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CDC96687-77A3-4B3B-AF5D-90C825FCEA2E}" xr6:coauthVersionLast="47" xr6:coauthVersionMax="47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</sheets>
  <externalReferences>
    <externalReference r:id="rId11"/>
  </externalReferences>
  <definedNames>
    <definedName name="chi_phi_cong_ty">'Chi Phí Công ty'!$G$80</definedName>
    <definedName name="Pega">PEGA!$G$46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7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7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ty'!$G$80</definedName>
    <definedName name="smarthome">SMARTHOME!$G$32</definedName>
    <definedName name="sport1_p1.5" localSheetId="4">'160_Zeus'!$G$43</definedName>
    <definedName name="sport1_p1.5" localSheetId="5">'270_Hecquyn'!$G$42</definedName>
    <definedName name="sport1_p1.5">SPORT1_P1.5!$G$59</definedName>
    <definedName name="sport1_p2">SPORT1_P2!$G$32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8" l="1"/>
  <c r="G11" i="12"/>
  <c r="G13" i="12" s="1"/>
  <c r="G17" i="4"/>
  <c r="G16" i="12"/>
  <c r="G17" i="12"/>
  <c r="G18" i="12"/>
  <c r="G16" i="10"/>
  <c r="G17" i="10"/>
  <c r="G18" i="10"/>
  <c r="G19" i="10"/>
  <c r="G20" i="10"/>
  <c r="G21" i="10"/>
  <c r="G22" i="10"/>
  <c r="G23" i="10"/>
  <c r="G50" i="8"/>
  <c r="G49" i="8"/>
  <c r="D11" i="14"/>
  <c r="D14" i="14" s="1"/>
  <c r="C5" i="13"/>
  <c r="D13" i="13"/>
  <c r="G8" i="10"/>
  <c r="G7" i="10"/>
  <c r="G6" i="10"/>
  <c r="G70" i="8"/>
  <c r="G7" i="12"/>
  <c r="G6" i="12"/>
  <c r="G5" i="12"/>
  <c r="G49" i="3"/>
  <c r="G7" i="3"/>
  <c r="C3" i="13"/>
  <c r="C2" i="13"/>
  <c r="M31" i="3"/>
  <c r="G6" i="3"/>
  <c r="G30" i="2"/>
  <c r="G32" i="2"/>
  <c r="G29" i="2"/>
  <c r="G48" i="8"/>
  <c r="G16" i="8"/>
  <c r="G47" i="8"/>
  <c r="G46" i="8"/>
  <c r="G15" i="10"/>
  <c r="G28" i="2"/>
  <c r="G27" i="2"/>
  <c r="G26" i="2"/>
  <c r="G25" i="2"/>
  <c r="G40" i="12"/>
  <c r="G15" i="12"/>
  <c r="G24" i="2"/>
  <c r="G23" i="2"/>
  <c r="G45" i="8"/>
  <c r="G14" i="10"/>
  <c r="G60" i="8"/>
  <c r="G39" i="10"/>
  <c r="G12" i="10"/>
  <c r="G44" i="8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5" i="8"/>
  <c r="G78" i="8" s="1"/>
  <c r="G66" i="8"/>
  <c r="G67" i="8"/>
  <c r="G68" i="8"/>
  <c r="G69" i="8"/>
  <c r="G65" i="8"/>
  <c r="G59" i="8"/>
  <c r="G58" i="8"/>
  <c r="G57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55" i="8" l="1"/>
  <c r="G33" i="12"/>
  <c r="G9" i="12" s="1"/>
  <c r="G72" i="8"/>
  <c r="G9" i="10"/>
  <c r="G8" i="12"/>
  <c r="G32" i="10"/>
  <c r="G42" i="10" s="1"/>
  <c r="G19" i="8"/>
  <c r="G62" i="8"/>
  <c r="G14" i="2"/>
  <c r="G39" i="3"/>
  <c r="G29" i="5"/>
  <c r="G22" i="5"/>
  <c r="G19" i="5"/>
  <c r="G8" i="5"/>
  <c r="G22" i="4"/>
  <c r="G16" i="4"/>
  <c r="G43" i="12" l="1"/>
  <c r="G80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56" i="3"/>
  <c r="G43" i="2"/>
  <c r="G5" i="2"/>
  <c r="G8" i="2" s="1"/>
  <c r="G13" i="2"/>
  <c r="G12" i="2"/>
  <c r="G11" i="2"/>
  <c r="G10" i="2"/>
  <c r="G46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<sst xmlns="http://schemas.openxmlformats.org/spreadsheetml/2006/main" count="449" uniqueCount="194">
  <si>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</si>
  <si>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</si>
  <si>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</si>
  <si>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</si>
  <si>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</si>
  <si>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</si>
  <si>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</si>
  <si>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</si>
  <si>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</si>
  <si>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</si>
  <si>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</si>
  <si>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</si>
  <si>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</si>
  <si>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</si>
  <si>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</si>
  <si>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</si>
  <si>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</si>
  <si>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</si>
  <si>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</si>
  <si>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</si>
  <si>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</si>
  <si>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</si>
  <si>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</si>
  <si>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</si>
  <si>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</si>
  <si>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</si>
  <si>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</si>
  <si>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</si>
  <si>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</si>
  <si>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</si>
  <si>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</si>
  <si>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</si>
  <si>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</si>
  <si>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</si>
  <si>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</si>
  <si>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</si>
  <si>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</si>
  <si>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</si>
  <si>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</si>
  <si>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</si>
  <si>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</si>
  <si>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</si>
  <si>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</si>
  <si>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</si>
  <si>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</si>
  <si>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</si>
  <si>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</si>
  <si>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</si>
  <si>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</si>
  <si>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</si>
  <si>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</si>
  <si>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</si>
  <si>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</si>
  <si>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</si>
  <si>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</si>
  <si>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</si>
  <si>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</si>
  <si>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</si>
  <si>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</si>
  <si>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</si>
  <si>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</si>
  <si>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</si>
  <si>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</si>
  <si>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</si>
  <si>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</si>
  <si>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</si>
  <si>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</si>
  <si>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</si>
  <si>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</si>
  <si>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</si>
  <si>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</si>
  <si>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</si>
  <si>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</si>
  <si>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</si>
  <si>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</si>
  <si>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</si>
  <si>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</si>
  <si>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</si>
  <si>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</si>
  <si>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</si>
  <si>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</si>
  <si>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</si>
  <si>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</si>
  <si>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</si>
  <si>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</si>
  <si>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</si>
  <si>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</si>
  <si>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</si>
  <si>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</si>
  <si>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</si>
  <si>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</si>
  <si>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</si>
  <si>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</si>
  <si>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</si>
  <si>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</si>
  <si>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</si>
  <si>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</si>
  <si>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</si>
  <si>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</si>
  <si>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</si>
  <si>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</si>
  <si>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</si>
  <si>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</si>
  <si>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</si>
  <si>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</si>
  <si>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</si>
  <si>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</si>
  <si>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</si>
  <si>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</si>
  <si>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</si>
  <si>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</si>
  <si>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</si>
  <si>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</si>
  <si>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</si>
  <si>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</si>
  <si>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</si>
  <si>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</si>
  <si>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</si>
  <si>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</si>
  <si>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</si>
  <si>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</si>
  <si>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</si>
  <si>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</si>
  <si>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</si>
  <si>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</si>
  <si>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</si>
  <si>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</si>
  <si>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</si>
  <si>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</si>
  <si>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</si>
  <si>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</si>
  <si>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</si>
  <si>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</si>
  <si>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</si>
  <si>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</si>
  <si>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</si>
  <si>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</si>
  <si>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</si>
  <si>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</si>
  <si>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</si>
  <si>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</si>
  <si>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</si>
  <si>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</si>
  <si>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</si>
  <si>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</si>
  <si>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</si>
  <si>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</si>
  <si>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</si>
  <si>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</si>
  <si>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</si>
  <si>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</si>
  <si>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</si>
  <si>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</si>
  <si>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</si>
  <si>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</si>
  <si>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</si>
  <si>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</si>
  <si>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</si>
  <si>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</si>
  <si>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</si>
  <si>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</si>
  <si>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</si>
  <si>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</si>
  <si>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</si>
  <si>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</si>
  <si>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</si>
  <si>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</si>
  <si>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</si>
  <si>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</si>
  <si>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</si>
  <si>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</si>
  <si>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</si>
  <si>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</si>
  <si>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</si>
  <si>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</si>
  <si>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</si>
  <si>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</si>
  <si>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</si>
  <si>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</si>
  <si>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</si>
  <si>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</si>
  <si>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</si>
  <si>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</si>
  <si>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</si>
  <si>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</si>
  <si>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</si>
  <si>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</si>
  <si>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</si>
  <si>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</si>
  <si>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</si>
  <si>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</si>
  <si>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module giải mã I2S</t>
  </si>
  <si>
    <t>Đặt DFPlayer mini</t>
  </si>
  <si>
    <t>Ăn trưa ngày 19/06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</si>
</sst>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4" fontId="7" fillId="0" borderId="0" xfId="1" applyNumberFormat="1" applyBorder="1" applyAlignment="1">
      <alignment horizontal="right" vertical="center" wrapText="1"/>
    </xf>
    <xf numFmtId="4" fontId="4" fillId="0" borderId="0" xfId="1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3" fontId="7" fillId="0" borderId="0" xfId="1" applyNumberFormat="1" applyAlignment="1">
      <alignment horizontal="left" vertical="center" wrapText="1"/>
    </xf>
    <xf numFmtId="0" fontId="12" fillId="0" borderId="1" xfId="0" applyFont="1" applyBorder="1"/>
    <xf numFmtId="0" fontId="11" fillId="7" borderId="1" xfId="0" applyFont="1" applyFill="1" applyBorder="1"/>
    <xf numFmtId="3" fontId="11" fillId="7" borderId="1" xfId="0" applyNumberFormat="1" applyFont="1" applyFill="1" applyBorder="1"/>
    <xf numFmtId="3" fontId="0" fillId="4" borderId="1" xfId="0" applyNumberFormat="1" applyFont="1" applyFill="1" applyBorder="1"/>
    <xf numFmtId="0" fontId="0" fillId="4" borderId="1" xfId="0" applyFont="1" applyFill="1" applyBorder="1"/>
    <xf numFmtId="4" fontId="13" fillId="4" borderId="1" xfId="1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J16" sqref="J16:J17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93" t="s">
        <v>14</v>
      </c>
      <c r="I2" s="93"/>
      <c r="J2" s="93"/>
      <c r="K2" s="9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-32138700</v>
      </c>
      <c r="K4" s="8"/>
    </row>
    <row r="5" spans="8:11">
      <c r="H5" s="8"/>
      <c r="I5" s="9" t="s">
        <v>120</v>
      </c>
      <c r="J5" s="11">
        <f>Pega</f>
        <v>-25505086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-71578766.400000006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8" sqref="F8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81" customWidth="1"/>
    <col min="5" max="5" width="13.5703125" customWidth="1"/>
    <col min="6" max="6" width="29.28515625" customWidth="1"/>
  </cols>
  <sheetData>
    <row r="1" spans="1:8">
      <c r="A1" s="90" t="s">
        <v>172</v>
      </c>
      <c r="B1" s="90" t="s">
        <v>173</v>
      </c>
      <c r="C1" s="90" t="s">
        <v>174</v>
      </c>
      <c r="D1" s="92" t="s">
        <v>175</v>
      </c>
      <c r="E1" s="90" t="s">
        <v>26</v>
      </c>
    </row>
    <row r="2" spans="1:8" ht="60">
      <c r="C2" s="91" t="s">
        <v>176</v>
      </c>
      <c r="D2" s="81">
        <v>14064000</v>
      </c>
    </row>
    <row r="3" spans="1:8">
      <c r="C3" t="s">
        <v>177</v>
      </c>
      <c r="D3" s="81">
        <v>8295653.599999994</v>
      </c>
    </row>
    <row r="4" spans="1:8">
      <c r="C4" t="s">
        <v>178</v>
      </c>
      <c r="D4" s="81">
        <v>22200000</v>
      </c>
    </row>
    <row r="5" spans="1:8">
      <c r="C5" t="s">
        <v>182</v>
      </c>
      <c r="D5" s="81">
        <v>40346</v>
      </c>
    </row>
    <row r="7" spans="1:8">
      <c r="C7" t="s">
        <v>188</v>
      </c>
      <c r="D7" s="81">
        <v>25000000</v>
      </c>
    </row>
    <row r="11" spans="1:8">
      <c r="D11" s="81">
        <f>SUM(D2:D9)</f>
        <v>69599999.599999994</v>
      </c>
      <c r="E11" t="s">
        <v>179</v>
      </c>
    </row>
    <row r="12" spans="1:8">
      <c r="D12" s="81">
        <v>25000000</v>
      </c>
      <c r="E12" t="s">
        <v>180</v>
      </c>
      <c r="F12" t="s">
        <v>189</v>
      </c>
    </row>
    <row r="13" spans="1:8">
      <c r="D13" s="81">
        <v>25000000</v>
      </c>
      <c r="E13" t="s">
        <v>180</v>
      </c>
    </row>
    <row r="14" spans="1:8">
      <c r="D14" s="81">
        <f>D11-D13</f>
        <v>44599999.599999994</v>
      </c>
      <c r="E14" t="s">
        <v>181</v>
      </c>
      <c r="F14" t="s">
        <v>187</v>
      </c>
      <c r="H14" s="8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6"/>
  <sheetViews>
    <sheetView workbookViewId="0">
      <selection activeCell="D31" sqref="D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14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4" t="s">
        <v>6</v>
      </c>
      <c r="E4" s="95"/>
      <c r="F4" s="95"/>
      <c r="G4" s="96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94" t="s">
        <v>8</v>
      </c>
      <c r="E9" s="95"/>
      <c r="F9" s="95"/>
      <c r="G9" s="96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123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124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125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126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127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129</v>
      </c>
      <c r="E20" s="62">
        <v>1</v>
      </c>
      <c r="F20" s="69">
        <v>2547152</v>
      </c>
      <c r="G20" s="11">
        <f t="shared" ref="G20:G24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132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133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140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141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.75">
      <c r="C25" s="8"/>
      <c r="D25" s="61" t="s">
        <v>143</v>
      </c>
      <c r="E25" s="62">
        <v>1</v>
      </c>
      <c r="F25" s="69">
        <v>2685000</v>
      </c>
      <c r="G25" s="11">
        <f t="shared" ref="G25:G30" si="3">E25*F25</f>
        <v>2685000</v>
      </c>
      <c r="H25" s="70" t="s">
        <v>9</v>
      </c>
      <c r="I25" s="11"/>
      <c r="J25" s="9"/>
    </row>
    <row r="26" spans="3:10" ht="15.75">
      <c r="C26" s="8"/>
      <c r="D26" s="61" t="s">
        <v>144</v>
      </c>
      <c r="E26" s="62">
        <v>1</v>
      </c>
      <c r="F26" s="69">
        <v>4298000</v>
      </c>
      <c r="G26" s="11">
        <f t="shared" si="3"/>
        <v>4298000</v>
      </c>
      <c r="H26" s="70" t="s">
        <v>22</v>
      </c>
      <c r="I26" s="11"/>
      <c r="J26" s="9"/>
    </row>
    <row r="27" spans="3:10" ht="15.75">
      <c r="C27" s="77"/>
      <c r="D27" s="61" t="s">
        <v>140</v>
      </c>
      <c r="E27" s="62">
        <v>1</v>
      </c>
      <c r="F27" s="69">
        <v>220000</v>
      </c>
      <c r="G27" s="78">
        <f t="shared" si="3"/>
        <v>220000</v>
      </c>
      <c r="H27" s="79" t="s">
        <v>145</v>
      </c>
      <c r="I27" s="11"/>
      <c r="J27" s="9"/>
    </row>
    <row r="28" spans="3:10" ht="15.75">
      <c r="C28" s="77"/>
      <c r="D28" s="61" t="s">
        <v>146</v>
      </c>
      <c r="E28" s="62">
        <v>1</v>
      </c>
      <c r="F28" s="69">
        <v>52000</v>
      </c>
      <c r="G28" s="78">
        <f t="shared" si="3"/>
        <v>52000</v>
      </c>
      <c r="H28" s="79" t="s">
        <v>22</v>
      </c>
      <c r="I28" s="11"/>
      <c r="J28" s="9"/>
    </row>
    <row r="29" spans="3:10" ht="15.75">
      <c r="C29" s="77"/>
      <c r="D29" s="61" t="s">
        <v>152</v>
      </c>
      <c r="E29" s="62">
        <v>1</v>
      </c>
      <c r="F29" s="69">
        <v>1200000</v>
      </c>
      <c r="G29" s="78">
        <f t="shared" si="3"/>
        <v>1200000</v>
      </c>
      <c r="H29" s="79" t="s">
        <v>22</v>
      </c>
      <c r="I29" s="11"/>
      <c r="J29" s="9"/>
    </row>
    <row r="30" spans="3:10" ht="15.75">
      <c r="C30" s="77"/>
      <c r="D30" s="61" t="s">
        <v>153</v>
      </c>
      <c r="E30" s="62">
        <v>1</v>
      </c>
      <c r="F30" s="69">
        <v>160000</v>
      </c>
      <c r="G30" s="78">
        <f t="shared" si="3"/>
        <v>160000</v>
      </c>
      <c r="H30" s="79" t="s">
        <v>9</v>
      </c>
      <c r="I30" s="11"/>
      <c r="J30" s="9"/>
    </row>
    <row r="31" spans="3:10">
      <c r="E31" s="5"/>
      <c r="F31" s="5"/>
      <c r="G31" s="5"/>
      <c r="H31" s="5"/>
      <c r="I31" s="11"/>
      <c r="J31" s="9"/>
    </row>
    <row r="32" spans="3:10" ht="15">
      <c r="C32" s="8"/>
      <c r="D32" s="18"/>
      <c r="E32" s="19"/>
      <c r="F32" s="73"/>
      <c r="G32" s="32">
        <f>SUM(G10:G30)</f>
        <v>39505086</v>
      </c>
      <c r="H32" s="32"/>
      <c r="I32" s="35"/>
      <c r="J32" s="33" t="s">
        <v>7</v>
      </c>
    </row>
    <row r="33" spans="3:10" ht="15">
      <c r="C33" s="8"/>
      <c r="D33" s="18"/>
      <c r="E33" s="19"/>
      <c r="F33" s="73"/>
      <c r="G33" s="11"/>
      <c r="H33" s="11"/>
      <c r="I33" s="11"/>
      <c r="J33" s="9"/>
    </row>
    <row r="34" spans="3:10" ht="15">
      <c r="C34" s="8"/>
      <c r="D34" s="94" t="s">
        <v>12</v>
      </c>
      <c r="E34" s="95"/>
      <c r="F34" s="95"/>
      <c r="G34" s="96"/>
      <c r="H34" s="26"/>
      <c r="I34" s="11"/>
      <c r="J34" s="9"/>
    </row>
    <row r="35" spans="3:10" ht="15">
      <c r="C35" s="8">
        <v>1</v>
      </c>
      <c r="D35" s="9" t="s">
        <v>25</v>
      </c>
      <c r="E35" s="10"/>
      <c r="F35" s="48"/>
      <c r="G35" s="32">
        <v>25000000</v>
      </c>
      <c r="H35" s="32"/>
      <c r="I35" s="35"/>
      <c r="J35" s="33" t="s">
        <v>7</v>
      </c>
    </row>
    <row r="36" spans="3:10" ht="15">
      <c r="C36" s="8"/>
      <c r="D36" s="8"/>
      <c r="E36" s="10"/>
      <c r="F36" s="48"/>
      <c r="G36" s="14"/>
      <c r="H36" s="14"/>
      <c r="I36" s="14"/>
      <c r="J36" s="15"/>
    </row>
    <row r="37" spans="3:10" ht="15">
      <c r="C37" s="8"/>
      <c r="D37" s="94" t="s">
        <v>27</v>
      </c>
      <c r="E37" s="95"/>
      <c r="F37" s="95"/>
      <c r="G37" s="96"/>
      <c r="H37" s="27"/>
      <c r="I37" s="11"/>
      <c r="J37" s="8"/>
    </row>
    <row r="38" spans="3:10" ht="15">
      <c r="C38" s="8">
        <v>1</v>
      </c>
      <c r="D38" s="21" t="s">
        <v>11</v>
      </c>
      <c r="E38" s="10"/>
      <c r="F38" s="48"/>
      <c r="G38" s="14">
        <v>5000000</v>
      </c>
      <c r="H38" s="14"/>
      <c r="I38" s="14"/>
      <c r="J38" s="34"/>
    </row>
    <row r="39" spans="3:10" ht="15">
      <c r="C39" s="8">
        <v>2</v>
      </c>
      <c r="D39" s="21" t="s">
        <v>9</v>
      </c>
      <c r="E39" s="10"/>
      <c r="F39" s="48"/>
      <c r="G39" s="14"/>
      <c r="H39" s="14"/>
      <c r="I39" s="14"/>
      <c r="J39" s="22"/>
    </row>
    <row r="40" spans="3:10" ht="15">
      <c r="C40" s="8">
        <v>3</v>
      </c>
      <c r="D40" s="21" t="s">
        <v>13</v>
      </c>
      <c r="E40" s="10"/>
      <c r="F40" s="48"/>
      <c r="G40" s="14">
        <v>25000000</v>
      </c>
      <c r="H40" s="14"/>
      <c r="I40" s="11"/>
      <c r="J40" s="22"/>
    </row>
    <row r="41" spans="3:10" ht="15">
      <c r="C41" s="8">
        <v>4</v>
      </c>
      <c r="D41" s="21" t="s">
        <v>10</v>
      </c>
      <c r="E41" s="10"/>
      <c r="F41" s="48"/>
      <c r="G41" s="14"/>
      <c r="H41" s="14"/>
      <c r="I41" s="14"/>
      <c r="J41" s="22"/>
    </row>
    <row r="42" spans="3:10" ht="15">
      <c r="C42" s="8">
        <v>5</v>
      </c>
      <c r="D42" s="21" t="s">
        <v>24</v>
      </c>
      <c r="E42" s="10"/>
      <c r="F42" s="48"/>
      <c r="G42" s="14">
        <v>10000000</v>
      </c>
      <c r="H42" s="14"/>
      <c r="I42" s="14"/>
      <c r="J42" s="22"/>
    </row>
    <row r="43" spans="3:10" ht="15">
      <c r="C43" s="8"/>
      <c r="D43" s="36"/>
      <c r="E43" s="37"/>
      <c r="F43" s="53"/>
      <c r="G43" s="32">
        <f>SUM(G38:G42)</f>
        <v>40000000</v>
      </c>
      <c r="H43" s="32"/>
      <c r="I43" s="32"/>
      <c r="J43" s="33" t="s">
        <v>7</v>
      </c>
    </row>
    <row r="45" spans="3:10" ht="15">
      <c r="C45" s="8"/>
      <c r="D45" s="21"/>
      <c r="E45" s="10"/>
      <c r="F45" s="48"/>
      <c r="G45" s="5"/>
      <c r="H45" s="5"/>
      <c r="I45" s="5"/>
    </row>
    <row r="46" spans="3:10" ht="15">
      <c r="C46" s="8"/>
      <c r="D46" s="21"/>
      <c r="E46" s="10"/>
      <c r="F46" s="48"/>
      <c r="G46" s="12">
        <f>G8-G32-G35-G43</f>
        <v>-25505086</v>
      </c>
      <c r="H46" s="12"/>
      <c r="I46" s="20"/>
      <c r="J46" s="31" t="s">
        <v>26</v>
      </c>
    </row>
  </sheetData>
  <mergeCells count="5">
    <mergeCell ref="C2:J2"/>
    <mergeCell ref="D4:G4"/>
    <mergeCell ref="D9:G9"/>
    <mergeCell ref="D34:G34"/>
    <mergeCell ref="D37:G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topLeftCell="A10" workbookViewId="0">
      <selection activeCell="C4" sqref="C4:J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2" width="9.140625" style="5"/>
    <col min="13" max="13" width="25.85546875" style="5" customWidth="1"/>
    <col min="14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 t="s">
        <v>155</v>
      </c>
      <c r="E6" s="10">
        <v>1</v>
      </c>
      <c r="F6" s="48">
        <v>5655653.599999994</v>
      </c>
      <c r="G6" s="48">
        <f>F6*E6</f>
        <v>5655653.599999994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>
        <v>3704346</v>
      </c>
      <c r="G7" s="48">
        <f>F7*E7</f>
        <v>3704346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23759999.599999994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3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3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3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3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3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3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3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3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3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3" ht="15">
      <c r="C26" s="8"/>
      <c r="D26" s="30"/>
      <c r="E26" s="38"/>
      <c r="F26" s="29"/>
      <c r="G26" s="29"/>
      <c r="H26" s="30"/>
      <c r="I26" s="11"/>
      <c r="J26" s="9"/>
    </row>
    <row r="27" spans="3:13" ht="15">
      <c r="C27" s="8"/>
      <c r="D27" s="30"/>
      <c r="E27" s="38"/>
      <c r="F27" s="29"/>
      <c r="G27" s="29"/>
      <c r="H27" s="30"/>
      <c r="I27" s="11"/>
      <c r="J27" s="9"/>
    </row>
    <row r="28" spans="3:13" ht="15">
      <c r="C28" s="8"/>
      <c r="D28" s="30"/>
      <c r="E28" s="38"/>
      <c r="F28" s="29"/>
      <c r="G28" s="29"/>
      <c r="H28" s="30"/>
      <c r="I28" s="11"/>
      <c r="J28" s="9"/>
    </row>
    <row r="29" spans="3:13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3" ht="15">
      <c r="C30" s="8"/>
      <c r="D30" s="97" t="s">
        <v>30</v>
      </c>
      <c r="E30" s="97"/>
      <c r="F30" s="97"/>
      <c r="G30" s="97"/>
      <c r="H30" s="54"/>
      <c r="I30" s="11"/>
      <c r="J30" s="9"/>
    </row>
    <row r="31" spans="3:13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  <c r="L31" s="82" t="s">
        <v>158</v>
      </c>
      <c r="M31" s="83">
        <f>SUM(G33:G37)+G44</f>
        <v>4145000</v>
      </c>
    </row>
    <row r="32" spans="3:13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  <c r="L32" s="82" t="s">
        <v>9</v>
      </c>
      <c r="M32" s="83">
        <f>G31+G32+G39+G40+G41</f>
        <v>1677000</v>
      </c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3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128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>
        <v>13</v>
      </c>
      <c r="D41" s="30" t="s">
        <v>131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>
        <v>14</v>
      </c>
      <c r="D42" s="30" t="s">
        <v>134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>
        <v>16</v>
      </c>
      <c r="D43" s="30" t="s">
        <v>135</v>
      </c>
      <c r="E43" s="38">
        <v>72</v>
      </c>
      <c r="F43" s="29">
        <v>30500</v>
      </c>
      <c r="G43" s="29">
        <f t="shared" si="2"/>
        <v>2196000</v>
      </c>
      <c r="H43" s="30"/>
      <c r="I43" s="11"/>
      <c r="J43" s="9"/>
    </row>
    <row r="44" spans="3:10" ht="15">
      <c r="C44" s="8">
        <v>17</v>
      </c>
      <c r="D44" s="1" t="s">
        <v>54</v>
      </c>
      <c r="E44" s="3">
        <v>1</v>
      </c>
      <c r="F44" s="39">
        <v>260000</v>
      </c>
      <c r="G44" s="29">
        <v>260000</v>
      </c>
      <c r="H44" s="30" t="s">
        <v>22</v>
      </c>
      <c r="I44" s="11"/>
      <c r="J44" s="9"/>
    </row>
    <row r="45" spans="3:10" ht="15">
      <c r="C45" s="8"/>
      <c r="D45" s="1"/>
      <c r="E45" s="3"/>
      <c r="F45" s="39"/>
      <c r="G45" s="29"/>
      <c r="H45" s="30"/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30"/>
      <c r="E47" s="38"/>
      <c r="F47" s="29"/>
      <c r="G47" s="29"/>
      <c r="H47" s="30"/>
      <c r="I47" s="11"/>
      <c r="J47" s="75"/>
    </row>
    <row r="48" spans="3:10" ht="15">
      <c r="C48" s="8"/>
      <c r="D48" s="30"/>
      <c r="E48" s="38"/>
      <c r="F48" s="29"/>
      <c r="G48" s="55">
        <f>SUM(G31:G47)</f>
        <v>18638000</v>
      </c>
      <c r="H48" s="56"/>
      <c r="I48" s="35"/>
      <c r="J48" s="33" t="s">
        <v>7</v>
      </c>
    </row>
    <row r="49" spans="3:10" ht="15">
      <c r="C49" s="8"/>
      <c r="D49" s="30"/>
      <c r="E49" s="38"/>
      <c r="F49" s="29"/>
      <c r="G49" s="87">
        <f>G8-G48</f>
        <v>5121999.599999994</v>
      </c>
      <c r="H49" s="88"/>
      <c r="I49" s="89"/>
      <c r="J49" s="31" t="s">
        <v>166</v>
      </c>
    </row>
    <row r="50" spans="3:10" ht="15">
      <c r="C50" s="8"/>
      <c r="D50" s="97" t="s">
        <v>27</v>
      </c>
      <c r="E50" s="97"/>
      <c r="F50" s="97"/>
      <c r="G50" s="97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G8-G29-G48</f>
        <v>-558000.40000000596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81" customWidth="1"/>
    <col min="4" max="4" width="26.140625" customWidth="1"/>
  </cols>
  <sheetData>
    <row r="1" spans="1:4">
      <c r="A1" s="85" t="s">
        <v>161</v>
      </c>
      <c r="B1" s="85" t="s">
        <v>3</v>
      </c>
      <c r="C1" s="86" t="s">
        <v>162</v>
      </c>
      <c r="D1" s="85" t="s">
        <v>5</v>
      </c>
    </row>
    <row r="2" spans="1:4">
      <c r="A2" s="84" t="s">
        <v>159</v>
      </c>
      <c r="B2" s="30">
        <v>95822275</v>
      </c>
      <c r="C2" s="29">
        <f>B2*0.4</f>
        <v>38328910</v>
      </c>
      <c r="D2" s="30"/>
    </row>
    <row r="3" spans="1:4">
      <c r="A3" s="84" t="s">
        <v>160</v>
      </c>
      <c r="B3" s="30">
        <v>73236626</v>
      </c>
      <c r="C3" s="29">
        <f>B3*0.4</f>
        <v>29294650.400000002</v>
      </c>
      <c r="D3" s="30"/>
    </row>
    <row r="4" spans="1:4">
      <c r="A4" s="84" t="s">
        <v>156</v>
      </c>
      <c r="B4" s="30">
        <v>2640000</v>
      </c>
      <c r="C4" s="29">
        <v>2640000</v>
      </c>
      <c r="D4" s="30"/>
    </row>
    <row r="5" spans="1:4">
      <c r="A5" s="84" t="s">
        <v>157</v>
      </c>
      <c r="B5" s="30"/>
      <c r="C5" s="29">
        <f>C7-SUM(C2:C4)</f>
        <v>5655653.599999994</v>
      </c>
      <c r="D5" s="30" t="s">
        <v>163</v>
      </c>
    </row>
    <row r="6" spans="1:4">
      <c r="A6" s="84"/>
      <c r="B6" s="30"/>
      <c r="C6" s="29"/>
      <c r="D6" s="30"/>
    </row>
    <row r="7" spans="1:4">
      <c r="A7" s="84" t="s">
        <v>7</v>
      </c>
      <c r="B7" s="30"/>
      <c r="C7" s="29">
        <v>75919214</v>
      </c>
      <c r="D7" s="30"/>
    </row>
    <row r="13" spans="1:4">
      <c r="D13" s="8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3"/>
  <sheetViews>
    <sheetView workbookViewId="0">
      <selection activeCell="H11" sqref="H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80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9">
        <v>38328910</v>
      </c>
      <c r="G5" s="48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8"/>
      <c r="G6" s="48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/>
      <c r="G7" s="48">
        <f>F7*E7</f>
        <v>0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8"/>
      <c r="G9" s="49">
        <f>G8-G33</f>
        <v>30528910</v>
      </c>
      <c r="H9" s="12"/>
      <c r="I9" s="12"/>
      <c r="J9" s="13" t="s">
        <v>169</v>
      </c>
    </row>
    <row r="10" spans="3:10" ht="15">
      <c r="C10" s="8"/>
      <c r="D10" s="97" t="s">
        <v>29</v>
      </c>
      <c r="E10" s="97"/>
      <c r="F10" s="97"/>
      <c r="G10" s="97"/>
      <c r="H10" s="76"/>
      <c r="I10" s="14"/>
      <c r="J10" s="15"/>
    </row>
    <row r="11" spans="3:10" ht="15">
      <c r="C11" s="8"/>
      <c r="D11" s="30" t="s">
        <v>191</v>
      </c>
      <c r="E11" s="38">
        <v>1</v>
      </c>
      <c r="F11" s="29">
        <v>195000</v>
      </c>
      <c r="G11" s="29">
        <f>E11*F11</f>
        <v>195000</v>
      </c>
      <c r="H11" s="30" t="s">
        <v>9</v>
      </c>
      <c r="I11" s="11"/>
      <c r="J11" s="9"/>
    </row>
    <row r="12" spans="3:10" ht="15">
      <c r="C12" s="8"/>
      <c r="D12" s="30"/>
      <c r="E12" s="38"/>
      <c r="F12" s="29"/>
      <c r="G12" s="29"/>
      <c r="H12" s="30"/>
      <c r="I12" s="11"/>
      <c r="J12" s="9"/>
    </row>
    <row r="13" spans="3:10" ht="15">
      <c r="C13" s="8"/>
      <c r="D13" s="30"/>
      <c r="E13" s="38"/>
      <c r="F13" s="29"/>
      <c r="G13" s="55">
        <f>SUM(G11:G11)</f>
        <v>195000</v>
      </c>
      <c r="H13" s="56"/>
      <c r="I13" s="35"/>
      <c r="J13" s="33" t="s">
        <v>7</v>
      </c>
    </row>
    <row r="14" spans="3:10" ht="15">
      <c r="C14" s="8"/>
      <c r="D14" s="97" t="s">
        <v>30</v>
      </c>
      <c r="E14" s="97"/>
      <c r="F14" s="97"/>
      <c r="G14" s="97"/>
      <c r="H14" s="76"/>
      <c r="I14" s="11"/>
      <c r="J14" s="9"/>
    </row>
    <row r="15" spans="3:10" ht="15">
      <c r="C15" s="8"/>
      <c r="D15" s="30" t="s">
        <v>142</v>
      </c>
      <c r="E15" s="38">
        <v>1</v>
      </c>
      <c r="F15" s="29">
        <v>4800000</v>
      </c>
      <c r="G15" s="29">
        <f>F15*E15</f>
        <v>4800000</v>
      </c>
      <c r="H15" s="30" t="s">
        <v>9</v>
      </c>
      <c r="I15" s="11"/>
      <c r="J15" s="9"/>
    </row>
    <row r="16" spans="3:10" ht="15">
      <c r="C16" s="8"/>
      <c r="D16" s="30" t="s">
        <v>190</v>
      </c>
      <c r="E16" s="38">
        <v>1</v>
      </c>
      <c r="F16" s="29">
        <v>3000000</v>
      </c>
      <c r="G16" s="29">
        <f t="shared" ref="G16:G18" si="0">F16*E16</f>
        <v>3000000</v>
      </c>
      <c r="H16" s="30" t="s">
        <v>51</v>
      </c>
      <c r="I16" s="11"/>
      <c r="J16" s="9"/>
    </row>
    <row r="17" spans="3:10" ht="15">
      <c r="C17" s="8"/>
      <c r="D17" s="1"/>
      <c r="E17" s="3"/>
      <c r="F17" s="39"/>
      <c r="G17" s="29">
        <f t="shared" si="0"/>
        <v>0</v>
      </c>
      <c r="H17" s="30"/>
      <c r="I17" s="11"/>
      <c r="J17" s="9"/>
    </row>
    <row r="18" spans="3:10" ht="15">
      <c r="C18" s="8"/>
      <c r="D18" s="1"/>
      <c r="E18" s="3"/>
      <c r="F18" s="39"/>
      <c r="G18" s="29">
        <f t="shared" si="0"/>
        <v>0</v>
      </c>
      <c r="H18" s="30"/>
      <c r="I18" s="11"/>
      <c r="J18" s="9"/>
    </row>
    <row r="19" spans="3:10" ht="15">
      <c r="C19" s="8"/>
      <c r="D19" s="1"/>
      <c r="E19" s="3"/>
      <c r="F19" s="39"/>
      <c r="G19" s="29"/>
      <c r="H19" s="30"/>
      <c r="I19" s="11"/>
      <c r="J19" s="9"/>
    </row>
    <row r="20" spans="3:10" ht="15">
      <c r="C20" s="8"/>
      <c r="D20" s="2"/>
      <c r="E20" s="3"/>
      <c r="F20" s="39"/>
      <c r="G20" s="29"/>
      <c r="H20" s="30"/>
      <c r="I20" s="11"/>
      <c r="J20" s="9"/>
    </row>
    <row r="21" spans="3:10" s="46" customFormat="1" ht="15">
      <c r="C21" s="8"/>
      <c r="D21" s="42"/>
      <c r="E21" s="43"/>
      <c r="F21" s="44"/>
      <c r="G21" s="44"/>
      <c r="H21" s="45"/>
      <c r="I21" s="41"/>
      <c r="J21" s="41"/>
    </row>
    <row r="22" spans="3:10" ht="15">
      <c r="C22" s="8"/>
      <c r="D22" s="28"/>
      <c r="E22" s="38"/>
      <c r="F22" s="29"/>
      <c r="G22" s="29"/>
      <c r="H22" s="30"/>
      <c r="I22" s="30"/>
      <c r="J22" s="15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1"/>
      <c r="E31" s="3"/>
      <c r="F31" s="39"/>
      <c r="G31" s="29"/>
      <c r="H31" s="30"/>
      <c r="I31" s="11"/>
      <c r="J31" s="9"/>
    </row>
    <row r="32" spans="3:10" ht="15">
      <c r="C32" s="8"/>
      <c r="D32" s="30"/>
      <c r="E32" s="38"/>
      <c r="F32" s="29"/>
      <c r="G32" s="29"/>
      <c r="H32" s="30"/>
      <c r="I32" s="11"/>
      <c r="J32" s="75"/>
    </row>
    <row r="33" spans="3:10" ht="15">
      <c r="C33" s="8"/>
      <c r="D33" s="30"/>
      <c r="E33" s="38"/>
      <c r="F33" s="29"/>
      <c r="G33" s="55">
        <f>SUM(G15:G32)</f>
        <v>7800000</v>
      </c>
      <c r="H33" s="56"/>
      <c r="I33" s="35"/>
      <c r="J33" s="33" t="s">
        <v>7</v>
      </c>
    </row>
    <row r="34" spans="3:10" ht="15">
      <c r="C34" s="8"/>
      <c r="D34" s="97" t="s">
        <v>27</v>
      </c>
      <c r="E34" s="97"/>
      <c r="F34" s="97"/>
      <c r="G34" s="97"/>
      <c r="H34" s="57"/>
      <c r="I34" s="11"/>
      <c r="J34" s="8"/>
    </row>
    <row r="35" spans="3:10" ht="15">
      <c r="C35" s="8">
        <v>1</v>
      </c>
      <c r="D35" s="21" t="s">
        <v>11</v>
      </c>
      <c r="E35" s="10"/>
      <c r="F35" s="48"/>
      <c r="G35" s="50"/>
      <c r="H35" s="14"/>
      <c r="I35" s="14"/>
      <c r="J35" s="34"/>
    </row>
    <row r="36" spans="3:10" ht="15">
      <c r="C36" s="8">
        <v>2</v>
      </c>
      <c r="D36" s="21" t="s">
        <v>9</v>
      </c>
      <c r="E36" s="10"/>
      <c r="F36" s="48"/>
      <c r="G36" s="50"/>
      <c r="H36" s="14"/>
      <c r="I36" s="14"/>
      <c r="J36" s="22"/>
    </row>
    <row r="37" spans="3:10" ht="15">
      <c r="C37" s="8">
        <v>3</v>
      </c>
      <c r="D37" s="21" t="s">
        <v>13</v>
      </c>
      <c r="E37" s="10"/>
      <c r="F37" s="48"/>
      <c r="G37" s="50"/>
      <c r="H37" s="14"/>
      <c r="I37" s="11"/>
      <c r="J37" s="22"/>
    </row>
    <row r="38" spans="3:10" ht="15">
      <c r="C38" s="8">
        <v>4</v>
      </c>
      <c r="D38" s="21" t="s">
        <v>10</v>
      </c>
      <c r="E38" s="10"/>
      <c r="F38" s="48"/>
      <c r="G38" s="50"/>
      <c r="H38" s="14"/>
      <c r="I38" s="14"/>
      <c r="J38" s="22"/>
    </row>
    <row r="39" spans="3:10" ht="15">
      <c r="C39" s="8"/>
      <c r="D39" s="21"/>
      <c r="E39" s="10"/>
      <c r="F39" s="48"/>
      <c r="G39" s="50"/>
      <c r="H39" s="14"/>
      <c r="I39" s="14"/>
      <c r="J39" s="22"/>
    </row>
    <row r="40" spans="3:10" ht="15">
      <c r="C40" s="8"/>
      <c r="D40" s="36"/>
      <c r="E40" s="37"/>
      <c r="F40" s="53"/>
      <c r="G40" s="51">
        <f>SUM(G35:G39)</f>
        <v>0</v>
      </c>
      <c r="H40" s="32"/>
      <c r="I40" s="32"/>
      <c r="J40" s="33" t="s">
        <v>7</v>
      </c>
    </row>
    <row r="41" spans="3:10">
      <c r="C41" s="8"/>
      <c r="D41" s="8"/>
      <c r="E41" s="10"/>
      <c r="F41" s="48"/>
      <c r="G41" s="48"/>
      <c r="H41" s="23"/>
      <c r="I41" s="23"/>
      <c r="J41" s="8"/>
    </row>
    <row r="42" spans="3:10" ht="15">
      <c r="C42" s="8"/>
      <c r="D42" s="21"/>
      <c r="E42" s="10"/>
      <c r="F42" s="48"/>
      <c r="G42" s="58"/>
      <c r="H42" s="8"/>
      <c r="I42" s="8"/>
      <c r="J42" s="8"/>
    </row>
    <row r="43" spans="3:10" ht="15">
      <c r="C43" s="8"/>
      <c r="D43" s="21"/>
      <c r="E43" s="10"/>
      <c r="F43" s="48"/>
      <c r="G43" s="49">
        <f>G8-G13-G33</f>
        <v>30333910</v>
      </c>
      <c r="H43" s="12"/>
      <c r="I43" s="20"/>
      <c r="J43" s="31" t="s">
        <v>26</v>
      </c>
    </row>
  </sheetData>
  <mergeCells count="5">
    <mergeCell ref="C2:J2"/>
    <mergeCell ref="D4:G4"/>
    <mergeCell ref="D10:G10"/>
    <mergeCell ref="D14:G14"/>
    <mergeCell ref="D34:G3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workbookViewId="0">
      <selection activeCell="H24" sqref="H2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28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74"/>
      <c r="I4" s="7"/>
      <c r="J4" s="7"/>
    </row>
    <row r="5" spans="3:10" ht="20.25">
      <c r="C5" s="7"/>
      <c r="D5" s="97" t="s">
        <v>6</v>
      </c>
      <c r="E5" s="97"/>
      <c r="F5" s="97"/>
      <c r="G5" s="97"/>
      <c r="H5" s="80"/>
      <c r="I5" s="7"/>
      <c r="J5" s="7"/>
    </row>
    <row r="6" spans="3:10">
      <c r="C6" s="8">
        <v>1</v>
      </c>
      <c r="D6" s="9" t="s">
        <v>31</v>
      </c>
      <c r="E6" s="10">
        <v>1</v>
      </c>
      <c r="F6" s="48">
        <v>29294650.400000002</v>
      </c>
      <c r="G6" s="48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8"/>
      <c r="G7" s="48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8"/>
      <c r="G8" s="48">
        <f>F8*E8</f>
        <v>0</v>
      </c>
      <c r="H8" s="11"/>
      <c r="I8" s="11"/>
      <c r="J8" s="9"/>
    </row>
    <row r="9" spans="3:10" ht="15">
      <c r="C9" s="8"/>
      <c r="D9" s="9"/>
      <c r="E9" s="10"/>
      <c r="F9" s="48"/>
      <c r="G9" s="49">
        <f>SUM(G6:G8)</f>
        <v>29294650.400000002</v>
      </c>
      <c r="H9" s="12"/>
      <c r="I9" s="12"/>
      <c r="J9" s="13" t="s">
        <v>7</v>
      </c>
    </row>
    <row r="10" spans="3:10" ht="15">
      <c r="C10" s="8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97" t="s">
        <v>30</v>
      </c>
      <c r="E13" s="97"/>
      <c r="F13" s="97"/>
      <c r="G13" s="97"/>
      <c r="H13" s="74"/>
      <c r="I13" s="11"/>
      <c r="J13" s="9"/>
    </row>
    <row r="14" spans="3:10" ht="15">
      <c r="C14" s="8"/>
      <c r="D14" s="30" t="s">
        <v>138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 t="s">
        <v>147</v>
      </c>
      <c r="E15" s="38">
        <v>1</v>
      </c>
      <c r="F15" s="29">
        <v>200000</v>
      </c>
      <c r="G15" s="29">
        <f>F15*E15</f>
        <v>200000</v>
      </c>
      <c r="H15" s="30" t="s">
        <v>22</v>
      </c>
      <c r="I15" s="11"/>
      <c r="J15" s="9"/>
    </row>
    <row r="16" spans="3:10" ht="15">
      <c r="C16" s="8"/>
      <c r="D16" s="1" t="s">
        <v>185</v>
      </c>
      <c r="E16" s="3">
        <v>1</v>
      </c>
      <c r="F16" s="39">
        <v>21000000</v>
      </c>
      <c r="G16" s="29">
        <f t="shared" ref="G16:G23" si="0">F16*E16</f>
        <v>21000000</v>
      </c>
      <c r="H16" s="30" t="s">
        <v>51</v>
      </c>
      <c r="I16" s="11"/>
      <c r="J16" s="9"/>
    </row>
    <row r="17" spans="3:10" ht="15">
      <c r="C17" s="8"/>
      <c r="D17" s="1" t="s">
        <v>192</v>
      </c>
      <c r="E17" s="3">
        <v>1</v>
      </c>
      <c r="F17" s="39">
        <v>4200000</v>
      </c>
      <c r="G17" s="29">
        <f t="shared" si="0"/>
        <v>4200000</v>
      </c>
      <c r="H17" s="30" t="s">
        <v>51</v>
      </c>
      <c r="I17" s="11"/>
      <c r="J17" s="9"/>
    </row>
    <row r="18" spans="3:10" ht="15">
      <c r="C18" s="8"/>
      <c r="D18" s="1"/>
      <c r="E18" s="3"/>
      <c r="F18" s="39"/>
      <c r="G18" s="29">
        <f t="shared" si="0"/>
        <v>0</v>
      </c>
      <c r="H18" s="30"/>
      <c r="I18" s="11"/>
      <c r="J18" s="9"/>
    </row>
    <row r="19" spans="3:10" ht="15">
      <c r="C19" s="8"/>
      <c r="D19" s="2"/>
      <c r="E19" s="3"/>
      <c r="F19" s="39"/>
      <c r="G19" s="29">
        <f t="shared" si="0"/>
        <v>0</v>
      </c>
      <c r="H19" s="30"/>
      <c r="I19" s="11"/>
      <c r="J19" s="9"/>
    </row>
    <row r="20" spans="3:10" s="46" customFormat="1" ht="15">
      <c r="C20" s="8"/>
      <c r="D20" s="42"/>
      <c r="E20" s="43"/>
      <c r="F20" s="44"/>
      <c r="G20" s="29">
        <f t="shared" si="0"/>
        <v>0</v>
      </c>
      <c r="H20" s="45"/>
      <c r="I20" s="41"/>
      <c r="J20" s="41"/>
    </row>
    <row r="21" spans="3:10" ht="15">
      <c r="C21" s="8"/>
      <c r="D21" s="28"/>
      <c r="E21" s="38"/>
      <c r="F21" s="29"/>
      <c r="G21" s="29">
        <f t="shared" si="0"/>
        <v>0</v>
      </c>
      <c r="H21" s="30"/>
      <c r="I21" s="30"/>
      <c r="J21" s="15"/>
    </row>
    <row r="22" spans="3:10" ht="15">
      <c r="C22" s="8"/>
      <c r="D22" s="30"/>
      <c r="E22" s="38"/>
      <c r="F22" s="29"/>
      <c r="G22" s="29">
        <f t="shared" si="0"/>
        <v>0</v>
      </c>
      <c r="H22" s="30"/>
      <c r="I22" s="11"/>
      <c r="J22" s="9"/>
    </row>
    <row r="23" spans="3:10" ht="15">
      <c r="C23" s="8"/>
      <c r="D23" s="30"/>
      <c r="E23" s="38"/>
      <c r="F23" s="29"/>
      <c r="G23" s="29">
        <f t="shared" si="0"/>
        <v>0</v>
      </c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34464000</v>
      </c>
      <c r="H32" s="56"/>
      <c r="I32" s="35"/>
      <c r="J32" s="33" t="s">
        <v>7</v>
      </c>
    </row>
    <row r="33" spans="3:10" ht="15">
      <c r="C33" s="8"/>
      <c r="D33" s="97" t="s">
        <v>27</v>
      </c>
      <c r="E33" s="97"/>
      <c r="F33" s="97"/>
      <c r="G33" s="97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-34464000</v>
      </c>
      <c r="H42" s="12"/>
      <c r="I42" s="20"/>
      <c r="J42" s="31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J22" sqref="J22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66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 t="s">
        <v>186</v>
      </c>
      <c r="E17" s="38">
        <v>1</v>
      </c>
      <c r="F17" s="29">
        <v>5000000</v>
      </c>
      <c r="G17" s="29">
        <f>F17*E17</f>
        <v>5000000</v>
      </c>
      <c r="H17" s="30" t="s">
        <v>51</v>
      </c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97" t="s">
        <v>30</v>
      </c>
      <c r="E20" s="97"/>
      <c r="F20" s="97"/>
      <c r="G20" s="97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97" t="s">
        <v>27</v>
      </c>
      <c r="E23" s="97"/>
      <c r="F23" s="97"/>
      <c r="G23" s="97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3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72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6</v>
      </c>
      <c r="E4" s="97"/>
      <c r="F4" s="97"/>
      <c r="G4" s="97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29</v>
      </c>
      <c r="E9" s="97"/>
      <c r="F9" s="97"/>
      <c r="G9" s="97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97" t="s">
        <v>30</v>
      </c>
      <c r="E20" s="97"/>
      <c r="F20" s="97"/>
      <c r="G20" s="97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97" t="s">
        <v>27</v>
      </c>
      <c r="E23" s="97"/>
      <c r="F23" s="97"/>
      <c r="G23" s="97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0"/>
  <sheetViews>
    <sheetView tabSelected="1" topLeftCell="A13" zoomScale="85" zoomScaleNormal="85" workbookViewId="0">
      <selection activeCell="H35" sqref="H3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93" t="s">
        <v>75</v>
      </c>
      <c r="D2" s="93"/>
      <c r="E2" s="93"/>
      <c r="F2" s="93"/>
      <c r="G2" s="93"/>
      <c r="H2" s="93"/>
      <c r="I2" s="93"/>
      <c r="J2" s="93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97" t="s">
        <v>83</v>
      </c>
      <c r="E4" s="97"/>
      <c r="F4" s="97"/>
      <c r="G4" s="97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97" t="s">
        <v>76</v>
      </c>
      <c r="E9" s="97"/>
      <c r="F9" s="97"/>
      <c r="G9" s="97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6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30" t="s">
        <v>150</v>
      </c>
      <c r="E16" s="3">
        <v>1</v>
      </c>
      <c r="F16" s="39">
        <v>1000000</v>
      </c>
      <c r="G16" s="29">
        <f t="shared" si="0"/>
        <v>1000000</v>
      </c>
      <c r="H16" s="45" t="s">
        <v>145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4000000</v>
      </c>
      <c r="H19" s="56"/>
      <c r="I19" s="35"/>
      <c r="J19" s="33" t="s">
        <v>7</v>
      </c>
    </row>
    <row r="20" spans="3:10" ht="15">
      <c r="C20" s="8"/>
      <c r="D20" s="97" t="s">
        <v>84</v>
      </c>
      <c r="E20" s="97"/>
      <c r="F20" s="97"/>
      <c r="G20" s="97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51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130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136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139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 t="s">
        <v>148</v>
      </c>
      <c r="E46" s="3">
        <v>1</v>
      </c>
      <c r="F46" s="29">
        <v>76000</v>
      </c>
      <c r="G46" s="29">
        <f t="shared" si="1"/>
        <v>76000</v>
      </c>
      <c r="H46" s="9" t="s">
        <v>9</v>
      </c>
      <c r="I46" s="8"/>
      <c r="J46" s="8"/>
    </row>
    <row r="47" spans="3:10" ht="15">
      <c r="C47" s="8"/>
      <c r="D47" s="30" t="s">
        <v>149</v>
      </c>
      <c r="E47" s="3">
        <v>1</v>
      </c>
      <c r="F47" s="29">
        <v>150000</v>
      </c>
      <c r="G47" s="29">
        <f t="shared" si="1"/>
        <v>150000</v>
      </c>
      <c r="H47" s="9" t="s">
        <v>9</v>
      </c>
      <c r="I47" s="8"/>
      <c r="J47" s="8"/>
    </row>
    <row r="48" spans="3:10" ht="15">
      <c r="C48" s="8"/>
      <c r="D48" s="30" t="s">
        <v>151</v>
      </c>
      <c r="E48" s="3">
        <v>1</v>
      </c>
      <c r="F48" s="29">
        <v>96000</v>
      </c>
      <c r="G48" s="29">
        <f t="shared" si="1"/>
        <v>96000</v>
      </c>
      <c r="H48" s="9" t="s">
        <v>9</v>
      </c>
      <c r="I48" s="8"/>
      <c r="J48" s="8"/>
    </row>
    <row r="49" spans="3:10" ht="15">
      <c r="C49" s="8"/>
      <c r="D49" s="30" t="s">
        <v>183</v>
      </c>
      <c r="E49" s="3">
        <v>1</v>
      </c>
      <c r="F49" s="29">
        <v>250000</v>
      </c>
      <c r="G49" s="29">
        <f t="shared" si="1"/>
        <v>250000</v>
      </c>
      <c r="H49" s="9" t="s">
        <v>9</v>
      </c>
      <c r="I49" s="8"/>
      <c r="J49" s="8"/>
    </row>
    <row r="50" spans="3:10" ht="15">
      <c r="C50" s="8"/>
      <c r="D50" s="30" t="s">
        <v>184</v>
      </c>
      <c r="E50" s="3">
        <v>1</v>
      </c>
      <c r="F50" s="29">
        <v>80000</v>
      </c>
      <c r="G50" s="29">
        <f t="shared" si="1"/>
        <v>80000</v>
      </c>
      <c r="H50" s="9" t="s">
        <v>9</v>
      </c>
      <c r="I50" s="8"/>
      <c r="J50" s="8"/>
    </row>
    <row r="51" spans="3:10" ht="15">
      <c r="C51" s="8"/>
      <c r="D51" s="30" t="s">
        <v>193</v>
      </c>
      <c r="E51" s="3">
        <v>1</v>
      </c>
      <c r="F51" s="29">
        <v>80000</v>
      </c>
      <c r="G51" s="29">
        <f t="shared" si="1"/>
        <v>80000</v>
      </c>
      <c r="H51" s="9" t="s">
        <v>9</v>
      </c>
      <c r="I51" s="8"/>
      <c r="J51" s="8"/>
    </row>
    <row r="52" spans="3:10" ht="15">
      <c r="C52" s="8"/>
      <c r="D52" s="30"/>
      <c r="E52" s="3"/>
      <c r="F52" s="29"/>
      <c r="G52" s="29"/>
      <c r="H52" s="9"/>
      <c r="I52" s="8"/>
      <c r="J52" s="8"/>
    </row>
    <row r="53" spans="3:10" ht="15">
      <c r="C53" s="8"/>
      <c r="D53" s="30"/>
      <c r="E53" s="3"/>
      <c r="F53" s="29"/>
      <c r="G53" s="29"/>
      <c r="H53" s="9"/>
      <c r="I53" s="8"/>
      <c r="J53" s="8"/>
    </row>
    <row r="54" spans="3:10" ht="15">
      <c r="C54" s="8"/>
      <c r="D54" s="30"/>
      <c r="E54" s="3"/>
      <c r="F54" s="29"/>
      <c r="G54" s="29"/>
      <c r="H54" s="9"/>
      <c r="I54" s="8"/>
      <c r="J54" s="8"/>
    </row>
    <row r="55" spans="3:10" ht="15">
      <c r="C55" s="8"/>
      <c r="D55" s="30"/>
      <c r="E55" s="38"/>
      <c r="F55" s="29"/>
      <c r="G55" s="55">
        <f>SUM(G21:G51)</f>
        <v>4508000</v>
      </c>
      <c r="H55" s="56"/>
      <c r="I55" s="35"/>
      <c r="J55" s="33" t="s">
        <v>7</v>
      </c>
    </row>
    <row r="56" spans="3:10" ht="15">
      <c r="C56" s="8"/>
      <c r="D56" s="97" t="s">
        <v>106</v>
      </c>
      <c r="E56" s="97"/>
      <c r="F56" s="97"/>
      <c r="G56" s="97"/>
      <c r="H56" s="57"/>
      <c r="I56" s="11"/>
      <c r="J56" s="8"/>
    </row>
    <row r="57" spans="3:10" ht="15">
      <c r="C57" s="8">
        <v>1</v>
      </c>
      <c r="D57" s="1" t="s">
        <v>107</v>
      </c>
      <c r="E57" s="3">
        <v>1</v>
      </c>
      <c r="F57" s="39">
        <v>1800000</v>
      </c>
      <c r="G57" s="59">
        <f>F57*E57</f>
        <v>1800000</v>
      </c>
      <c r="H57" s="30" t="s">
        <v>22</v>
      </c>
      <c r="I57" s="14"/>
      <c r="J57" s="34"/>
    </row>
    <row r="58" spans="3:10" ht="15">
      <c r="C58" s="8">
        <v>2</v>
      </c>
      <c r="D58" s="1" t="s">
        <v>108</v>
      </c>
      <c r="E58" s="3">
        <v>1</v>
      </c>
      <c r="F58" s="39">
        <v>5000000</v>
      </c>
      <c r="G58" s="59">
        <f>F58*E58</f>
        <v>5000000</v>
      </c>
      <c r="H58" s="30" t="s">
        <v>22</v>
      </c>
      <c r="I58" s="14"/>
      <c r="J58" s="22"/>
    </row>
    <row r="59" spans="3:10" ht="15">
      <c r="C59" s="8">
        <v>3</v>
      </c>
      <c r="D59" s="30" t="s">
        <v>109</v>
      </c>
      <c r="E59" s="30">
        <v>1</v>
      </c>
      <c r="F59" s="29">
        <v>2590000</v>
      </c>
      <c r="G59" s="59">
        <f>F59*E59</f>
        <v>2590000</v>
      </c>
      <c r="H59" s="30" t="s">
        <v>9</v>
      </c>
      <c r="I59" s="11"/>
      <c r="J59" s="22"/>
    </row>
    <row r="60" spans="3:10" ht="15">
      <c r="C60" s="8"/>
      <c r="D60" s="21" t="s">
        <v>137</v>
      </c>
      <c r="E60" s="10">
        <v>1</v>
      </c>
      <c r="F60" s="48">
        <v>410000</v>
      </c>
      <c r="G60" s="59">
        <f>F60*E60</f>
        <v>410000</v>
      </c>
      <c r="H60" s="14" t="s">
        <v>22</v>
      </c>
      <c r="I60" s="14"/>
      <c r="J60" s="22"/>
    </row>
    <row r="61" spans="3:10" ht="15">
      <c r="C61" s="8"/>
      <c r="D61" s="21"/>
      <c r="E61" s="10"/>
      <c r="F61" s="48"/>
      <c r="G61" s="50"/>
      <c r="H61" s="14"/>
      <c r="I61" s="14"/>
      <c r="J61" s="22"/>
    </row>
    <row r="62" spans="3:10" ht="15">
      <c r="C62" s="8"/>
      <c r="D62" s="36"/>
      <c r="E62" s="37"/>
      <c r="F62" s="53"/>
      <c r="G62" s="51">
        <f>SUM(G57:G60)</f>
        <v>9800000</v>
      </c>
      <c r="H62" s="32"/>
      <c r="I62" s="32"/>
      <c r="J62" s="33" t="s">
        <v>7</v>
      </c>
    </row>
    <row r="63" spans="3:10">
      <c r="C63" s="8"/>
      <c r="D63" s="8"/>
      <c r="E63" s="10"/>
      <c r="F63" s="48"/>
      <c r="G63" s="48"/>
      <c r="H63" s="23"/>
      <c r="I63" s="23"/>
      <c r="J63" s="8"/>
    </row>
    <row r="64" spans="3:10" ht="15">
      <c r="C64" s="8"/>
      <c r="D64" s="97" t="s">
        <v>110</v>
      </c>
      <c r="E64" s="97"/>
      <c r="F64" s="97"/>
      <c r="G64" s="97"/>
      <c r="H64" s="57"/>
      <c r="I64" s="11"/>
      <c r="J64" s="8"/>
    </row>
    <row r="65" spans="3:10" ht="15">
      <c r="C65" s="8">
        <v>1</v>
      </c>
      <c r="D65" s="30" t="s">
        <v>111</v>
      </c>
      <c r="E65" s="3">
        <v>1</v>
      </c>
      <c r="F65" s="29">
        <v>2000000</v>
      </c>
      <c r="G65" s="59">
        <f>F65*E65</f>
        <v>2000000</v>
      </c>
      <c r="H65" s="64" t="s">
        <v>9</v>
      </c>
      <c r="I65" s="14"/>
      <c r="J65" s="34"/>
    </row>
    <row r="66" spans="3:10" ht="15">
      <c r="C66" s="8">
        <v>2</v>
      </c>
      <c r="D66" s="2" t="s">
        <v>112</v>
      </c>
      <c r="E66" s="3">
        <v>1</v>
      </c>
      <c r="F66" s="39">
        <v>250000</v>
      </c>
      <c r="G66" s="59">
        <f t="shared" ref="G66:G70" si="2">F66*E66</f>
        <v>250000</v>
      </c>
      <c r="H66" s="65" t="s">
        <v>116</v>
      </c>
      <c r="I66" s="14"/>
      <c r="J66" s="22"/>
    </row>
    <row r="67" spans="3:10" ht="15">
      <c r="C67" s="8">
        <v>3</v>
      </c>
      <c r="D67" s="1" t="s">
        <v>113</v>
      </c>
      <c r="E67" s="30">
        <v>1</v>
      </c>
      <c r="F67" s="39">
        <v>1000000</v>
      </c>
      <c r="G67" s="59">
        <f t="shared" si="2"/>
        <v>1000000</v>
      </c>
      <c r="H67" s="65" t="s">
        <v>116</v>
      </c>
      <c r="I67" s="11"/>
      <c r="J67" s="22"/>
    </row>
    <row r="68" spans="3:10" ht="15">
      <c r="C68" s="8"/>
      <c r="D68" s="1" t="s">
        <v>114</v>
      </c>
      <c r="E68" s="30">
        <v>1</v>
      </c>
      <c r="F68" s="39">
        <v>1880000</v>
      </c>
      <c r="G68" s="59">
        <f t="shared" si="2"/>
        <v>1880000</v>
      </c>
      <c r="H68" s="65" t="s">
        <v>116</v>
      </c>
      <c r="I68" s="14"/>
      <c r="J68" s="22"/>
    </row>
    <row r="69" spans="3:10" ht="15">
      <c r="C69" s="8"/>
      <c r="D69" s="1" t="s">
        <v>115</v>
      </c>
      <c r="E69" s="30">
        <v>1</v>
      </c>
      <c r="F69" s="39">
        <v>1200000</v>
      </c>
      <c r="G69" s="59">
        <f t="shared" si="2"/>
        <v>1200000</v>
      </c>
      <c r="H69" s="65" t="s">
        <v>116</v>
      </c>
      <c r="I69" s="14"/>
      <c r="J69" s="22"/>
    </row>
    <row r="70" spans="3:10" ht="15">
      <c r="C70" s="8"/>
      <c r="D70" s="1" t="s">
        <v>171</v>
      </c>
      <c r="E70" s="30">
        <v>1</v>
      </c>
      <c r="F70" s="39">
        <v>326700</v>
      </c>
      <c r="G70" s="59">
        <f t="shared" si="2"/>
        <v>326700</v>
      </c>
      <c r="H70" s="14" t="s">
        <v>116</v>
      </c>
      <c r="I70" s="14"/>
      <c r="J70" s="22"/>
    </row>
    <row r="71" spans="3:10" ht="15">
      <c r="C71" s="8"/>
      <c r="D71" s="1"/>
      <c r="E71" s="30"/>
      <c r="F71" s="39"/>
      <c r="G71" s="59"/>
      <c r="H71" s="14"/>
      <c r="I71" s="14"/>
      <c r="J71" s="22"/>
    </row>
    <row r="72" spans="3:10" ht="15">
      <c r="C72" s="8"/>
      <c r="D72" s="36"/>
      <c r="E72" s="37"/>
      <c r="F72" s="53"/>
      <c r="G72" s="51">
        <f>SUM(G65:G70)</f>
        <v>6656700</v>
      </c>
      <c r="H72" s="32"/>
      <c r="I72" s="32"/>
      <c r="J72" s="33" t="s">
        <v>7</v>
      </c>
    </row>
    <row r="73" spans="3:10" ht="15">
      <c r="C73" s="8"/>
      <c r="D73" s="36"/>
      <c r="E73" s="37"/>
      <c r="F73" s="53"/>
      <c r="G73" s="66"/>
      <c r="H73" s="67"/>
      <c r="I73" s="67"/>
      <c r="J73" s="68"/>
    </row>
    <row r="74" spans="3:10" ht="15">
      <c r="C74" s="8"/>
      <c r="D74" s="97" t="s">
        <v>117</v>
      </c>
      <c r="E74" s="97"/>
      <c r="F74" s="97"/>
      <c r="G74" s="97"/>
      <c r="H74" s="57"/>
      <c r="I74" s="11"/>
      <c r="J74" s="8"/>
    </row>
    <row r="75" spans="3:10" ht="15">
      <c r="C75" s="8"/>
      <c r="D75" s="30" t="s">
        <v>118</v>
      </c>
      <c r="E75" s="3">
        <v>1</v>
      </c>
      <c r="F75" s="29">
        <v>7174000</v>
      </c>
      <c r="G75" s="59">
        <f>F75*E75</f>
        <v>7174000</v>
      </c>
      <c r="H75" s="64" t="s">
        <v>22</v>
      </c>
      <c r="I75" s="14"/>
      <c r="J75" s="34"/>
    </row>
    <row r="76" spans="3:10" ht="15">
      <c r="C76" s="8"/>
      <c r="D76" s="2"/>
      <c r="E76" s="3"/>
      <c r="F76" s="39"/>
      <c r="G76" s="59"/>
      <c r="H76" s="65"/>
      <c r="I76" s="14"/>
      <c r="J76" s="22"/>
    </row>
    <row r="77" spans="3:10" ht="15">
      <c r="C77" s="8"/>
      <c r="D77" s="1"/>
      <c r="E77" s="30"/>
      <c r="F77" s="39"/>
      <c r="G77" s="59"/>
      <c r="H77" s="14"/>
      <c r="I77" s="14"/>
      <c r="J77" s="22"/>
    </row>
    <row r="78" spans="3:10" ht="15">
      <c r="C78" s="8"/>
      <c r="D78" s="36"/>
      <c r="E78" s="37"/>
      <c r="F78" s="53"/>
      <c r="G78" s="51">
        <f>SUM(G75:G76)</f>
        <v>7174000</v>
      </c>
      <c r="H78" s="32"/>
      <c r="I78" s="32"/>
      <c r="J78" s="33" t="s">
        <v>7</v>
      </c>
    </row>
    <row r="79" spans="3:10" ht="15">
      <c r="C79" s="8"/>
      <c r="D79" s="21"/>
      <c r="E79" s="10"/>
      <c r="F79" s="48"/>
      <c r="G79" s="58"/>
      <c r="H79" s="8"/>
      <c r="I79" s="8"/>
      <c r="J79" s="8"/>
    </row>
    <row r="80" spans="3:10" ht="15">
      <c r="C80" s="8"/>
      <c r="D80" s="21"/>
      <c r="E80" s="10"/>
      <c r="F80" s="48"/>
      <c r="G80" s="49">
        <f>G8-G19-G55-G62-G72-G78</f>
        <v>-32138700</v>
      </c>
      <c r="H80" s="12"/>
      <c r="I80" s="20"/>
      <c r="J80" s="31" t="s">
        <v>26</v>
      </c>
    </row>
  </sheetData>
  <mergeCells count="7">
    <mergeCell ref="D64:G64"/>
    <mergeCell ref="D74:G74"/>
    <mergeCell ref="C2:J2"/>
    <mergeCell ref="D4:G4"/>
    <mergeCell ref="D9:G9"/>
    <mergeCell ref="D20:G20"/>
    <mergeCell ref="D56:G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chi_phi_cong_ty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2021-06-19T09:15:01Z</dcterms:modified>
</cp:coreProperties>
</file>