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ViTechSolution_LTD\04.Team_Log\Project\"/>
    </mc:Choice>
  </mc:AlternateContent>
  <xr:revisionPtr revIDLastSave="0" documentId="13_ncr:1_{58A63C4E-DD6A-4B7D-80B2-B5FC2A4343C5}" xr6:coauthVersionLast="47" xr6:coauthVersionMax="47" xr10:uidLastSave="{00000000-0000-0000-0000-000000000000}"/>
  <bookViews>
    <workbookView xWindow="-120" yWindow="-120" windowWidth="29040" windowHeight="15840" firstSheet="4" activeTab="10" xr2:uid="{00000000-000D-0000-FFFF-FFFF00000000}"/>
  </bookViews>
  <sheets>
    <sheet name="Tổng hợp quỹ công ty" sheetId="6" r:id="rId1"/>
    <sheet name="PEGA" sheetId="2" r:id="rId2"/>
    <sheet name="SPORT1_P1.5" sheetId="3" r:id="rId3"/>
    <sheet name="Sport1_Thu" sheetId="13" r:id="rId4"/>
    <sheet name="160_Zeus" sheetId="12" r:id="rId5"/>
    <sheet name="270_Hecquyn" sheetId="10" r:id="rId6"/>
    <sheet name="SPORT1_P2" sheetId="4" r:id="rId7"/>
    <sheet name="SMARTHOME" sheetId="5" r:id="rId8"/>
    <sheet name="Chi Phí Công ty" sheetId="8" r:id="rId9"/>
    <sheet name="Quản lý tài khoản CT" sheetId="14" r:id="rId10"/>
    <sheet name="Quản lý tiền vào ra tài khoản" sheetId="16" r:id="rId11"/>
  </sheets>
  <externalReferences>
    <externalReference r:id="rId12"/>
  </externalReferences>
  <definedNames>
    <definedName name="chi_phi_cong_ty">'Chi Phí Công ty'!$G$80</definedName>
    <definedName name="Pega" localSheetId="10">PEGA!$G$46</definedName>
    <definedName name="Pega">PEGA!$G$48</definedName>
    <definedName name="RowTitleRegion1..C7" localSheetId="4">#REF!</definedName>
    <definedName name="RowTitleRegion1..C7" localSheetId="5">#REF!</definedName>
    <definedName name="RowTitleRegion1..C7" localSheetId="8">#REF!</definedName>
    <definedName name="RowTitleRegion1..C7" localSheetId="1">#REF!</definedName>
    <definedName name="RowTitleRegion1..C7" localSheetId="10">#REF!</definedName>
    <definedName name="RowTitleRegion1..C7" localSheetId="7">#REF!</definedName>
    <definedName name="RowTitleRegion1..C7" localSheetId="2">#REF!</definedName>
    <definedName name="RowTitleRegion1..C7" localSheetId="6">#REF!</definedName>
    <definedName name="RowTitleRegion1..C7">#REF!</definedName>
    <definedName name="RowTitleRegion2..G5" localSheetId="4">#REF!</definedName>
    <definedName name="RowTitleRegion2..G5" localSheetId="5">#REF!</definedName>
    <definedName name="RowTitleRegion2..G5" localSheetId="8">#REF!</definedName>
    <definedName name="RowTitleRegion2..G5" localSheetId="1">#REF!</definedName>
    <definedName name="RowTitleRegion2..G5" localSheetId="10">#REF!</definedName>
    <definedName name="RowTitleRegion2..G5" localSheetId="7">#REF!</definedName>
    <definedName name="RowTitleRegion2..G5" localSheetId="2">#REF!</definedName>
    <definedName name="RowTitleRegion2..G5" localSheetId="6">#REF!</definedName>
    <definedName name="RowTitleRegion2..G5">#REF!</definedName>
    <definedName name="RowTitleRegion3..G26" localSheetId="4">[1]Effort_08062020!#REF!</definedName>
    <definedName name="RowTitleRegion3..G26" localSheetId="5">[1]Effort_08062020!#REF!</definedName>
    <definedName name="RowTitleRegion3..G26" localSheetId="8">[1]Effort_08062020!#REF!</definedName>
    <definedName name="RowTitleRegion3..G26" localSheetId="1">[1]Effort_08062020!#REF!</definedName>
    <definedName name="RowTitleRegion3..G26" localSheetId="7">[1]Effort_08062020!#REF!</definedName>
    <definedName name="RowTitleRegion3..G26" localSheetId="2">[1]Effort_08062020!#REF!</definedName>
    <definedName name="RowTitleRegion3..G26" localSheetId="6">[1]Effort_08062020!#REF!</definedName>
    <definedName name="RowTitleRegion3..G26">[1]Effort_08062020!#REF!</definedName>
    <definedName name="smarthome" localSheetId="8">'Chi Phí Công ty'!$G$80</definedName>
    <definedName name="smarthome">SMARTHOME!$G$32</definedName>
    <definedName name="sport1_p1.5" localSheetId="4">'160_Zeus'!$G$47</definedName>
    <definedName name="sport1_p1.5" localSheetId="5">'270_Hecquyn'!$G$42</definedName>
    <definedName name="sport1_p1.5">SPORT1_P1.5!$G$59</definedName>
    <definedName name="sport1_p2">SPORT1_P2!$G$32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6" l="1"/>
  <c r="D28" i="16"/>
  <c r="C28" i="16"/>
  <c r="G53" i="8"/>
  <c r="G55" i="8" s="1"/>
  <c r="G10" i="2"/>
  <c r="G17" i="12"/>
  <c r="G31" i="2"/>
  <c r="G42" i="10"/>
  <c r="G13" i="12"/>
  <c r="G14" i="12"/>
  <c r="G15" i="12"/>
  <c r="G12" i="12"/>
  <c r="G52" i="8"/>
  <c r="G51" i="8"/>
  <c r="G11" i="12"/>
  <c r="G17" i="4"/>
  <c r="G20" i="12"/>
  <c r="G21" i="12"/>
  <c r="G22" i="12"/>
  <c r="G16" i="10"/>
  <c r="G50" i="8"/>
  <c r="G49" i="8"/>
  <c r="D11" i="14"/>
  <c r="D14" i="14" s="1"/>
  <c r="C5" i="13"/>
  <c r="D13" i="13" s="1"/>
  <c r="G8" i="10"/>
  <c r="G7" i="10"/>
  <c r="G6" i="10"/>
  <c r="G70" i="8"/>
  <c r="G7" i="12"/>
  <c r="G6" i="12"/>
  <c r="G5" i="12"/>
  <c r="G7" i="3"/>
  <c r="C3" i="13"/>
  <c r="C2" i="13"/>
  <c r="M31" i="3"/>
  <c r="G6" i="3"/>
  <c r="G30" i="2"/>
  <c r="G29" i="2"/>
  <c r="G48" i="8"/>
  <c r="G16" i="8"/>
  <c r="G47" i="8"/>
  <c r="G46" i="8"/>
  <c r="G15" i="10"/>
  <c r="G28" i="2"/>
  <c r="G27" i="2"/>
  <c r="G26" i="2"/>
  <c r="G25" i="2"/>
  <c r="G44" i="12"/>
  <c r="G19" i="12"/>
  <c r="G24" i="2"/>
  <c r="G23" i="2"/>
  <c r="G45" i="8"/>
  <c r="G14" i="10"/>
  <c r="G60" i="8"/>
  <c r="G39" i="10"/>
  <c r="G12" i="10"/>
  <c r="G44" i="8"/>
  <c r="G43" i="3"/>
  <c r="G24" i="3"/>
  <c r="G42" i="3"/>
  <c r="G22" i="2"/>
  <c r="G21" i="2"/>
  <c r="G41" i="3"/>
  <c r="G43" i="8"/>
  <c r="G20" i="2"/>
  <c r="G40" i="3"/>
  <c r="G17" i="2"/>
  <c r="G18" i="2"/>
  <c r="G19" i="2"/>
  <c r="G16" i="2"/>
  <c r="G15" i="2"/>
  <c r="G75" i="8"/>
  <c r="G78" i="8" s="1"/>
  <c r="G66" i="8"/>
  <c r="G67" i="8"/>
  <c r="G68" i="8"/>
  <c r="G69" i="8"/>
  <c r="G65" i="8"/>
  <c r="G59" i="8"/>
  <c r="G58" i="8"/>
  <c r="G57" i="8"/>
  <c r="G42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21" i="8"/>
  <c r="G11" i="8"/>
  <c r="G12" i="8"/>
  <c r="G13" i="8"/>
  <c r="G14" i="8"/>
  <c r="G15" i="8"/>
  <c r="G10" i="8"/>
  <c r="G8" i="8"/>
  <c r="G37" i="12" l="1"/>
  <c r="G72" i="8"/>
  <c r="G9" i="10"/>
  <c r="G8" i="12"/>
  <c r="G32" i="10"/>
  <c r="G19" i="8"/>
  <c r="G62" i="8"/>
  <c r="G14" i="2"/>
  <c r="G39" i="3"/>
  <c r="G29" i="5"/>
  <c r="G22" i="5"/>
  <c r="G19" i="5"/>
  <c r="G8" i="5"/>
  <c r="G22" i="4"/>
  <c r="G16" i="4"/>
  <c r="G9" i="12" l="1"/>
  <c r="G47" i="12"/>
  <c r="G80" i="8"/>
  <c r="J4" i="6" s="1"/>
  <c r="G32" i="5"/>
  <c r="J8" i="6" s="1"/>
  <c r="G29" i="4"/>
  <c r="G19" i="4"/>
  <c r="G8" i="4"/>
  <c r="G17" i="3"/>
  <c r="G23" i="3"/>
  <c r="G32" i="3"/>
  <c r="G31" i="3"/>
  <c r="G16" i="3"/>
  <c r="G15" i="3"/>
  <c r="G14" i="3"/>
  <c r="G13" i="3"/>
  <c r="G12" i="3"/>
  <c r="G11" i="3"/>
  <c r="G10" i="3"/>
  <c r="G48" i="3" l="1"/>
  <c r="M32" i="3"/>
  <c r="G29" i="3"/>
  <c r="G32" i="4"/>
  <c r="J7" i="6" s="1"/>
  <c r="G5" i="3"/>
  <c r="G8" i="3" s="1"/>
  <c r="G49" i="3" s="1"/>
  <c r="G56" i="3"/>
  <c r="G45" i="2"/>
  <c r="G5" i="2"/>
  <c r="G8" i="2" s="1"/>
  <c r="G13" i="2"/>
  <c r="G12" i="2"/>
  <c r="G11" i="2"/>
  <c r="G34" i="2" l="1"/>
  <c r="G48" i="2" s="1"/>
  <c r="J5" i="6" s="1"/>
  <c r="G59" i="3"/>
  <c r="J6" i="6" s="1"/>
  <c r="J12" i="6" l="1"/>
</calcChain>
</file>

<file path=xl/sharedStrings.xml><?xml version="1.0" encoding="utf-8"?>
<sst xmlns="http://schemas.openxmlformats.org/spreadsheetml/2006/main" count="487" uniqueCount="226">
  <si>
    <t>STT</t>
  </si>
  <si>
    <t>SL</t>
  </si>
  <si>
    <t>Giá</t>
  </si>
  <si>
    <t>Tiền</t>
  </si>
  <si>
    <t>Đã CK</t>
  </si>
  <si>
    <t>Note</t>
  </si>
  <si>
    <t>Tiền công</t>
  </si>
  <si>
    <t>Tổng</t>
  </si>
  <si>
    <t>Tiền mua linh kiện</t>
  </si>
  <si>
    <t>Tuấn</t>
  </si>
  <si>
    <t>Độ</t>
  </si>
  <si>
    <t>Khơ</t>
  </si>
  <si>
    <t>Tiền góp quỹ team</t>
  </si>
  <si>
    <t>Lực</t>
  </si>
  <si>
    <t>Tổng hợp chi phí dự án PEGA</t>
  </si>
  <si>
    <t>Giải ngân giai đoạn 1</t>
  </si>
  <si>
    <t>Nội dung</t>
  </si>
  <si>
    <t>PIC</t>
  </si>
  <si>
    <t>Pi 4 compute + IO board</t>
  </si>
  <si>
    <t>i.MX8 CPU+dev board</t>
  </si>
  <si>
    <t>Phí vận chuyển + VAT i.MX</t>
  </si>
  <si>
    <t>Màn hình LCD 5inch</t>
  </si>
  <si>
    <t>A Khơ</t>
  </si>
  <si>
    <t>A Lực</t>
  </si>
  <si>
    <t>Hưng</t>
  </si>
  <si>
    <t>Ứng tiền du lịch công ty</t>
  </si>
  <si>
    <t>Còn lại</t>
  </si>
  <si>
    <t>Tiền ứng trước cho Anh em</t>
  </si>
  <si>
    <t>Tổng hợp chi phí dự án SPORT1_P1.5</t>
  </si>
  <si>
    <t>Tiền mua linh kiện R&amp;D</t>
  </si>
  <si>
    <t>Tiền góp mua linh kiện sản xuất</t>
  </si>
  <si>
    <t>Giải ngân 40% 70 mạch đầu tiên</t>
  </si>
  <si>
    <t>linh kiện ngày 24/01</t>
  </si>
  <si>
    <t>giấy in mạch</t>
  </si>
  <si>
    <t>linh kien ngay 30.1</t>
  </si>
  <si>
    <t>linh kiện ngày 20/02</t>
  </si>
  <si>
    <t>Mạch nạp stlink 7/03</t>
  </si>
  <si>
    <t>linh kiện ngày 03/04</t>
  </si>
  <si>
    <t>Mạch nạp + Mudule Nuvoton</t>
  </si>
  <si>
    <t>CH430G</t>
  </si>
  <si>
    <t>MS51</t>
  </si>
  <si>
    <t>Cắt stencil</t>
  </si>
  <si>
    <t>3 Con Xs3868</t>
  </si>
  <si>
    <t>Ck mua linh kiện BT806 +BT966</t>
  </si>
  <si>
    <t>Ck phi ship BT1006</t>
  </si>
  <si>
    <t>Mua biến thế cách ly(Tuấn Oder)</t>
  </si>
  <si>
    <t>Mua biến thế cách ly(Khơ Oder)</t>
  </si>
  <si>
    <t>Đặt mạch in 6/04</t>
  </si>
  <si>
    <t>Mua linh kiện Minh Hà</t>
  </si>
  <si>
    <t>Linh kiện hàn mạch sport1 P1.5</t>
  </si>
  <si>
    <t>BT1026x40</t>
  </si>
  <si>
    <t>Vitech</t>
  </si>
  <si>
    <t>Mua A2430</t>
  </si>
  <si>
    <t>Đặt mạch in 22/02</t>
  </si>
  <si>
    <t>Đặt mạch in 25/03</t>
  </si>
  <si>
    <t>Mua linh kiện(Novuton 5)</t>
  </si>
  <si>
    <t>Mua tụ, PL2303</t>
  </si>
  <si>
    <t>Đặt mạch in 30/03</t>
  </si>
  <si>
    <t>40N60 + thiếc hàn</t>
  </si>
  <si>
    <t>Raspberry pi4 4g</t>
  </si>
  <si>
    <t>Micro HDMI to HDMI</t>
  </si>
  <si>
    <t>Ổ cắm điện, dây điện, bóng đèn, pin đồng hồ,bút</t>
  </si>
  <si>
    <t>40n60</t>
  </si>
  <si>
    <t>Aptomat</t>
  </si>
  <si>
    <t>IGBT</t>
  </si>
  <si>
    <t>Trường</t>
  </si>
  <si>
    <t>Tổng hợp chi phí dự án SPORT1_P2</t>
  </si>
  <si>
    <t>Zigbee hub + Ổ cắm zigbee + Công tắc zigbee</t>
  </si>
  <si>
    <t>USB Zigbee</t>
  </si>
  <si>
    <t>Thiết bị smart home(Cảm biến)</t>
  </si>
  <si>
    <t>Thiết bị smart home(Công tắc zigbee)</t>
  </si>
  <si>
    <t>Rashperry Pi 4 2G</t>
  </si>
  <si>
    <t>Tổng hợp chi phí dự án SMARTHOME</t>
  </si>
  <si>
    <t>Khắc stencil 24-04</t>
  </si>
  <si>
    <t>Linh kiện 5 bộ màn hình 50%</t>
  </si>
  <si>
    <t>Tổng hợp chi phí công ty</t>
  </si>
  <si>
    <t>Chi phí văn phòng điện mạng</t>
  </si>
  <si>
    <t>Chi phí văn phòng điện mạng tháng 11/20</t>
  </si>
  <si>
    <t>Chi phí văn phòng điện mạng tháng 12/20</t>
  </si>
  <si>
    <t>Chi phí văn phòng điện mạng tháng 1/21</t>
  </si>
  <si>
    <t>Chi phí văn phòng điện mạng tháng 2/21</t>
  </si>
  <si>
    <t>Chi phí văn phòng điện mạng tháng 3/21</t>
  </si>
  <si>
    <t>Chi phí văn phòng điện mạng tháng 4/21</t>
  </si>
  <si>
    <t>Tiền lãi dự án</t>
  </si>
  <si>
    <t>Chi phí hoạt động</t>
  </si>
  <si>
    <t>Tiền cơm trưa ngày 1/11/20</t>
  </si>
  <si>
    <t>Tiền cơm trưa ngày 7/11/20</t>
  </si>
  <si>
    <t>Tiền cơm trưa ngày 28,29/11/20</t>
  </si>
  <si>
    <t>Tiền cơm trưa ngày 4/12/20</t>
  </si>
  <si>
    <t>Tiền cơm trưa ngày 2/1/21</t>
  </si>
  <si>
    <t>Tiền cơm trưa ngày 3/1/21</t>
  </si>
  <si>
    <t>Tiền cơm trưa ngày 9/1/21</t>
  </si>
  <si>
    <t>Tiền cơm trưa ngày 16+17/1/21</t>
  </si>
  <si>
    <t>Tiền cơm trưa ngày 16/1/21</t>
  </si>
  <si>
    <t>Tiền cơm trưa ngày 30-31/1/21</t>
  </si>
  <si>
    <t>Tiền cơm trưa ngày 27/02/21</t>
  </si>
  <si>
    <t>Tiền cơm trưa ngày 28/02/21</t>
  </si>
  <si>
    <t>Tiền cơm trưa ngày 21/3/21</t>
  </si>
  <si>
    <t>Tiền cơm trưa ngày 28/3/21</t>
  </si>
  <si>
    <t xml:space="preserve">Tiền cơm trưa ngày </t>
  </si>
  <si>
    <t>Tiền cơm trưa ngày 13-14/03/21</t>
  </si>
  <si>
    <t>Tiền cơm trưa ngày 1</t>
  </si>
  <si>
    <t>Tiền cơm trưa ngày 10/04/2021</t>
  </si>
  <si>
    <t>Tiền cơm trưa ngày 11/04/2021</t>
  </si>
  <si>
    <t>Tiền cơm trưa ngày 18/04/2021</t>
  </si>
  <si>
    <t>Tiền cơm trưa ngày 24/04/2021</t>
  </si>
  <si>
    <t>Mua sắm thiết bị</t>
  </si>
  <si>
    <t xml:space="preserve">Mua máy in </t>
  </si>
  <si>
    <t>Mua Oscillator</t>
  </si>
  <si>
    <t>Quạt điều hòa</t>
  </si>
  <si>
    <t>Chi phí thủ tục giấy tờ</t>
  </si>
  <si>
    <t>Chữ ký số</t>
  </si>
  <si>
    <t>Thuê xe chuyển máy chạy + bàn</t>
  </si>
  <si>
    <t>CK quyết toán thuế</t>
  </si>
  <si>
    <t>CK thay đổi thông tin công ty</t>
  </si>
  <si>
    <t>Tiền tk ACB</t>
  </si>
  <si>
    <t>A khơ</t>
  </si>
  <si>
    <t>Chi phí phát sinh khác</t>
  </si>
  <si>
    <t>Âm dự án trước</t>
  </si>
  <si>
    <t>Chi phí công ty</t>
  </si>
  <si>
    <t>Dự án PEGA</t>
  </si>
  <si>
    <t>Dự án Sport1 P2</t>
  </si>
  <si>
    <t>Dự án smarthome</t>
  </si>
  <si>
    <t>Mua màn hình 7inch demo</t>
  </si>
  <si>
    <t>Đặt mạch LCD</t>
  </si>
  <si>
    <t>5 màn hình</t>
  </si>
  <si>
    <t>Cọc tiền linh kiện màn hình digikey</t>
  </si>
  <si>
    <t>Quectel EC20</t>
  </si>
  <si>
    <t>Linh kiện hàn mạch sport1 P1.5 ngày 8-5-21</t>
  </si>
  <si>
    <t>thanh toán nốt tiền linh kiện màn hình digikey</t>
  </si>
  <si>
    <t>Tiền cơm ngày 15/05/21</t>
  </si>
  <si>
    <t>Linh kiện hàn mạch ngày 15/05/21</t>
  </si>
  <si>
    <t>Gửi xe</t>
  </si>
  <si>
    <t>Anten GPS + đầu nối</t>
  </si>
  <si>
    <t>Phí vận chuyển + thuế  + thông quan</t>
  </si>
  <si>
    <t>Tiền hàn mạch</t>
  </si>
  <si>
    <t>Tiền cơm ngày 22/05/21</t>
  </si>
  <si>
    <t>mạch nạp nuvoton</t>
  </si>
  <si>
    <t>300 con STM32f102</t>
  </si>
  <si>
    <t>Tiền cơm ngày 23/05/21</t>
  </si>
  <si>
    <t>GPS NEO 6M</t>
  </si>
  <si>
    <t>Cọc tiền EC20</t>
  </si>
  <si>
    <t>200xMS51</t>
  </si>
  <si>
    <t>Tiền làm mạch carrier boar</t>
  </si>
  <si>
    <t>Tiền màn hình 7inch x3</t>
  </si>
  <si>
    <t>tuấn</t>
  </si>
  <si>
    <t>Tiền ship Neo 6M</t>
  </si>
  <si>
    <t>Đặt mạch test</t>
  </si>
  <si>
    <t>tiền cơm ngày 29/05</t>
  </si>
  <si>
    <t>Tiền cơm ngày 30/05</t>
  </si>
  <si>
    <t>Chi phí văn phòng điện mạng tháng 5/21</t>
  </si>
  <si>
    <t>Tiền cơm ngày 06/06</t>
  </si>
  <si>
    <t>EC25</t>
  </si>
  <si>
    <t>Tiền PCB convert57</t>
  </si>
  <si>
    <t>Giải ngân 50%</t>
  </si>
  <si>
    <t xml:space="preserve">Giải ngân 50% - </t>
  </si>
  <si>
    <t>VAT</t>
  </si>
  <si>
    <t>Ứng 50% 72 Zeus</t>
  </si>
  <si>
    <t>a Khơ</t>
  </si>
  <si>
    <t>Ứng 160 zeus</t>
  </si>
  <si>
    <t>Ứng 270 hecquyn</t>
  </si>
  <si>
    <t>Hạng mục</t>
  </si>
  <si>
    <t>CK 11/06</t>
  </si>
  <si>
    <t>Đã trừ 30 module 806</t>
  </si>
  <si>
    <t>Dự án Sport1_P1.5(72 Zeus)</t>
  </si>
  <si>
    <t>Còn nợ</t>
  </si>
  <si>
    <t>Lãi</t>
  </si>
  <si>
    <t>Giải ngân 40% 160 mạch</t>
  </si>
  <si>
    <t>Tổng tiền dự án nhận về</t>
  </si>
  <si>
    <t>Tiền dự án còn lại</t>
  </si>
  <si>
    <t>Dự án CK</t>
  </si>
  <si>
    <t>300 hddt mới</t>
  </si>
  <si>
    <t>Thời gian</t>
  </si>
  <si>
    <t>Nội dung thu vào</t>
  </si>
  <si>
    <t>Nội dung rút ra</t>
  </si>
  <si>
    <t>Số tiền</t>
  </si>
  <si>
    <t>Thanh toán : 
200xMS51 : 160_Zeus
300 con STM32f102, Đặt mạch test: 270 Hecquyn</t>
  </si>
  <si>
    <t>Thuế VAT  + 50% 72 mạch zeus</t>
  </si>
  <si>
    <t>Tiền đặt linh kiện PEGA</t>
  </si>
  <si>
    <t>Tổng rút ra</t>
  </si>
  <si>
    <t>Anh Khơ rút</t>
  </si>
  <si>
    <t>Tuấn rút</t>
  </si>
  <si>
    <t>Rút thêm</t>
  </si>
  <si>
    <t>tiền cơm ngày 12/06</t>
  </si>
  <si>
    <t>Tiền cơm ngày 13/06</t>
  </si>
  <si>
    <t>Cọc 50%</t>
  </si>
  <si>
    <t>Ck 50 % đặt mạch anh Thịnh</t>
  </si>
  <si>
    <t>Vào tk cá nhân ACB</t>
  </si>
  <si>
    <t>Rút thêm 25tr tiền đặt mạch Zeus + Hecquyn</t>
  </si>
  <si>
    <t>Chuyển vào tk cá nhân TPBank Tuấn</t>
  </si>
  <si>
    <t>Cọc 50% sản xuất</t>
  </si>
  <si>
    <t>Ăn trưa ngày 19/06</t>
  </si>
  <si>
    <t>Ăn trưa ngày 26/06</t>
  </si>
  <si>
    <t>mạch tiền khuếch đại NE5532</t>
  </si>
  <si>
    <t>Mạch khuếch đại TDA2030</t>
  </si>
  <si>
    <t>Mạch khuếch đại TPA3118</t>
  </si>
  <si>
    <t>IC 3118</t>
  </si>
  <si>
    <t>Tổng hợp chi phí dự án SPORT1_P1.5 160Zeus</t>
  </si>
  <si>
    <t>Mua cáp màn hình + Header</t>
  </si>
  <si>
    <t>Linh kiện hàn mạch NE5532 test</t>
  </si>
  <si>
    <t>ăn trưa ngày 10/07</t>
  </si>
  <si>
    <t>Tk Công ty</t>
  </si>
  <si>
    <t>TK cá nhân VPB</t>
  </si>
  <si>
    <t>TK cá nhân ACB</t>
  </si>
  <si>
    <t>TK cá nhân TPB</t>
  </si>
  <si>
    <t>Tiền dự án Pega</t>
  </si>
  <si>
    <t>Ứng tiền du lịch</t>
  </si>
  <si>
    <t>Ứng tiền a Khơ</t>
  </si>
  <si>
    <t>Ứng tiền a Lực</t>
  </si>
  <si>
    <t>Ck vẽ mạch anh Hưng</t>
  </si>
  <si>
    <t>40PCs B1026</t>
  </si>
  <si>
    <t>Nhận thêm 14tr tiền dự án</t>
  </si>
  <si>
    <t>Cọc linh kiện digikey mạch màn hình 5in</t>
  </si>
  <si>
    <t>Tiền màn hình 5 in x5</t>
  </si>
  <si>
    <t>Tiền đặt mạch màn hình 5in</t>
  </si>
  <si>
    <t>EC 20</t>
  </si>
  <si>
    <t xml:space="preserve">Chuyển nốt tiền linh kiện digikey </t>
  </si>
  <si>
    <t>Ship linh kiện</t>
  </si>
  <si>
    <t>Vận chuyển + thuế 40 BT1026</t>
  </si>
  <si>
    <t>Cọc EC21</t>
  </si>
  <si>
    <t>Anh Khơ rút Chuyển vào tk cá nhân TPBank Tuấn</t>
  </si>
  <si>
    <t>Cọc đặt mạch zeus</t>
  </si>
  <si>
    <t>Cọc đặt mạch hecquyn</t>
  </si>
  <si>
    <t>Nhận tiền dự án từ tk cty</t>
  </si>
  <si>
    <t>ứng tiền anh thịnh vẽ mạch</t>
  </si>
  <si>
    <t>Tuấn ứng tiền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</si>
</sst>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6"/>
      <color rgb="FF0F5666"/>
      <name val="Arial"/>
      <family val="2"/>
    </font>
    <font>
      <b/>
      <sz val="12"/>
      <color rgb="FF0F5666"/>
      <name val="Arial"/>
      <family val="2"/>
    </font>
    <font>
      <b/>
      <sz val="11"/>
      <color rgb="FF0F5666"/>
      <name val="Arial"/>
      <family val="2"/>
    </font>
    <font>
      <sz val="11"/>
      <color rgb="FF0F5666"/>
      <name val="Arial"/>
      <family val="2"/>
    </font>
    <font>
      <b/>
      <sz val="11"/>
      <name val="Arial"/>
      <family val="2"/>
    </font>
    <font>
      <sz val="11"/>
      <color rgb="FF0F5666"/>
      <name val="Calibri"/>
      <family val="2"/>
    </font>
    <font>
      <sz val="11"/>
      <color rgb="FF0F5666"/>
      <name val="Arial"/>
    </font>
    <font>
      <b/>
      <sz val="11"/>
      <color theme="1"/>
      <name val="Arial"/>
      <family val="2"/>
    </font>
    <font>
      <sz val="11"/>
      <color theme="4" tint="-0.499984740745262"/>
      <name val="Arial"/>
      <family val="2"/>
    </font>
    <font>
      <sz val="12"/>
      <color rgb="FF2C2E2F"/>
      <name val="PayPal-Sans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/>
  </cellStyleXfs>
  <cellXfs count="102">
    <xf numFmtId="0" fontId="0" fillId="0" borderId="0" xfId="0"/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7" fillId="0" borderId="0" xfId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7" fillId="0" borderId="1" xfId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7" fillId="0" borderId="1" xfId="1" applyBorder="1" applyAlignment="1">
      <alignment horizontal="center" vertical="center" wrapText="1"/>
    </xf>
    <xf numFmtId="4" fontId="7" fillId="0" borderId="1" xfId="1" applyNumberFormat="1" applyBorder="1" applyAlignment="1">
      <alignment horizontal="right" vertical="center" wrapText="1"/>
    </xf>
    <xf numFmtId="4" fontId="5" fillId="4" borderId="1" xfId="1" applyNumberFormat="1" applyFont="1" applyFill="1" applyBorder="1" applyAlignment="1">
      <alignment horizontal="right" vertical="center" wrapText="1"/>
    </xf>
    <xf numFmtId="0" fontId="5" fillId="4" borderId="1" xfId="1" applyFont="1" applyFill="1" applyBorder="1" applyAlignment="1">
      <alignment horizontal="left" vertical="center" wrapText="1"/>
    </xf>
    <xf numFmtId="4" fontId="5" fillId="0" borderId="1" xfId="1" applyNumberFormat="1" applyFont="1" applyBorder="1" applyAlignment="1">
      <alignment horizontal="right" vertical="center" wrapText="1"/>
    </xf>
    <xf numFmtId="0" fontId="5" fillId="0" borderId="1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6" fillId="0" borderId="0" xfId="1" applyFont="1" applyAlignment="1">
      <alignment horizontal="center" vertical="center" wrapText="1"/>
    </xf>
    <xf numFmtId="4" fontId="3" fillId="4" borderId="1" xfId="1" applyNumberFormat="1" applyFont="1" applyFill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4" fontId="7" fillId="0" borderId="1" xfId="1" applyNumberFormat="1" applyBorder="1" applyAlignment="1">
      <alignment horizontal="left" vertical="center" wrapText="1"/>
    </xf>
    <xf numFmtId="0" fontId="7" fillId="0" borderId="1" xfId="1" applyBorder="1" applyAlignment="1">
      <alignment horizontal="right" vertical="center" wrapText="1"/>
    </xf>
    <xf numFmtId="0" fontId="7" fillId="0" borderId="0" xfId="1" applyAlignment="1">
      <alignment horizontal="center" vertical="center" wrapText="1"/>
    </xf>
    <xf numFmtId="0" fontId="7" fillId="0" borderId="0" xfId="1" applyAlignment="1">
      <alignment horizontal="right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7" fillId="3" borderId="4" xfId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0" borderId="1" xfId="0" applyBorder="1"/>
    <xf numFmtId="4" fontId="8" fillId="4" borderId="1" xfId="1" applyNumberFormat="1" applyFont="1" applyFill="1" applyBorder="1" applyAlignment="1">
      <alignment horizontal="left" vertical="center" wrapText="1"/>
    </xf>
    <xf numFmtId="4" fontId="5" fillId="5" borderId="1" xfId="1" applyNumberFormat="1" applyFont="1" applyFill="1" applyBorder="1" applyAlignment="1">
      <alignment horizontal="right" vertical="center" wrapText="1"/>
    </xf>
    <xf numFmtId="4" fontId="5" fillId="5" borderId="1" xfId="1" applyNumberFormat="1" applyFont="1" applyFill="1" applyBorder="1" applyAlignment="1">
      <alignment horizontal="left" vertical="center" wrapText="1"/>
    </xf>
    <xf numFmtId="4" fontId="4" fillId="0" borderId="1" xfId="1" applyNumberFormat="1" applyFont="1" applyBorder="1" applyAlignment="1">
      <alignment horizontal="left" vertical="center" wrapText="1"/>
    </xf>
    <xf numFmtId="4" fontId="7" fillId="5" borderId="1" xfId="1" applyNumberForma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7" fillId="0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right" vertical="center" wrapText="1"/>
    </xf>
    <xf numFmtId="0" fontId="0" fillId="6" borderId="1" xfId="0" applyFill="1" applyBorder="1"/>
    <xf numFmtId="0" fontId="7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0" fontId="0" fillId="0" borderId="1" xfId="0" applyFill="1" applyBorder="1"/>
    <xf numFmtId="0" fontId="7" fillId="0" borderId="0" xfId="1" applyFill="1" applyAlignment="1">
      <alignment horizontal="left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3" fontId="7" fillId="0" borderId="1" xfId="1" applyNumberFormat="1" applyBorder="1" applyAlignment="1">
      <alignment horizontal="right" vertical="center" wrapText="1"/>
    </xf>
    <xf numFmtId="3" fontId="5" fillId="4" borderId="1" xfId="1" applyNumberFormat="1" applyFont="1" applyFill="1" applyBorder="1" applyAlignment="1">
      <alignment horizontal="right" vertical="center" wrapText="1"/>
    </xf>
    <xf numFmtId="3" fontId="5" fillId="0" borderId="1" xfId="1" applyNumberFormat="1" applyFont="1" applyBorder="1" applyAlignment="1">
      <alignment horizontal="right" vertical="center" wrapText="1"/>
    </xf>
    <xf numFmtId="3" fontId="5" fillId="5" borderId="1" xfId="1" applyNumberFormat="1" applyFont="1" applyFill="1" applyBorder="1" applyAlignment="1">
      <alignment horizontal="right" vertical="center" wrapText="1"/>
    </xf>
    <xf numFmtId="3" fontId="7" fillId="0" borderId="0" xfId="1" applyNumberFormat="1" applyAlignment="1">
      <alignment horizontal="right" vertical="center" wrapText="1"/>
    </xf>
    <xf numFmtId="3" fontId="3" fillId="0" borderId="1" xfId="1" applyNumberFormat="1" applyFont="1" applyFill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5" borderId="1" xfId="0" applyNumberFormat="1" applyFill="1" applyBorder="1"/>
    <xf numFmtId="0" fontId="0" fillId="5" borderId="1" xfId="0" applyFill="1" applyBorder="1"/>
    <xf numFmtId="0" fontId="7" fillId="3" borderId="1" xfId="1" applyFill="1" applyBorder="1" applyAlignment="1">
      <alignment horizontal="center" vertical="center" wrapText="1"/>
    </xf>
    <xf numFmtId="3" fontId="7" fillId="0" borderId="1" xfId="1" applyNumberFormat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6" fillId="0" borderId="0" xfId="1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left" vertical="center" wrapText="1"/>
    </xf>
    <xf numFmtId="3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left" vertical="center" wrapText="1"/>
    </xf>
    <xf numFmtId="3" fontId="10" fillId="0" borderId="0" xfId="0" applyNumberFormat="1" applyFont="1"/>
    <xf numFmtId="4" fontId="4" fillId="0" borderId="1" xfId="1" applyNumberFormat="1" applyFont="1" applyBorder="1" applyAlignment="1">
      <alignment horizontal="right" vertical="center" wrapText="1"/>
    </xf>
    <xf numFmtId="3" fontId="6" fillId="0" borderId="5" xfId="1" applyNumberFormat="1" applyFont="1" applyBorder="1" applyAlignment="1">
      <alignment horizontal="right" vertical="center"/>
    </xf>
    <xf numFmtId="3" fontId="0" fillId="0" borderId="0" xfId="0" applyNumberFormat="1" applyBorder="1"/>
    <xf numFmtId="3" fontId="6" fillId="0" borderId="0" xfId="1" applyNumberFormat="1" applyFont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7" fillId="0" borderId="0" xfId="1" applyBorder="1" applyAlignment="1">
      <alignment horizontal="left" vertical="center" wrapText="1"/>
    </xf>
    <xf numFmtId="4" fontId="7" fillId="0" borderId="0" xfId="1" applyNumberFormat="1" applyBorder="1" applyAlignment="1">
      <alignment horizontal="right" vertical="center" wrapText="1"/>
    </xf>
    <xf numFmtId="4" fontId="4" fillId="0" borderId="0" xfId="1" applyNumberFormat="1" applyFont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0" borderId="0" xfId="0" applyNumberFormat="1"/>
    <xf numFmtId="0" fontId="4" fillId="0" borderId="0" xfId="1" applyFont="1" applyAlignment="1">
      <alignment horizontal="left" vertical="center" wrapText="1"/>
    </xf>
    <xf numFmtId="3" fontId="7" fillId="0" borderId="0" xfId="1" applyNumberFormat="1" applyAlignment="1">
      <alignment horizontal="left" vertical="center" wrapText="1"/>
    </xf>
    <xf numFmtId="0" fontId="12" fillId="0" borderId="1" xfId="0" applyFont="1" applyBorder="1"/>
    <xf numFmtId="0" fontId="11" fillId="7" borderId="1" xfId="0" applyFont="1" applyFill="1" applyBorder="1"/>
    <xf numFmtId="3" fontId="11" fillId="7" borderId="1" xfId="0" applyNumberFormat="1" applyFont="1" applyFill="1" applyBorder="1"/>
    <xf numFmtId="3" fontId="0" fillId="4" borderId="1" xfId="0" applyNumberFormat="1" applyFont="1" applyFill="1" applyBorder="1"/>
    <xf numFmtId="0" fontId="0" fillId="4" borderId="1" xfId="0" applyFont="1" applyFill="1" applyBorder="1"/>
    <xf numFmtId="4" fontId="13" fillId="4" borderId="1" xfId="1" applyNumberFormat="1" applyFont="1" applyFill="1" applyBorder="1" applyAlignment="1">
      <alignment horizontal="right" vertical="center" wrapText="1"/>
    </xf>
    <xf numFmtId="0" fontId="0" fillId="8" borderId="0" xfId="0" applyFill="1"/>
    <xf numFmtId="0" fontId="0" fillId="0" borderId="0" xfId="0" applyAlignment="1">
      <alignment wrapText="1"/>
    </xf>
    <xf numFmtId="3" fontId="0" fillId="8" borderId="0" xfId="0" applyNumberFormat="1" applyFill="1"/>
    <xf numFmtId="0" fontId="1" fillId="2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0" fillId="9" borderId="1" xfId="0" applyFill="1" applyBorder="1"/>
    <xf numFmtId="3" fontId="0" fillId="9" borderId="1" xfId="0" applyNumberFormat="1" applyFill="1" applyBorder="1"/>
    <xf numFmtId="3" fontId="0" fillId="8" borderId="1" xfId="0" applyNumberFormat="1" applyFill="1" applyBorder="1"/>
    <xf numFmtId="3" fontId="10" fillId="8" borderId="0" xfId="0" applyNumberFormat="1" applyFont="1" applyFill="1"/>
  </cellXfs>
  <cellStyles count="2">
    <cellStyle name="Normal" xfId="0" builtinId="0"/>
    <cellStyle name="Normal 2" xfId="1" xr:uid="{983A1ED5-9203-4525-80D7-DA5EF00DE7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ort_item_s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ort_08062020"/>
      <sheetName val="Thiết bị_T5"/>
      <sheetName val="Chi_Phí_T5"/>
      <sheetName val="Effort_MTTC"/>
      <sheetName val="Chi_Phi_Giai_Doan_2_MTTC"/>
      <sheetName val="Chi_Phi_MTTM"/>
      <sheetName val="Chi_Phi_TeamBuilding"/>
      <sheetName val="Tongchiphi"/>
      <sheetName val="Team_Member"/>
      <sheetName val="Chi_Phí_Phase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1B82-2D3C-476D-9B54-6AA62049216A}">
  <dimension ref="H2:K12"/>
  <sheetViews>
    <sheetView workbookViewId="0">
      <selection activeCell="J16" sqref="J16:J17"/>
    </sheetView>
  </sheetViews>
  <sheetFormatPr defaultRowHeight="15"/>
  <cols>
    <col min="8" max="8" width="8.140625" customWidth="1"/>
    <col min="9" max="9" width="28.7109375" customWidth="1"/>
    <col min="10" max="10" width="28.85546875" customWidth="1"/>
    <col min="11" max="11" width="10.42578125" customWidth="1"/>
  </cols>
  <sheetData>
    <row r="2" spans="8:11" ht="20.25">
      <c r="H2" s="93" t="s">
        <v>14</v>
      </c>
      <c r="I2" s="93"/>
      <c r="J2" s="93"/>
      <c r="K2" s="93"/>
    </row>
    <row r="3" spans="8:11" ht="15.75">
      <c r="H3" s="6" t="s">
        <v>0</v>
      </c>
      <c r="I3" s="6" t="s">
        <v>16</v>
      </c>
      <c r="J3" s="6" t="s">
        <v>3</v>
      </c>
      <c r="K3" s="6" t="s">
        <v>5</v>
      </c>
    </row>
    <row r="4" spans="8:11">
      <c r="H4" s="8">
        <v>1</v>
      </c>
      <c r="I4" s="9" t="s">
        <v>119</v>
      </c>
      <c r="J4" s="11">
        <f>chi_phi_cong_ty</f>
        <v>-32298700</v>
      </c>
      <c r="K4" s="8"/>
    </row>
    <row r="5" spans="8:11">
      <c r="H5" s="8"/>
      <c r="I5" s="9" t="s">
        <v>120</v>
      </c>
      <c r="J5" s="11">
        <f>Pega</f>
        <v>-25605086</v>
      </c>
      <c r="K5" s="9"/>
    </row>
    <row r="6" spans="8:11">
      <c r="H6" s="8"/>
      <c r="I6" s="9" t="s">
        <v>164</v>
      </c>
      <c r="J6" s="11">
        <f>sport1_p1.5</f>
        <v>-558000.40000000596</v>
      </c>
      <c r="K6" s="9"/>
    </row>
    <row r="7" spans="8:11">
      <c r="H7" s="8"/>
      <c r="I7" s="9" t="s">
        <v>121</v>
      </c>
      <c r="J7" s="11">
        <f>sport1_p2</f>
        <v>-6035000</v>
      </c>
      <c r="K7" s="9"/>
    </row>
    <row r="8" spans="8:11">
      <c r="H8" s="8"/>
      <c r="I8" s="9" t="s">
        <v>122</v>
      </c>
      <c r="J8" s="11">
        <f>smarthome</f>
        <v>-7341980</v>
      </c>
      <c r="K8" s="9"/>
    </row>
    <row r="9" spans="8:11">
      <c r="H9" s="8"/>
      <c r="I9" s="9"/>
      <c r="J9" s="11"/>
      <c r="K9" s="9"/>
    </row>
    <row r="10" spans="8:11">
      <c r="H10" s="8"/>
      <c r="I10" s="9"/>
      <c r="J10" s="11"/>
      <c r="K10" s="9"/>
    </row>
    <row r="11" spans="8:11">
      <c r="H11" s="8"/>
      <c r="I11" s="9"/>
      <c r="J11" s="11"/>
      <c r="K11" s="9"/>
    </row>
    <row r="12" spans="8:11">
      <c r="H12" s="8"/>
      <c r="I12" s="9"/>
      <c r="J12" s="12">
        <f>SUM(J4:J11)</f>
        <v>-71838766.400000006</v>
      </c>
      <c r="K12" s="13" t="s">
        <v>7</v>
      </c>
    </row>
  </sheetData>
  <mergeCells count="1">
    <mergeCell ref="H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739C-0CA9-4D70-99CB-9453E6E8DAF2}">
  <dimension ref="A1:H14"/>
  <sheetViews>
    <sheetView workbookViewId="0">
      <selection activeCell="F8" sqref="F8"/>
    </sheetView>
  </sheetViews>
  <sheetFormatPr defaultRowHeight="15"/>
  <cols>
    <col min="1" max="1" width="15.140625" customWidth="1"/>
    <col min="2" max="2" width="23.7109375" customWidth="1"/>
    <col min="3" max="3" width="42.42578125" customWidth="1"/>
    <col min="4" max="4" width="16.5703125" style="81" customWidth="1"/>
    <col min="5" max="5" width="13.5703125" customWidth="1"/>
    <col min="6" max="6" width="29.28515625" customWidth="1"/>
  </cols>
  <sheetData>
    <row r="1" spans="1:8">
      <c r="A1" s="90" t="s">
        <v>172</v>
      </c>
      <c r="B1" s="90" t="s">
        <v>173</v>
      </c>
      <c r="C1" s="90" t="s">
        <v>174</v>
      </c>
      <c r="D1" s="92" t="s">
        <v>175</v>
      </c>
      <c r="E1" s="90" t="s">
        <v>26</v>
      </c>
    </row>
    <row r="2" spans="1:8" ht="60">
      <c r="C2" s="91" t="s">
        <v>176</v>
      </c>
      <c r="D2" s="81">
        <v>14064000</v>
      </c>
    </row>
    <row r="3" spans="1:8">
      <c r="C3" t="s">
        <v>177</v>
      </c>
      <c r="D3" s="81">
        <v>8295653.599999994</v>
      </c>
    </row>
    <row r="4" spans="1:8">
      <c r="C4" t="s">
        <v>178</v>
      </c>
      <c r="D4" s="81">
        <v>22200000</v>
      </c>
    </row>
    <row r="5" spans="1:8">
      <c r="C5" t="s">
        <v>182</v>
      </c>
      <c r="D5" s="81">
        <v>40346</v>
      </c>
    </row>
    <row r="7" spans="1:8">
      <c r="C7" t="s">
        <v>188</v>
      </c>
      <c r="D7" s="81">
        <v>25000000</v>
      </c>
    </row>
    <row r="11" spans="1:8">
      <c r="D11" s="81">
        <f>SUM(D2:D9)</f>
        <v>69599999.599999994</v>
      </c>
      <c r="E11" t="s">
        <v>179</v>
      </c>
    </row>
    <row r="12" spans="1:8">
      <c r="D12" s="81">
        <v>25000000</v>
      </c>
      <c r="E12" t="s">
        <v>180</v>
      </c>
      <c r="F12" t="s">
        <v>189</v>
      </c>
    </row>
    <row r="13" spans="1:8">
      <c r="D13" s="81">
        <v>25000000</v>
      </c>
      <c r="E13" t="s">
        <v>180</v>
      </c>
    </row>
    <row r="14" spans="1:8">
      <c r="D14" s="81">
        <f>D11-D13</f>
        <v>44599999.599999994</v>
      </c>
      <c r="E14" t="s">
        <v>181</v>
      </c>
      <c r="F14" t="s">
        <v>187</v>
      </c>
      <c r="H14" s="81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72CB-71CC-4641-8BE0-54E7DBA302DF}">
  <dimension ref="A1:E28"/>
  <sheetViews>
    <sheetView tabSelected="1" workbookViewId="0">
      <selection activeCell="H28" sqref="H28"/>
    </sheetView>
  </sheetViews>
  <sheetFormatPr defaultRowHeight="15"/>
  <cols>
    <col min="1" max="1" width="44.5703125" customWidth="1"/>
    <col min="2" max="2" width="19.140625" style="81" customWidth="1"/>
    <col min="3" max="3" width="16.140625" style="81" customWidth="1"/>
    <col min="4" max="4" width="17.42578125" style="81" customWidth="1"/>
    <col min="5" max="5" width="15.140625" style="81" customWidth="1"/>
  </cols>
  <sheetData>
    <row r="1" spans="1:5">
      <c r="A1" s="98" t="s">
        <v>16</v>
      </c>
      <c r="B1" s="99" t="s">
        <v>201</v>
      </c>
      <c r="C1" s="99" t="s">
        <v>202</v>
      </c>
      <c r="D1" s="99" t="s">
        <v>203</v>
      </c>
      <c r="E1" s="99" t="s">
        <v>204</v>
      </c>
    </row>
    <row r="2" spans="1:5">
      <c r="A2" s="30" t="s">
        <v>205</v>
      </c>
      <c r="B2" s="50">
        <v>79000000</v>
      </c>
      <c r="C2" s="29"/>
      <c r="D2" s="29"/>
      <c r="E2" s="29"/>
    </row>
    <row r="3" spans="1:5">
      <c r="A3" s="30"/>
      <c r="B3" s="29"/>
      <c r="C3" s="29"/>
      <c r="D3" s="29"/>
      <c r="E3" s="29"/>
    </row>
    <row r="4" spans="1:5">
      <c r="A4" s="30" t="s">
        <v>206</v>
      </c>
      <c r="B4" s="29"/>
      <c r="C4" s="32">
        <v>-25000000</v>
      </c>
      <c r="D4" s="29"/>
      <c r="E4" s="29"/>
    </row>
    <row r="5" spans="1:5">
      <c r="A5" s="21" t="s">
        <v>207</v>
      </c>
      <c r="B5" s="10"/>
      <c r="C5" s="14">
        <v>-5000000</v>
      </c>
      <c r="E5" s="14"/>
    </row>
    <row r="6" spans="1:5">
      <c r="A6" s="21" t="s">
        <v>208</v>
      </c>
      <c r="B6" s="10"/>
      <c r="C6" s="14">
        <v>-25000000</v>
      </c>
      <c r="E6" s="14"/>
    </row>
    <row r="7" spans="1:5">
      <c r="A7" s="30" t="s">
        <v>209</v>
      </c>
      <c r="B7" s="29"/>
      <c r="C7" s="29">
        <v>-10000000</v>
      </c>
      <c r="D7" s="29"/>
      <c r="E7" s="29"/>
    </row>
    <row r="8" spans="1:5">
      <c r="A8" s="30" t="s">
        <v>210</v>
      </c>
      <c r="B8" s="29"/>
      <c r="C8" s="100">
        <v>-8606000</v>
      </c>
      <c r="D8" s="29"/>
      <c r="E8" s="29"/>
    </row>
    <row r="9" spans="1:5">
      <c r="A9" s="30" t="s">
        <v>211</v>
      </c>
      <c r="B9" s="29"/>
      <c r="C9" s="29">
        <v>14000000</v>
      </c>
      <c r="D9" s="29"/>
      <c r="E9" s="29"/>
    </row>
    <row r="10" spans="1:5" ht="15.75">
      <c r="A10" s="30" t="s">
        <v>212</v>
      </c>
      <c r="B10" s="29"/>
      <c r="C10" s="101">
        <v>-2500000</v>
      </c>
      <c r="D10" s="29"/>
      <c r="E10" s="29"/>
    </row>
    <row r="11" spans="1:5">
      <c r="A11" s="30" t="s">
        <v>213</v>
      </c>
      <c r="B11" s="29"/>
      <c r="C11" s="29">
        <v>-5894900</v>
      </c>
      <c r="D11" s="29"/>
      <c r="E11" s="29"/>
    </row>
    <row r="12" spans="1:5">
      <c r="A12" s="30" t="s">
        <v>214</v>
      </c>
      <c r="B12" s="29"/>
      <c r="C12" s="29">
        <v>-2950000</v>
      </c>
      <c r="D12" s="29"/>
      <c r="E12" s="29"/>
    </row>
    <row r="13" spans="1:5">
      <c r="A13" s="30" t="s">
        <v>215</v>
      </c>
      <c r="B13" s="29"/>
      <c r="C13" s="29">
        <v>-733000</v>
      </c>
      <c r="D13" s="29"/>
      <c r="E13" s="29"/>
    </row>
    <row r="14" spans="1:5">
      <c r="A14" s="30" t="s">
        <v>216</v>
      </c>
      <c r="B14" s="29"/>
      <c r="C14" s="29">
        <v>-2547152</v>
      </c>
      <c r="D14" s="29"/>
      <c r="E14" s="29"/>
    </row>
    <row r="15" spans="1:5">
      <c r="A15" s="30"/>
      <c r="B15" s="29"/>
      <c r="C15" s="29">
        <v>-2272000</v>
      </c>
      <c r="D15" s="29"/>
      <c r="E15" s="29"/>
    </row>
    <row r="16" spans="1:5" ht="14.25" customHeight="1">
      <c r="A16" s="30" t="s">
        <v>217</v>
      </c>
      <c r="B16" s="29"/>
      <c r="C16" s="29">
        <v>-24000</v>
      </c>
      <c r="D16" s="29"/>
      <c r="E16" s="29"/>
    </row>
    <row r="17" spans="1:5">
      <c r="A17" s="30" t="s">
        <v>218</v>
      </c>
      <c r="B17" s="29"/>
      <c r="C17" s="29">
        <v>-2014000</v>
      </c>
      <c r="D17" s="29"/>
      <c r="E17" s="29"/>
    </row>
    <row r="18" spans="1:5">
      <c r="A18" s="30" t="s">
        <v>219</v>
      </c>
      <c r="B18" s="29"/>
      <c r="C18" s="29">
        <v>-210000</v>
      </c>
      <c r="D18" s="29"/>
      <c r="E18" s="29"/>
    </row>
    <row r="19" spans="1:5">
      <c r="A19" t="s">
        <v>220</v>
      </c>
      <c r="B19"/>
      <c r="C19" s="29"/>
      <c r="D19" s="29"/>
      <c r="E19" s="29">
        <v>25000000</v>
      </c>
    </row>
    <row r="20" spans="1:5">
      <c r="A20" s="30" t="s">
        <v>221</v>
      </c>
      <c r="B20" s="29"/>
      <c r="C20" s="29"/>
      <c r="D20" s="29"/>
      <c r="E20" s="29">
        <v>-3000000</v>
      </c>
    </row>
    <row r="21" spans="1:5">
      <c r="A21" s="30" t="s">
        <v>222</v>
      </c>
      <c r="B21" s="29"/>
      <c r="C21" s="29"/>
      <c r="D21" s="29"/>
      <c r="E21" s="29">
        <v>-21000000</v>
      </c>
    </row>
    <row r="22" spans="1:5">
      <c r="A22" s="30" t="s">
        <v>223</v>
      </c>
      <c r="B22" s="29"/>
      <c r="C22" s="29"/>
      <c r="D22" s="29">
        <v>19600000</v>
      </c>
      <c r="E22" s="29"/>
    </row>
    <row r="23" spans="1:5">
      <c r="A23" s="30" t="s">
        <v>224</v>
      </c>
      <c r="B23" s="29"/>
      <c r="C23" s="29"/>
      <c r="D23" s="29">
        <v>-5000000</v>
      </c>
      <c r="E23" s="29"/>
    </row>
    <row r="24" spans="1:5">
      <c r="A24" s="30" t="s">
        <v>225</v>
      </c>
      <c r="B24" s="29"/>
      <c r="C24" s="29"/>
      <c r="D24" s="29">
        <v>-14000000</v>
      </c>
      <c r="E24" s="29"/>
    </row>
    <row r="25" spans="1:5">
      <c r="A25" s="30"/>
      <c r="B25" s="29"/>
      <c r="C25" s="29"/>
      <c r="D25" s="29"/>
      <c r="E25" s="29"/>
    </row>
    <row r="26" spans="1:5">
      <c r="A26" s="30"/>
      <c r="B26" s="29"/>
      <c r="C26" s="29"/>
      <c r="D26" s="29"/>
      <c r="E26" s="29"/>
    </row>
    <row r="27" spans="1:5">
      <c r="A27" s="30"/>
      <c r="B27" s="29"/>
      <c r="C27" s="29"/>
      <c r="D27" s="29"/>
      <c r="E27" s="29"/>
    </row>
    <row r="28" spans="1:5">
      <c r="A28" s="30"/>
      <c r="B28" s="29"/>
      <c r="C28" s="29">
        <f>SUM(C4:C18)</f>
        <v>-78751052</v>
      </c>
      <c r="D28" s="29">
        <f>SUM(D22:D26)</f>
        <v>600000</v>
      </c>
      <c r="E28" s="29">
        <f>SUM(E19:E27)</f>
        <v>1000000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BD6C-08F6-46C4-8E07-045BAFBCF7A7}">
  <dimension ref="C2:J48"/>
  <sheetViews>
    <sheetView workbookViewId="0">
      <selection activeCell="G17" sqref="G17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25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93" t="s">
        <v>14</v>
      </c>
      <c r="D2" s="93"/>
      <c r="E2" s="93"/>
      <c r="F2" s="93"/>
      <c r="G2" s="93"/>
      <c r="H2" s="93"/>
      <c r="I2" s="93"/>
      <c r="J2" s="93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6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94" t="s">
        <v>6</v>
      </c>
      <c r="E4" s="95"/>
      <c r="F4" s="95"/>
      <c r="G4" s="96"/>
      <c r="H4" s="26"/>
      <c r="I4" s="7"/>
      <c r="J4" s="7"/>
    </row>
    <row r="5" spans="3:10">
      <c r="C5" s="8">
        <v>1</v>
      </c>
      <c r="D5" s="9" t="s">
        <v>15</v>
      </c>
      <c r="E5" s="10">
        <v>1</v>
      </c>
      <c r="F5" s="48">
        <v>79000000</v>
      </c>
      <c r="G5" s="11">
        <f>SUM(F5:F7)</f>
        <v>79000000</v>
      </c>
      <c r="H5" s="11"/>
      <c r="I5" s="11"/>
      <c r="J5" s="8"/>
    </row>
    <row r="6" spans="3:10">
      <c r="C6" s="8">
        <v>2</v>
      </c>
      <c r="D6" s="9"/>
      <c r="E6" s="10"/>
      <c r="F6" s="48"/>
      <c r="G6" s="11"/>
      <c r="H6" s="11"/>
      <c r="I6" s="11"/>
      <c r="J6" s="9"/>
    </row>
    <row r="7" spans="3:10">
      <c r="C7" s="8">
        <v>3</v>
      </c>
      <c r="D7" s="9"/>
      <c r="E7" s="10"/>
      <c r="F7" s="48"/>
      <c r="G7" s="11"/>
      <c r="H7" s="11"/>
      <c r="I7" s="11"/>
      <c r="J7" s="9"/>
    </row>
    <row r="8" spans="3:10" ht="15">
      <c r="C8" s="8"/>
      <c r="D8" s="9"/>
      <c r="E8" s="10"/>
      <c r="F8" s="48"/>
      <c r="G8" s="12">
        <f>SUM(G5:G7)</f>
        <v>79000000</v>
      </c>
      <c r="H8" s="12"/>
      <c r="I8" s="12"/>
      <c r="J8" s="13" t="s">
        <v>7</v>
      </c>
    </row>
    <row r="9" spans="3:10" ht="15">
      <c r="C9" s="8"/>
      <c r="D9" s="94" t="s">
        <v>8</v>
      </c>
      <c r="E9" s="95"/>
      <c r="F9" s="95"/>
      <c r="G9" s="96"/>
      <c r="H9" s="26"/>
      <c r="I9" s="14"/>
      <c r="J9" s="15"/>
    </row>
    <row r="10" spans="3:10" ht="15">
      <c r="C10" s="8">
        <v>1</v>
      </c>
      <c r="D10" s="16" t="s">
        <v>18</v>
      </c>
      <c r="E10" s="17">
        <v>1</v>
      </c>
      <c r="F10" s="71">
        <v>2372000</v>
      </c>
      <c r="G10" s="11">
        <f>E10*F10</f>
        <v>2372000</v>
      </c>
      <c r="H10" s="11" t="s">
        <v>9</v>
      </c>
      <c r="I10" s="11"/>
      <c r="J10" s="9"/>
    </row>
    <row r="11" spans="3:10" ht="15">
      <c r="C11" s="8">
        <v>2</v>
      </c>
      <c r="D11" s="28" t="s">
        <v>19</v>
      </c>
      <c r="E11" s="17">
        <v>1</v>
      </c>
      <c r="F11" s="29">
        <v>6536500</v>
      </c>
      <c r="G11" s="11">
        <f t="shared" ref="G11:G13" si="0">E11*F11</f>
        <v>6536500</v>
      </c>
      <c r="H11" s="11" t="s">
        <v>9</v>
      </c>
      <c r="I11" s="11"/>
      <c r="J11" s="9"/>
    </row>
    <row r="12" spans="3:10" ht="15">
      <c r="C12" s="8">
        <v>3</v>
      </c>
      <c r="D12" s="2" t="s">
        <v>20</v>
      </c>
      <c r="E12" s="17">
        <v>1</v>
      </c>
      <c r="F12" s="29">
        <v>890000</v>
      </c>
      <c r="G12" s="11">
        <f t="shared" si="0"/>
        <v>890000</v>
      </c>
      <c r="H12" s="11" t="s">
        <v>22</v>
      </c>
      <c r="I12" s="11"/>
      <c r="J12" s="9"/>
    </row>
    <row r="13" spans="3:10" ht="15">
      <c r="C13" s="8">
        <v>4</v>
      </c>
      <c r="D13" s="28" t="s">
        <v>21</v>
      </c>
      <c r="E13" s="17">
        <v>1</v>
      </c>
      <c r="F13" s="29">
        <v>575000</v>
      </c>
      <c r="G13" s="11">
        <f t="shared" si="0"/>
        <v>575000</v>
      </c>
      <c r="H13" s="11" t="s">
        <v>23</v>
      </c>
      <c r="I13" s="11"/>
      <c r="J13" s="9"/>
    </row>
    <row r="14" spans="3:10" ht="15">
      <c r="C14" s="8">
        <v>5</v>
      </c>
      <c r="D14" s="61" t="s">
        <v>74</v>
      </c>
      <c r="E14" s="62">
        <v>1</v>
      </c>
      <c r="F14" s="72">
        <v>2500000</v>
      </c>
      <c r="G14" s="11">
        <f>E14*F14</f>
        <v>2500000</v>
      </c>
      <c r="H14" s="11" t="s">
        <v>9</v>
      </c>
      <c r="I14" s="11"/>
      <c r="J14" s="9"/>
    </row>
    <row r="15" spans="3:10" ht="15.75">
      <c r="C15" s="8">
        <v>6</v>
      </c>
      <c r="D15" s="61" t="s">
        <v>123</v>
      </c>
      <c r="E15" s="62">
        <v>1</v>
      </c>
      <c r="F15" s="69">
        <v>2811534</v>
      </c>
      <c r="G15" s="11">
        <f>E15*F15</f>
        <v>2811534</v>
      </c>
      <c r="H15" s="70" t="s">
        <v>9</v>
      </c>
      <c r="I15" s="11"/>
      <c r="J15" s="9"/>
    </row>
    <row r="16" spans="3:10" ht="15.75">
      <c r="C16" s="8">
        <v>7</v>
      </c>
      <c r="D16" s="61" t="s">
        <v>124</v>
      </c>
      <c r="E16" s="62">
        <v>1</v>
      </c>
      <c r="F16" s="69">
        <v>2950000</v>
      </c>
      <c r="G16" s="11">
        <f>E16*F16</f>
        <v>2950000</v>
      </c>
      <c r="H16" s="70" t="s">
        <v>51</v>
      </c>
      <c r="I16" s="11"/>
      <c r="J16" s="9"/>
    </row>
    <row r="17" spans="3:10" ht="15.75">
      <c r="C17" s="8">
        <v>8</v>
      </c>
      <c r="D17" s="61" t="s">
        <v>125</v>
      </c>
      <c r="E17" s="62">
        <v>1</v>
      </c>
      <c r="F17" s="69">
        <v>5894900</v>
      </c>
      <c r="G17" s="11">
        <f t="shared" ref="G17:G19" si="1">E17*F17</f>
        <v>5894900</v>
      </c>
      <c r="H17" s="70" t="s">
        <v>51</v>
      </c>
      <c r="I17" s="11"/>
      <c r="J17" s="9"/>
    </row>
    <row r="18" spans="3:10" ht="15.75">
      <c r="C18" s="8">
        <v>9</v>
      </c>
      <c r="D18" s="61" t="s">
        <v>126</v>
      </c>
      <c r="E18" s="62">
        <v>1</v>
      </c>
      <c r="F18" s="69">
        <v>2500000</v>
      </c>
      <c r="G18" s="11">
        <f t="shared" si="1"/>
        <v>2500000</v>
      </c>
      <c r="H18" s="70" t="s">
        <v>51</v>
      </c>
      <c r="I18" s="11"/>
      <c r="J18" s="9"/>
    </row>
    <row r="19" spans="3:10" ht="15.75">
      <c r="C19" s="8"/>
      <c r="D19" s="61" t="s">
        <v>127</v>
      </c>
      <c r="E19" s="62">
        <v>1</v>
      </c>
      <c r="F19" s="69">
        <v>733000</v>
      </c>
      <c r="G19" s="11">
        <f t="shared" si="1"/>
        <v>733000</v>
      </c>
      <c r="H19" s="70" t="s">
        <v>51</v>
      </c>
      <c r="I19" s="11"/>
      <c r="J19" s="9"/>
    </row>
    <row r="20" spans="3:10" ht="30">
      <c r="C20" s="8">
        <v>9</v>
      </c>
      <c r="D20" s="61" t="s">
        <v>129</v>
      </c>
      <c r="E20" s="62">
        <v>1</v>
      </c>
      <c r="F20" s="69">
        <v>2547152</v>
      </c>
      <c r="G20" s="11">
        <f t="shared" ref="G20:G24" si="2">E20*F20</f>
        <v>2547152</v>
      </c>
      <c r="H20" s="70" t="s">
        <v>51</v>
      </c>
      <c r="I20" s="11"/>
      <c r="J20" s="9"/>
    </row>
    <row r="21" spans="3:10" ht="15.75">
      <c r="C21" s="8"/>
      <c r="D21" s="61" t="s">
        <v>132</v>
      </c>
      <c r="E21" s="62">
        <v>1</v>
      </c>
      <c r="F21" s="69">
        <v>100000</v>
      </c>
      <c r="G21" s="11">
        <f t="shared" si="2"/>
        <v>100000</v>
      </c>
      <c r="H21" s="70" t="s">
        <v>9</v>
      </c>
      <c r="I21" s="11"/>
      <c r="J21" s="9"/>
    </row>
    <row r="22" spans="3:10" ht="15.75">
      <c r="C22" s="8"/>
      <c r="D22" s="61" t="s">
        <v>133</v>
      </c>
      <c r="E22" s="62">
        <v>1</v>
      </c>
      <c r="F22" s="69">
        <v>110000</v>
      </c>
      <c r="G22" s="11">
        <f t="shared" si="2"/>
        <v>110000</v>
      </c>
      <c r="H22" s="70" t="s">
        <v>9</v>
      </c>
      <c r="I22" s="11"/>
      <c r="J22" s="9"/>
    </row>
    <row r="23" spans="3:10" ht="15.75">
      <c r="C23" s="8"/>
      <c r="D23" s="61" t="s">
        <v>140</v>
      </c>
      <c r="E23" s="62">
        <v>1</v>
      </c>
      <c r="F23" s="69">
        <v>160000</v>
      </c>
      <c r="G23" s="11">
        <f t="shared" si="2"/>
        <v>160000</v>
      </c>
      <c r="H23" s="70" t="s">
        <v>9</v>
      </c>
      <c r="I23" s="11"/>
      <c r="J23" s="9"/>
    </row>
    <row r="24" spans="3:10" ht="15.75">
      <c r="C24" s="8"/>
      <c r="D24" s="61" t="s">
        <v>141</v>
      </c>
      <c r="E24" s="62">
        <v>1</v>
      </c>
      <c r="F24" s="69">
        <v>210000</v>
      </c>
      <c r="G24" s="11">
        <f t="shared" si="2"/>
        <v>210000</v>
      </c>
      <c r="H24" s="70" t="s">
        <v>51</v>
      </c>
      <c r="I24" s="11"/>
      <c r="J24" s="9"/>
    </row>
    <row r="25" spans="3:10" ht="15.75">
      <c r="C25" s="8"/>
      <c r="D25" s="61" t="s">
        <v>143</v>
      </c>
      <c r="E25" s="62">
        <v>1</v>
      </c>
      <c r="F25" s="69">
        <v>2685000</v>
      </c>
      <c r="G25" s="11">
        <f t="shared" ref="G25:G31" si="3">E25*F25</f>
        <v>2685000</v>
      </c>
      <c r="H25" s="70" t="s">
        <v>9</v>
      </c>
      <c r="I25" s="11"/>
      <c r="J25" s="9"/>
    </row>
    <row r="26" spans="3:10" ht="15.75">
      <c r="C26" s="8"/>
      <c r="D26" s="61" t="s">
        <v>144</v>
      </c>
      <c r="E26" s="62">
        <v>1</v>
      </c>
      <c r="F26" s="69">
        <v>4298000</v>
      </c>
      <c r="G26" s="11">
        <f t="shared" si="3"/>
        <v>4298000</v>
      </c>
      <c r="H26" s="70" t="s">
        <v>22</v>
      </c>
      <c r="I26" s="11"/>
      <c r="J26" s="9"/>
    </row>
    <row r="27" spans="3:10" ht="15.75">
      <c r="C27" s="77"/>
      <c r="D27" s="61" t="s">
        <v>140</v>
      </c>
      <c r="E27" s="62">
        <v>1</v>
      </c>
      <c r="F27" s="69">
        <v>220000</v>
      </c>
      <c r="G27" s="78">
        <f t="shared" si="3"/>
        <v>220000</v>
      </c>
      <c r="H27" s="79" t="s">
        <v>145</v>
      </c>
      <c r="I27" s="11"/>
      <c r="J27" s="9"/>
    </row>
    <row r="28" spans="3:10" ht="15.75">
      <c r="C28" s="77"/>
      <c r="D28" s="61" t="s">
        <v>146</v>
      </c>
      <c r="E28" s="62">
        <v>1</v>
      </c>
      <c r="F28" s="69">
        <v>52000</v>
      </c>
      <c r="G28" s="78">
        <f t="shared" si="3"/>
        <v>52000</v>
      </c>
      <c r="H28" s="79" t="s">
        <v>22</v>
      </c>
      <c r="I28" s="11"/>
      <c r="J28" s="9"/>
    </row>
    <row r="29" spans="3:10" ht="15.75">
      <c r="C29" s="77"/>
      <c r="D29" s="61" t="s">
        <v>152</v>
      </c>
      <c r="E29" s="62">
        <v>1</v>
      </c>
      <c r="F29" s="69">
        <v>1200000</v>
      </c>
      <c r="G29" s="78">
        <f t="shared" si="3"/>
        <v>1200000</v>
      </c>
      <c r="H29" s="79" t="s">
        <v>22</v>
      </c>
      <c r="I29" s="11"/>
      <c r="J29" s="9"/>
    </row>
    <row r="30" spans="3:10" ht="15.75">
      <c r="C30" s="77"/>
      <c r="D30" s="61" t="s">
        <v>153</v>
      </c>
      <c r="E30" s="62">
        <v>1</v>
      </c>
      <c r="F30" s="69">
        <v>160000</v>
      </c>
      <c r="G30" s="78">
        <f t="shared" si="3"/>
        <v>160000</v>
      </c>
      <c r="H30" s="79" t="s">
        <v>9</v>
      </c>
      <c r="I30" s="11"/>
      <c r="J30" s="9"/>
    </row>
    <row r="31" spans="3:10">
      <c r="D31" s="5" t="s">
        <v>198</v>
      </c>
      <c r="E31" s="5">
        <v>1</v>
      </c>
      <c r="F31" s="5">
        <v>100000</v>
      </c>
      <c r="G31" s="78">
        <f t="shared" si="3"/>
        <v>100000</v>
      </c>
      <c r="H31" s="5" t="s">
        <v>9</v>
      </c>
      <c r="I31" s="11"/>
      <c r="J31" s="9"/>
    </row>
    <row r="32" spans="3:10">
      <c r="E32" s="5"/>
      <c r="F32" s="5"/>
      <c r="G32" s="78"/>
      <c r="H32" s="5"/>
      <c r="I32" s="11"/>
      <c r="J32" s="9"/>
    </row>
    <row r="33" spans="3:10">
      <c r="E33" s="5"/>
      <c r="F33" s="5"/>
      <c r="G33" s="78"/>
      <c r="H33" s="5"/>
      <c r="I33" s="11"/>
      <c r="J33" s="9"/>
    </row>
    <row r="34" spans="3:10" ht="15">
      <c r="C34" s="8"/>
      <c r="D34" s="18"/>
      <c r="E34" s="19"/>
      <c r="F34" s="73"/>
      <c r="G34" s="32">
        <f>SUM(G10:G31)</f>
        <v>39605086</v>
      </c>
      <c r="H34" s="32"/>
      <c r="I34" s="35"/>
      <c r="J34" s="33" t="s">
        <v>7</v>
      </c>
    </row>
    <row r="35" spans="3:10" ht="15">
      <c r="C35" s="8"/>
      <c r="D35" s="18"/>
      <c r="E35" s="19"/>
      <c r="F35" s="73"/>
      <c r="G35" s="11"/>
      <c r="H35" s="11"/>
      <c r="I35" s="11"/>
      <c r="J35" s="9"/>
    </row>
    <row r="36" spans="3:10" ht="15">
      <c r="C36" s="8"/>
      <c r="D36" s="94" t="s">
        <v>12</v>
      </c>
      <c r="E36" s="95"/>
      <c r="F36" s="95"/>
      <c r="G36" s="96"/>
      <c r="H36" s="26"/>
      <c r="I36" s="11"/>
      <c r="J36" s="9"/>
    </row>
    <row r="37" spans="3:10" ht="15">
      <c r="C37" s="8">
        <v>1</v>
      </c>
      <c r="D37" s="9" t="s">
        <v>25</v>
      </c>
      <c r="E37" s="10"/>
      <c r="F37" s="48"/>
      <c r="G37" s="32">
        <v>25000000</v>
      </c>
      <c r="H37" s="32"/>
      <c r="I37" s="35"/>
      <c r="J37" s="33" t="s">
        <v>7</v>
      </c>
    </row>
    <row r="38" spans="3:10" ht="15">
      <c r="C38" s="8"/>
      <c r="D38" s="8"/>
      <c r="E38" s="10"/>
      <c r="F38" s="48"/>
      <c r="G38" s="14"/>
      <c r="H38" s="14"/>
      <c r="I38" s="14"/>
      <c r="J38" s="15"/>
    </row>
    <row r="39" spans="3:10" ht="15">
      <c r="C39" s="8"/>
      <c r="D39" s="94" t="s">
        <v>27</v>
      </c>
      <c r="E39" s="95"/>
      <c r="F39" s="95"/>
      <c r="G39" s="96"/>
      <c r="H39" s="27"/>
      <c r="I39" s="11"/>
      <c r="J39" s="8"/>
    </row>
    <row r="40" spans="3:10" ht="15">
      <c r="C40" s="8">
        <v>1</v>
      </c>
      <c r="D40" s="21" t="s">
        <v>11</v>
      </c>
      <c r="E40" s="10"/>
      <c r="F40" s="48"/>
      <c r="G40" s="14">
        <v>5000000</v>
      </c>
      <c r="H40" s="14"/>
      <c r="I40" s="14"/>
      <c r="J40" s="34"/>
    </row>
    <row r="41" spans="3:10" ht="15">
      <c r="C41" s="8">
        <v>2</v>
      </c>
      <c r="D41" s="21" t="s">
        <v>9</v>
      </c>
      <c r="E41" s="10"/>
      <c r="F41" s="48"/>
      <c r="G41" s="14"/>
      <c r="H41" s="14"/>
      <c r="I41" s="14"/>
      <c r="J41" s="22"/>
    </row>
    <row r="42" spans="3:10" ht="15">
      <c r="C42" s="8">
        <v>3</v>
      </c>
      <c r="D42" s="21" t="s">
        <v>13</v>
      </c>
      <c r="E42" s="10"/>
      <c r="F42" s="48"/>
      <c r="G42" s="14">
        <v>25000000</v>
      </c>
      <c r="H42" s="14"/>
      <c r="I42" s="11"/>
      <c r="J42" s="22"/>
    </row>
    <row r="43" spans="3:10" ht="15">
      <c r="C43" s="8">
        <v>4</v>
      </c>
      <c r="D43" s="21" t="s">
        <v>10</v>
      </c>
      <c r="E43" s="10"/>
      <c r="F43" s="48"/>
      <c r="G43" s="14"/>
      <c r="H43" s="14"/>
      <c r="I43" s="14"/>
      <c r="J43" s="22"/>
    </row>
    <row r="44" spans="3:10" ht="15">
      <c r="C44" s="8">
        <v>5</v>
      </c>
      <c r="D44" s="21" t="s">
        <v>24</v>
      </c>
      <c r="E44" s="10"/>
      <c r="F44" s="48"/>
      <c r="G44" s="14">
        <v>10000000</v>
      </c>
      <c r="H44" s="14"/>
      <c r="I44" s="14"/>
      <c r="J44" s="22"/>
    </row>
    <row r="45" spans="3:10" ht="15">
      <c r="C45" s="8"/>
      <c r="D45" s="36"/>
      <c r="E45" s="37"/>
      <c r="F45" s="53"/>
      <c r="G45" s="32">
        <f>SUM(G40:G44)</f>
        <v>40000000</v>
      </c>
      <c r="H45" s="32"/>
      <c r="I45" s="32"/>
      <c r="J45" s="33" t="s">
        <v>7</v>
      </c>
    </row>
    <row r="47" spans="3:10" ht="15">
      <c r="C47" s="8"/>
      <c r="D47" s="21"/>
      <c r="E47" s="10"/>
      <c r="F47" s="48"/>
      <c r="G47" s="5"/>
      <c r="H47" s="5"/>
      <c r="I47" s="5"/>
    </row>
    <row r="48" spans="3:10" ht="15">
      <c r="C48" s="8"/>
      <c r="D48" s="21"/>
      <c r="E48" s="10"/>
      <c r="F48" s="48"/>
      <c r="G48" s="12">
        <f>G8-G34-G37-G45</f>
        <v>-25605086</v>
      </c>
      <c r="H48" s="12"/>
      <c r="I48" s="20"/>
      <c r="J48" s="31" t="s">
        <v>26</v>
      </c>
    </row>
  </sheetData>
  <mergeCells count="5">
    <mergeCell ref="C2:J2"/>
    <mergeCell ref="D4:G4"/>
    <mergeCell ref="D9:G9"/>
    <mergeCell ref="D36:G36"/>
    <mergeCell ref="D39:G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7A19-D435-4A51-A018-E212475E8992}">
  <dimension ref="C2:M59"/>
  <sheetViews>
    <sheetView topLeftCell="A10" workbookViewId="0">
      <selection activeCell="C4" sqref="C4:J8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2" width="9.140625" style="5"/>
    <col min="13" max="13" width="25.85546875" style="5" customWidth="1"/>
    <col min="14" max="16384" width="9.140625" style="5"/>
  </cols>
  <sheetData>
    <row r="2" spans="3:10" ht="20.25">
      <c r="C2" s="93" t="s">
        <v>28</v>
      </c>
      <c r="D2" s="93"/>
      <c r="E2" s="93"/>
      <c r="F2" s="93"/>
      <c r="G2" s="93"/>
      <c r="H2" s="93"/>
      <c r="I2" s="93"/>
      <c r="J2" s="93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97" t="s">
        <v>6</v>
      </c>
      <c r="E4" s="97"/>
      <c r="F4" s="97"/>
      <c r="G4" s="97"/>
      <c r="H4" s="54"/>
      <c r="I4" s="7"/>
      <c r="J4" s="7"/>
    </row>
    <row r="5" spans="3:10">
      <c r="C5" s="8">
        <v>1</v>
      </c>
      <c r="D5" s="9" t="s">
        <v>31</v>
      </c>
      <c r="E5" s="10">
        <v>1</v>
      </c>
      <c r="F5" s="48">
        <v>14400000</v>
      </c>
      <c r="G5" s="48">
        <f>F5*E5</f>
        <v>14400000</v>
      </c>
      <c r="H5" s="11"/>
      <c r="I5" s="11"/>
      <c r="J5" s="8"/>
    </row>
    <row r="6" spans="3:10">
      <c r="C6" s="8">
        <v>2</v>
      </c>
      <c r="D6" s="9" t="s">
        <v>155</v>
      </c>
      <c r="E6" s="10">
        <v>1</v>
      </c>
      <c r="F6" s="48">
        <v>5655653.599999994</v>
      </c>
      <c r="G6" s="48">
        <f>F6*E6</f>
        <v>5655653.599999994</v>
      </c>
      <c r="H6" s="11"/>
      <c r="I6" s="11"/>
      <c r="J6" s="9"/>
    </row>
    <row r="7" spans="3:10">
      <c r="C7" s="8">
        <v>3</v>
      </c>
      <c r="D7" s="9" t="s">
        <v>165</v>
      </c>
      <c r="E7" s="10">
        <v>1</v>
      </c>
      <c r="F7" s="48">
        <v>3704346</v>
      </c>
      <c r="G7" s="48">
        <f>F7*E7</f>
        <v>3704346</v>
      </c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23759999.599999994</v>
      </c>
      <c r="H8" s="12"/>
      <c r="I8" s="12"/>
      <c r="J8" s="13" t="s">
        <v>7</v>
      </c>
    </row>
    <row r="9" spans="3:10" ht="15">
      <c r="C9" s="8"/>
      <c r="D9" s="97" t="s">
        <v>29</v>
      </c>
      <c r="E9" s="97"/>
      <c r="F9" s="97"/>
      <c r="G9" s="97"/>
      <c r="H9" s="54"/>
      <c r="I9" s="14"/>
      <c r="J9" s="15"/>
    </row>
    <row r="10" spans="3:10" ht="15">
      <c r="C10" s="8">
        <v>1</v>
      </c>
      <c r="D10" s="30" t="s">
        <v>32</v>
      </c>
      <c r="E10" s="38">
        <v>1</v>
      </c>
      <c r="F10" s="29">
        <v>150000</v>
      </c>
      <c r="G10" s="29">
        <f t="shared" ref="G10:G17" si="0">F10*E10</f>
        <v>150000</v>
      </c>
      <c r="H10" s="30" t="s">
        <v>9</v>
      </c>
      <c r="I10" s="11"/>
      <c r="J10" s="9"/>
    </row>
    <row r="11" spans="3:10" ht="15">
      <c r="C11" s="8">
        <v>2</v>
      </c>
      <c r="D11" s="30" t="s">
        <v>33</v>
      </c>
      <c r="E11" s="38">
        <v>1</v>
      </c>
      <c r="F11" s="29">
        <v>115000</v>
      </c>
      <c r="G11" s="29">
        <f t="shared" si="0"/>
        <v>115000</v>
      </c>
      <c r="H11" s="30" t="s">
        <v>9</v>
      </c>
      <c r="I11" s="11"/>
      <c r="J11" s="9"/>
    </row>
    <row r="12" spans="3:10" ht="15">
      <c r="C12" s="8">
        <v>3</v>
      </c>
      <c r="D12" s="30" t="s">
        <v>34</v>
      </c>
      <c r="E12" s="38">
        <v>1</v>
      </c>
      <c r="F12" s="29">
        <v>276000</v>
      </c>
      <c r="G12" s="29">
        <f t="shared" si="0"/>
        <v>276000</v>
      </c>
      <c r="H12" s="30" t="s">
        <v>9</v>
      </c>
      <c r="I12" s="11"/>
      <c r="J12" s="9"/>
    </row>
    <row r="13" spans="3:10" ht="15">
      <c r="C13" s="8">
        <v>4</v>
      </c>
      <c r="D13" s="30" t="s">
        <v>35</v>
      </c>
      <c r="E13" s="38">
        <v>1</v>
      </c>
      <c r="F13" s="29">
        <v>400000</v>
      </c>
      <c r="G13" s="29">
        <f t="shared" si="0"/>
        <v>400000</v>
      </c>
      <c r="H13" s="30" t="s">
        <v>9</v>
      </c>
      <c r="I13" s="11"/>
      <c r="J13" s="9"/>
    </row>
    <row r="14" spans="3:10" ht="15">
      <c r="C14" s="8">
        <v>5</v>
      </c>
      <c r="D14" s="30" t="s">
        <v>36</v>
      </c>
      <c r="E14" s="38">
        <v>1</v>
      </c>
      <c r="F14" s="29">
        <v>120000</v>
      </c>
      <c r="G14" s="29">
        <f t="shared" si="0"/>
        <v>120000</v>
      </c>
      <c r="H14" s="30" t="s">
        <v>9</v>
      </c>
      <c r="I14" s="23"/>
      <c r="J14" s="8"/>
    </row>
    <row r="15" spans="3:10" ht="15">
      <c r="C15" s="8">
        <v>6</v>
      </c>
      <c r="D15" s="30" t="s">
        <v>37</v>
      </c>
      <c r="E15" s="38">
        <v>1</v>
      </c>
      <c r="F15" s="29">
        <v>230000</v>
      </c>
      <c r="G15" s="29">
        <f t="shared" si="0"/>
        <v>230000</v>
      </c>
      <c r="H15" s="30" t="s">
        <v>9</v>
      </c>
      <c r="I15" s="11"/>
      <c r="J15" s="9"/>
    </row>
    <row r="16" spans="3:10" ht="15">
      <c r="C16" s="8">
        <v>7</v>
      </c>
      <c r="D16" s="2" t="s">
        <v>38</v>
      </c>
      <c r="E16" s="3">
        <v>1</v>
      </c>
      <c r="F16" s="39">
        <v>500000</v>
      </c>
      <c r="G16" s="29">
        <f t="shared" si="0"/>
        <v>500000</v>
      </c>
      <c r="H16" s="30" t="s">
        <v>22</v>
      </c>
      <c r="I16" s="11"/>
      <c r="J16" s="9"/>
    </row>
    <row r="17" spans="3:13" ht="15">
      <c r="C17" s="8">
        <v>8</v>
      </c>
      <c r="D17" s="2" t="s">
        <v>42</v>
      </c>
      <c r="E17" s="3">
        <v>3</v>
      </c>
      <c r="F17" s="39">
        <v>110000</v>
      </c>
      <c r="G17" s="29">
        <f t="shared" si="0"/>
        <v>330000</v>
      </c>
      <c r="H17" s="30" t="s">
        <v>22</v>
      </c>
      <c r="I17" s="11"/>
      <c r="J17" s="9"/>
    </row>
    <row r="18" spans="3:13" ht="15">
      <c r="C18" s="8">
        <v>9</v>
      </c>
      <c r="D18" s="2" t="s">
        <v>52</v>
      </c>
      <c r="E18" s="3">
        <v>10</v>
      </c>
      <c r="F18" s="39">
        <v>11500</v>
      </c>
      <c r="G18" s="29">
        <v>115000</v>
      </c>
      <c r="H18" s="30" t="s">
        <v>22</v>
      </c>
      <c r="I18" s="11"/>
      <c r="J18" s="9"/>
    </row>
    <row r="19" spans="3:13" ht="15">
      <c r="C19" s="8">
        <v>10</v>
      </c>
      <c r="D19" s="2" t="s">
        <v>53</v>
      </c>
      <c r="E19" s="3">
        <v>1</v>
      </c>
      <c r="F19" s="39">
        <v>180000</v>
      </c>
      <c r="G19" s="29">
        <v>180000</v>
      </c>
      <c r="H19" s="30" t="s">
        <v>22</v>
      </c>
      <c r="I19" s="11"/>
      <c r="J19" s="9"/>
    </row>
    <row r="20" spans="3:13" ht="15">
      <c r="C20" s="8">
        <v>12</v>
      </c>
      <c r="D20" s="1" t="s">
        <v>55</v>
      </c>
      <c r="E20" s="3">
        <v>1</v>
      </c>
      <c r="F20" s="39">
        <v>122000</v>
      </c>
      <c r="G20" s="29">
        <v>122000</v>
      </c>
      <c r="H20" s="30" t="s">
        <v>22</v>
      </c>
      <c r="I20" s="11"/>
      <c r="J20" s="9"/>
    </row>
    <row r="21" spans="3:13" ht="15">
      <c r="C21" s="8">
        <v>13</v>
      </c>
      <c r="D21" s="1" t="s">
        <v>56</v>
      </c>
      <c r="E21" s="3">
        <v>1</v>
      </c>
      <c r="F21" s="39">
        <v>120000</v>
      </c>
      <c r="G21" s="29">
        <v>120000</v>
      </c>
      <c r="H21" s="30" t="s">
        <v>22</v>
      </c>
      <c r="I21" s="11"/>
      <c r="J21" s="9"/>
    </row>
    <row r="22" spans="3:13" ht="15">
      <c r="C22" s="8">
        <v>14</v>
      </c>
      <c r="D22" s="1" t="s">
        <v>57</v>
      </c>
      <c r="E22" s="3">
        <v>1</v>
      </c>
      <c r="F22" s="39">
        <v>200000</v>
      </c>
      <c r="G22" s="29">
        <v>200000</v>
      </c>
      <c r="H22" s="30" t="s">
        <v>22</v>
      </c>
      <c r="I22" s="11"/>
      <c r="J22" s="9"/>
    </row>
    <row r="23" spans="3:13" ht="15">
      <c r="C23" s="8">
        <v>15</v>
      </c>
      <c r="D23" s="30" t="s">
        <v>41</v>
      </c>
      <c r="E23" s="38">
        <v>1</v>
      </c>
      <c r="F23" s="29">
        <v>120000</v>
      </c>
      <c r="G23" s="29">
        <f>F23*E23</f>
        <v>120000</v>
      </c>
      <c r="H23" s="30" t="s">
        <v>9</v>
      </c>
      <c r="I23" s="11"/>
      <c r="J23" s="9"/>
    </row>
    <row r="24" spans="3:13" ht="15">
      <c r="C24" s="8">
        <v>3</v>
      </c>
      <c r="D24" s="2" t="s">
        <v>43</v>
      </c>
      <c r="E24" s="3">
        <v>1</v>
      </c>
      <c r="F24" s="39">
        <v>2125000</v>
      </c>
      <c r="G24" s="29">
        <f>F24*E24</f>
        <v>2125000</v>
      </c>
      <c r="H24" s="30" t="s">
        <v>22</v>
      </c>
      <c r="I24" s="11"/>
      <c r="J24" s="9"/>
    </row>
    <row r="25" spans="3:13" ht="15">
      <c r="C25" s="8">
        <v>4</v>
      </c>
      <c r="D25" s="2" t="s">
        <v>44</v>
      </c>
      <c r="E25" s="3">
        <v>1</v>
      </c>
      <c r="F25" s="39">
        <v>577000</v>
      </c>
      <c r="G25" s="29">
        <v>577000</v>
      </c>
      <c r="H25" s="30" t="s">
        <v>22</v>
      </c>
      <c r="I25" s="11"/>
      <c r="J25" s="9"/>
    </row>
    <row r="26" spans="3:13" ht="15">
      <c r="C26" s="8"/>
      <c r="D26" s="30"/>
      <c r="E26" s="38"/>
      <c r="F26" s="29"/>
      <c r="G26" s="29"/>
      <c r="H26" s="30"/>
      <c r="I26" s="11"/>
      <c r="J26" s="9"/>
    </row>
    <row r="27" spans="3:13" ht="15">
      <c r="C27" s="8"/>
      <c r="D27" s="30"/>
      <c r="E27" s="38"/>
      <c r="F27" s="29"/>
      <c r="G27" s="29"/>
      <c r="H27" s="30"/>
      <c r="I27" s="11"/>
      <c r="J27" s="9"/>
    </row>
    <row r="28" spans="3:13" ht="15">
      <c r="C28" s="8"/>
      <c r="D28" s="30"/>
      <c r="E28" s="38"/>
      <c r="F28" s="29"/>
      <c r="G28" s="29"/>
      <c r="H28" s="30"/>
      <c r="I28" s="11"/>
      <c r="J28" s="9"/>
    </row>
    <row r="29" spans="3:13" ht="15">
      <c r="C29" s="8"/>
      <c r="D29" s="30"/>
      <c r="E29" s="38"/>
      <c r="F29" s="29"/>
      <c r="G29" s="55">
        <f>SUM(G10:G27)</f>
        <v>5680000</v>
      </c>
      <c r="H29" s="56"/>
      <c r="I29" s="35"/>
      <c r="J29" s="33" t="s">
        <v>7</v>
      </c>
    </row>
    <row r="30" spans="3:13" ht="15">
      <c r="C30" s="8"/>
      <c r="D30" s="97" t="s">
        <v>30</v>
      </c>
      <c r="E30" s="97"/>
      <c r="F30" s="97"/>
      <c r="G30" s="97"/>
      <c r="H30" s="54"/>
      <c r="I30" s="11"/>
      <c r="J30" s="9"/>
    </row>
    <row r="31" spans="3:13" ht="15">
      <c r="C31" s="8">
        <v>1</v>
      </c>
      <c r="D31" s="30" t="s">
        <v>39</v>
      </c>
      <c r="E31" s="38">
        <v>70</v>
      </c>
      <c r="F31" s="29">
        <v>9000</v>
      </c>
      <c r="G31" s="29">
        <f t="shared" ref="G31:G32" si="1">F31*E31</f>
        <v>630000</v>
      </c>
      <c r="H31" s="30" t="s">
        <v>9</v>
      </c>
      <c r="I31" s="11"/>
      <c r="J31" s="9"/>
      <c r="L31" s="82" t="s">
        <v>158</v>
      </c>
      <c r="M31" s="83">
        <f>SUM(G33:G37)+G44</f>
        <v>4145000</v>
      </c>
    </row>
    <row r="32" spans="3:13" ht="15">
      <c r="C32" s="8">
        <v>2</v>
      </c>
      <c r="D32" s="30" t="s">
        <v>40</v>
      </c>
      <c r="E32" s="38">
        <v>70</v>
      </c>
      <c r="F32" s="29">
        <v>10800</v>
      </c>
      <c r="G32" s="29">
        <f t="shared" si="1"/>
        <v>756000</v>
      </c>
      <c r="H32" s="30" t="s">
        <v>9</v>
      </c>
      <c r="I32" s="11"/>
      <c r="J32" s="9"/>
      <c r="L32" s="82" t="s">
        <v>9</v>
      </c>
      <c r="M32" s="83">
        <f>G31+G32+G39+G40+G41</f>
        <v>1677000</v>
      </c>
    </row>
    <row r="33" spans="3:10" ht="15">
      <c r="C33" s="8">
        <v>5</v>
      </c>
      <c r="D33" s="1" t="s">
        <v>45</v>
      </c>
      <c r="E33" s="3">
        <v>1</v>
      </c>
      <c r="F33" s="39">
        <v>928000</v>
      </c>
      <c r="G33" s="29">
        <v>928000</v>
      </c>
      <c r="H33" s="30" t="s">
        <v>22</v>
      </c>
      <c r="I33" s="11"/>
      <c r="J33" s="9"/>
    </row>
    <row r="34" spans="3:10" ht="15">
      <c r="C34" s="8">
        <v>6</v>
      </c>
      <c r="D34" s="1" t="s">
        <v>46</v>
      </c>
      <c r="E34" s="3">
        <v>1</v>
      </c>
      <c r="F34" s="39">
        <v>222000</v>
      </c>
      <c r="G34" s="29">
        <v>222000</v>
      </c>
      <c r="H34" s="30" t="s">
        <v>22</v>
      </c>
      <c r="I34" s="11"/>
      <c r="J34" s="9"/>
    </row>
    <row r="35" spans="3:10" ht="15">
      <c r="C35" s="8">
        <v>7</v>
      </c>
      <c r="D35" s="1" t="s">
        <v>47</v>
      </c>
      <c r="E35" s="3">
        <v>1</v>
      </c>
      <c r="F35" s="39">
        <v>1750000</v>
      </c>
      <c r="G35" s="29">
        <v>1750000</v>
      </c>
      <c r="H35" s="30" t="s">
        <v>22</v>
      </c>
      <c r="I35" s="11"/>
      <c r="J35" s="9"/>
    </row>
    <row r="36" spans="3:10" ht="15">
      <c r="C36" s="8">
        <v>8</v>
      </c>
      <c r="D36" s="2" t="s">
        <v>48</v>
      </c>
      <c r="E36" s="3">
        <v>1</v>
      </c>
      <c r="F36" s="39">
        <v>155000</v>
      </c>
      <c r="G36" s="29">
        <v>155000</v>
      </c>
      <c r="H36" s="30" t="s">
        <v>22</v>
      </c>
      <c r="I36" s="11"/>
      <c r="J36" s="9"/>
    </row>
    <row r="37" spans="3:10" s="46" customFormat="1" ht="15">
      <c r="C37" s="8">
        <v>9</v>
      </c>
      <c r="D37" s="42" t="s">
        <v>49</v>
      </c>
      <c r="E37" s="43">
        <v>1</v>
      </c>
      <c r="F37" s="44">
        <v>830000</v>
      </c>
      <c r="G37" s="44">
        <v>830000</v>
      </c>
      <c r="H37" s="45" t="s">
        <v>22</v>
      </c>
      <c r="I37" s="41"/>
      <c r="J37" s="41"/>
    </row>
    <row r="38" spans="3:10" ht="15">
      <c r="C38" s="8">
        <v>10</v>
      </c>
      <c r="D38" s="28" t="s">
        <v>50</v>
      </c>
      <c r="E38" s="38">
        <v>1</v>
      </c>
      <c r="F38" s="29">
        <v>8606000</v>
      </c>
      <c r="G38" s="29">
        <v>8606000</v>
      </c>
      <c r="H38" s="30" t="s">
        <v>51</v>
      </c>
      <c r="I38" s="30" t="s">
        <v>51</v>
      </c>
      <c r="J38" s="15"/>
    </row>
    <row r="39" spans="3:10" ht="15">
      <c r="C39" s="8">
        <v>11</v>
      </c>
      <c r="D39" s="30" t="s">
        <v>73</v>
      </c>
      <c r="E39" s="38">
        <v>1</v>
      </c>
      <c r="F39" s="29">
        <v>50000</v>
      </c>
      <c r="G39" s="29">
        <f t="shared" ref="G39:G43" si="2">E39*F39</f>
        <v>50000</v>
      </c>
      <c r="H39" s="30" t="s">
        <v>9</v>
      </c>
      <c r="I39" s="11"/>
      <c r="J39" s="9"/>
    </row>
    <row r="40" spans="3:10" ht="15">
      <c r="C40" s="8">
        <v>12</v>
      </c>
      <c r="D40" s="30" t="s">
        <v>128</v>
      </c>
      <c r="E40" s="38">
        <v>1</v>
      </c>
      <c r="F40" s="29">
        <v>201000</v>
      </c>
      <c r="G40" s="29">
        <f t="shared" si="2"/>
        <v>201000</v>
      </c>
      <c r="H40" s="30" t="s">
        <v>9</v>
      </c>
      <c r="I40" s="11"/>
      <c r="J40" s="9"/>
    </row>
    <row r="41" spans="3:10" ht="15">
      <c r="C41" s="8">
        <v>13</v>
      </c>
      <c r="D41" s="30" t="s">
        <v>131</v>
      </c>
      <c r="E41" s="38">
        <v>1</v>
      </c>
      <c r="F41" s="29">
        <v>40000</v>
      </c>
      <c r="G41" s="29">
        <f t="shared" si="2"/>
        <v>40000</v>
      </c>
      <c r="H41" s="30" t="s">
        <v>9</v>
      </c>
      <c r="I41" s="11"/>
      <c r="J41" s="9"/>
    </row>
    <row r="42" spans="3:10" ht="15">
      <c r="C42" s="8">
        <v>14</v>
      </c>
      <c r="D42" s="30" t="s">
        <v>134</v>
      </c>
      <c r="E42" s="38">
        <v>1</v>
      </c>
      <c r="F42" s="29">
        <v>2014000</v>
      </c>
      <c r="G42" s="29">
        <f t="shared" si="2"/>
        <v>2014000</v>
      </c>
      <c r="H42" s="30" t="s">
        <v>51</v>
      </c>
      <c r="I42" s="11"/>
      <c r="J42" s="9"/>
    </row>
    <row r="43" spans="3:10" ht="15">
      <c r="C43" s="8">
        <v>16</v>
      </c>
      <c r="D43" s="30" t="s">
        <v>135</v>
      </c>
      <c r="E43" s="38">
        <v>72</v>
      </c>
      <c r="F43" s="29">
        <v>30500</v>
      </c>
      <c r="G43" s="29">
        <f t="shared" si="2"/>
        <v>2196000</v>
      </c>
      <c r="H43" s="30"/>
      <c r="I43" s="11"/>
      <c r="J43" s="9"/>
    </row>
    <row r="44" spans="3:10" ht="15">
      <c r="C44" s="8">
        <v>17</v>
      </c>
      <c r="D44" s="1" t="s">
        <v>54</v>
      </c>
      <c r="E44" s="3">
        <v>1</v>
      </c>
      <c r="F44" s="39">
        <v>260000</v>
      </c>
      <c r="G44" s="29">
        <v>260000</v>
      </c>
      <c r="H44" s="30" t="s">
        <v>22</v>
      </c>
      <c r="I44" s="11"/>
      <c r="J44" s="9"/>
    </row>
    <row r="45" spans="3:10" ht="15">
      <c r="C45" s="8"/>
      <c r="D45" s="1"/>
      <c r="E45" s="3"/>
      <c r="F45" s="39"/>
      <c r="G45" s="29"/>
      <c r="H45" s="30"/>
      <c r="I45" s="11"/>
      <c r="J45" s="9"/>
    </row>
    <row r="46" spans="3:10" ht="15">
      <c r="C46" s="8"/>
      <c r="D46" s="1"/>
      <c r="E46" s="3"/>
      <c r="F46" s="39"/>
      <c r="G46" s="29"/>
      <c r="H46" s="30"/>
      <c r="I46" s="11"/>
      <c r="J46" s="9"/>
    </row>
    <row r="47" spans="3:10" ht="15">
      <c r="C47" s="8"/>
      <c r="D47" s="30"/>
      <c r="E47" s="38"/>
      <c r="F47" s="29"/>
      <c r="G47" s="29"/>
      <c r="H47" s="30"/>
      <c r="I47" s="11"/>
      <c r="J47" s="75"/>
    </row>
    <row r="48" spans="3:10" ht="15">
      <c r="C48" s="8"/>
      <c r="D48" s="30"/>
      <c r="E48" s="38"/>
      <c r="F48" s="29"/>
      <c r="G48" s="55">
        <f>SUM(G31:G47)</f>
        <v>18638000</v>
      </c>
      <c r="H48" s="56"/>
      <c r="I48" s="35"/>
      <c r="J48" s="33" t="s">
        <v>7</v>
      </c>
    </row>
    <row r="49" spans="3:10" ht="15">
      <c r="C49" s="8"/>
      <c r="D49" s="30"/>
      <c r="E49" s="38"/>
      <c r="F49" s="29"/>
      <c r="G49" s="87">
        <f>G8-G48</f>
        <v>5121999.599999994</v>
      </c>
      <c r="H49" s="88"/>
      <c r="I49" s="89"/>
      <c r="J49" s="31" t="s">
        <v>166</v>
      </c>
    </row>
    <row r="50" spans="3:10" ht="15">
      <c r="C50" s="8"/>
      <c r="D50" s="97" t="s">
        <v>27</v>
      </c>
      <c r="E50" s="97"/>
      <c r="F50" s="97"/>
      <c r="G50" s="97"/>
      <c r="H50" s="57"/>
      <c r="I50" s="11"/>
      <c r="J50" s="8"/>
    </row>
    <row r="51" spans="3:10" ht="15">
      <c r="C51" s="8">
        <v>1</v>
      </c>
      <c r="D51" s="21" t="s">
        <v>11</v>
      </c>
      <c r="E51" s="10"/>
      <c r="F51" s="48"/>
      <c r="G51" s="50"/>
      <c r="H51" s="14"/>
      <c r="I51" s="14"/>
      <c r="J51" s="34"/>
    </row>
    <row r="52" spans="3:10" ht="15">
      <c r="C52" s="8">
        <v>2</v>
      </c>
      <c r="D52" s="21" t="s">
        <v>9</v>
      </c>
      <c r="E52" s="10"/>
      <c r="F52" s="48"/>
      <c r="G52" s="50"/>
      <c r="H52" s="14"/>
      <c r="I52" s="14"/>
      <c r="J52" s="22"/>
    </row>
    <row r="53" spans="3:10" ht="15">
      <c r="C53" s="8">
        <v>3</v>
      </c>
      <c r="D53" s="21" t="s">
        <v>13</v>
      </c>
      <c r="E53" s="10"/>
      <c r="F53" s="48"/>
      <c r="G53" s="50"/>
      <c r="H53" s="14"/>
      <c r="I53" s="11"/>
      <c r="J53" s="22"/>
    </row>
    <row r="54" spans="3:10" ht="15">
      <c r="C54" s="8">
        <v>4</v>
      </c>
      <c r="D54" s="21" t="s">
        <v>10</v>
      </c>
      <c r="E54" s="10"/>
      <c r="F54" s="48"/>
      <c r="G54" s="50"/>
      <c r="H54" s="14"/>
      <c r="I54" s="14"/>
      <c r="J54" s="22"/>
    </row>
    <row r="55" spans="3:10" ht="15">
      <c r="C55" s="8"/>
      <c r="D55" s="21"/>
      <c r="E55" s="10"/>
      <c r="F55" s="48"/>
      <c r="G55" s="50"/>
      <c r="H55" s="14"/>
      <c r="I55" s="14"/>
      <c r="J55" s="22"/>
    </row>
    <row r="56" spans="3:10" ht="15">
      <c r="C56" s="8"/>
      <c r="D56" s="36"/>
      <c r="E56" s="37"/>
      <c r="F56" s="53"/>
      <c r="G56" s="51">
        <f>SUM(G51:G55)</f>
        <v>0</v>
      </c>
      <c r="H56" s="32"/>
      <c r="I56" s="32"/>
      <c r="J56" s="33" t="s">
        <v>7</v>
      </c>
    </row>
    <row r="57" spans="3:10">
      <c r="C57" s="8"/>
      <c r="D57" s="8"/>
      <c r="E57" s="10"/>
      <c r="F57" s="48"/>
      <c r="G57" s="48"/>
      <c r="H57" s="23"/>
      <c r="I57" s="23"/>
      <c r="J57" s="8"/>
    </row>
    <row r="58" spans="3:10" ht="15">
      <c r="C58" s="8"/>
      <c r="D58" s="21"/>
      <c r="E58" s="10"/>
      <c r="F58" s="48"/>
      <c r="G58" s="58"/>
      <c r="H58" s="8"/>
      <c r="I58" s="8"/>
      <c r="J58" s="8"/>
    </row>
    <row r="59" spans="3:10" ht="15">
      <c r="C59" s="8"/>
      <c r="D59" s="21"/>
      <c r="E59" s="10"/>
      <c r="F59" s="48"/>
      <c r="G59" s="49">
        <f>G8-G29-G48</f>
        <v>-558000.40000000596</v>
      </c>
      <c r="H59" s="12"/>
      <c r="I59" s="20"/>
      <c r="J59" s="31" t="s">
        <v>26</v>
      </c>
    </row>
  </sheetData>
  <mergeCells count="5">
    <mergeCell ref="C2:J2"/>
    <mergeCell ref="D4:G4"/>
    <mergeCell ref="D9:G9"/>
    <mergeCell ref="D30:G30"/>
    <mergeCell ref="D50:G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46B6-EEA2-499C-B73A-039F7F75D799}">
  <dimension ref="A1:D13"/>
  <sheetViews>
    <sheetView workbookViewId="0">
      <selection activeCell="D13" sqref="D13"/>
    </sheetView>
  </sheetViews>
  <sheetFormatPr defaultRowHeight="15"/>
  <cols>
    <col min="1" max="2" width="24.28515625" customWidth="1"/>
    <col min="3" max="3" width="21.42578125" style="81" customWidth="1"/>
    <col min="4" max="4" width="26.140625" customWidth="1"/>
  </cols>
  <sheetData>
    <row r="1" spans="1:4">
      <c r="A1" s="85" t="s">
        <v>161</v>
      </c>
      <c r="B1" s="85" t="s">
        <v>3</v>
      </c>
      <c r="C1" s="86" t="s">
        <v>162</v>
      </c>
      <c r="D1" s="85" t="s">
        <v>5</v>
      </c>
    </row>
    <row r="2" spans="1:4">
      <c r="A2" s="84" t="s">
        <v>159</v>
      </c>
      <c r="B2" s="30">
        <v>95822275</v>
      </c>
      <c r="C2" s="29">
        <f>B2*0.4</f>
        <v>38328910</v>
      </c>
      <c r="D2" s="30"/>
    </row>
    <row r="3" spans="1:4">
      <c r="A3" s="84" t="s">
        <v>160</v>
      </c>
      <c r="B3" s="30">
        <v>73236626</v>
      </c>
      <c r="C3" s="29">
        <f>B3*0.4</f>
        <v>29294650.400000002</v>
      </c>
      <c r="D3" s="30"/>
    </row>
    <row r="4" spans="1:4">
      <c r="A4" s="84" t="s">
        <v>156</v>
      </c>
      <c r="B4" s="30">
        <v>2640000</v>
      </c>
      <c r="C4" s="29">
        <v>2640000</v>
      </c>
      <c r="D4" s="30"/>
    </row>
    <row r="5" spans="1:4">
      <c r="A5" s="84" t="s">
        <v>157</v>
      </c>
      <c r="B5" s="30"/>
      <c r="C5" s="29">
        <f>C7-SUM(C2:C4)</f>
        <v>5655653.599999994</v>
      </c>
      <c r="D5" s="30" t="s">
        <v>163</v>
      </c>
    </row>
    <row r="6" spans="1:4">
      <c r="A6" s="84"/>
      <c r="B6" s="30"/>
      <c r="C6" s="29"/>
      <c r="D6" s="30"/>
    </row>
    <row r="7" spans="1:4">
      <c r="A7" s="84" t="s">
        <v>7</v>
      </c>
      <c r="B7" s="30"/>
      <c r="C7" s="29">
        <v>75919214</v>
      </c>
      <c r="D7" s="30"/>
    </row>
    <row r="13" spans="1:4">
      <c r="D13" s="81">
        <f>SUM(C4:C5)</f>
        <v>8295653.599999994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4560-1B60-4B5E-991D-A390F0A6ECED}">
  <dimension ref="C2:J47"/>
  <sheetViews>
    <sheetView workbookViewId="0">
      <selection activeCell="G7" sqref="G7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93" t="s">
        <v>197</v>
      </c>
      <c r="D2" s="93"/>
      <c r="E2" s="93"/>
      <c r="F2" s="93"/>
      <c r="G2" s="93"/>
      <c r="H2" s="93"/>
      <c r="I2" s="93"/>
      <c r="J2" s="93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170</v>
      </c>
      <c r="J3" s="6" t="s">
        <v>5</v>
      </c>
    </row>
    <row r="4" spans="3:10" ht="15.75" customHeight="1">
      <c r="C4" s="7"/>
      <c r="D4" s="97" t="s">
        <v>6</v>
      </c>
      <c r="E4" s="97"/>
      <c r="F4" s="97"/>
      <c r="G4" s="97"/>
      <c r="H4" s="80"/>
      <c r="I4" s="7"/>
      <c r="J4" s="7"/>
    </row>
    <row r="5" spans="3:10" ht="15">
      <c r="C5" s="8">
        <v>1</v>
      </c>
      <c r="D5" s="9" t="s">
        <v>167</v>
      </c>
      <c r="E5" s="10">
        <v>1</v>
      </c>
      <c r="F5" s="29">
        <v>38328910</v>
      </c>
      <c r="G5" s="48">
        <f>F5*E5</f>
        <v>38328910</v>
      </c>
      <c r="H5" s="11"/>
      <c r="I5" s="11"/>
      <c r="J5" s="8"/>
    </row>
    <row r="6" spans="3:10">
      <c r="C6" s="8">
        <v>2</v>
      </c>
      <c r="D6" s="9" t="s">
        <v>154</v>
      </c>
      <c r="E6" s="10">
        <v>1</v>
      </c>
      <c r="F6" s="48"/>
      <c r="G6" s="48">
        <f>F6*E6</f>
        <v>0</v>
      </c>
      <c r="H6" s="11"/>
      <c r="I6" s="11"/>
      <c r="J6" s="9"/>
    </row>
    <row r="7" spans="3:10">
      <c r="C7" s="8">
        <v>3</v>
      </c>
      <c r="D7" s="9" t="s">
        <v>165</v>
      </c>
      <c r="E7" s="10">
        <v>1</v>
      </c>
      <c r="F7" s="48"/>
      <c r="G7" s="48">
        <f>F7*E7</f>
        <v>0</v>
      </c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38328910</v>
      </c>
      <c r="H8" s="12"/>
      <c r="I8" s="12"/>
      <c r="J8" s="13" t="s">
        <v>168</v>
      </c>
    </row>
    <row r="9" spans="3:10" ht="15">
      <c r="C9" s="8"/>
      <c r="D9" s="9"/>
      <c r="E9" s="10"/>
      <c r="F9" s="48"/>
      <c r="G9" s="49">
        <f>G8-G37</f>
        <v>30528910</v>
      </c>
      <c r="H9" s="12"/>
      <c r="I9" s="12"/>
      <c r="J9" s="13" t="s">
        <v>169</v>
      </c>
    </row>
    <row r="10" spans="3:10" ht="15">
      <c r="C10" s="8"/>
      <c r="D10" s="97" t="s">
        <v>29</v>
      </c>
      <c r="E10" s="97"/>
      <c r="F10" s="97"/>
      <c r="G10" s="97"/>
      <c r="H10" s="76"/>
      <c r="I10" s="14"/>
      <c r="J10" s="15"/>
    </row>
    <row r="11" spans="3:10" ht="15">
      <c r="C11" s="8"/>
      <c r="D11" s="30" t="s">
        <v>193</v>
      </c>
      <c r="E11" s="38">
        <v>3</v>
      </c>
      <c r="F11" s="29">
        <v>116000</v>
      </c>
      <c r="G11" s="29">
        <f>E11*F11</f>
        <v>348000</v>
      </c>
      <c r="H11" s="30" t="s">
        <v>9</v>
      </c>
      <c r="I11" s="11"/>
      <c r="J11" s="9"/>
    </row>
    <row r="12" spans="3:10" ht="15">
      <c r="C12" s="8"/>
      <c r="D12" s="30" t="s">
        <v>194</v>
      </c>
      <c r="E12" s="38">
        <v>2</v>
      </c>
      <c r="F12" s="29">
        <v>20000</v>
      </c>
      <c r="G12" s="29">
        <f>E12*F12</f>
        <v>40000</v>
      </c>
      <c r="H12" s="30" t="s">
        <v>9</v>
      </c>
      <c r="I12" s="11"/>
      <c r="J12" s="9"/>
    </row>
    <row r="13" spans="3:10" ht="15">
      <c r="C13" s="8"/>
      <c r="D13" s="30" t="s">
        <v>195</v>
      </c>
      <c r="E13" s="38">
        <v>1</v>
      </c>
      <c r="F13" s="29">
        <v>80000</v>
      </c>
      <c r="G13" s="29">
        <f t="shared" ref="G13:G15" si="0">E13*F13</f>
        <v>80000</v>
      </c>
      <c r="H13" s="30" t="s">
        <v>9</v>
      </c>
      <c r="I13" s="11"/>
      <c r="J13" s="9"/>
    </row>
    <row r="14" spans="3:10" ht="15">
      <c r="C14" s="8"/>
      <c r="D14" s="30" t="s">
        <v>196</v>
      </c>
      <c r="E14" s="38">
        <v>2</v>
      </c>
      <c r="F14" s="29">
        <v>40000</v>
      </c>
      <c r="G14" s="29">
        <f t="shared" si="0"/>
        <v>80000</v>
      </c>
      <c r="H14" s="30" t="s">
        <v>9</v>
      </c>
      <c r="I14" s="11"/>
      <c r="J14" s="9"/>
    </row>
    <row r="15" spans="3:10" ht="15">
      <c r="C15" s="8"/>
      <c r="D15" s="30" t="s">
        <v>199</v>
      </c>
      <c r="E15" s="38">
        <v>1</v>
      </c>
      <c r="F15" s="29">
        <v>110000</v>
      </c>
      <c r="G15" s="29">
        <f t="shared" si="0"/>
        <v>110000</v>
      </c>
      <c r="H15" s="30" t="s">
        <v>9</v>
      </c>
      <c r="I15" s="11"/>
      <c r="J15" s="9"/>
    </row>
    <row r="16" spans="3:10" ht="15">
      <c r="C16" s="8"/>
      <c r="D16" s="30"/>
      <c r="E16" s="38"/>
      <c r="F16" s="29"/>
      <c r="G16" s="29"/>
      <c r="H16" s="30"/>
      <c r="I16" s="11"/>
      <c r="J16" s="9"/>
    </row>
    <row r="17" spans="3:10" ht="15">
      <c r="C17" s="8"/>
      <c r="D17" s="30"/>
      <c r="E17" s="38"/>
      <c r="F17" s="29"/>
      <c r="G17" s="55">
        <f>SUM(G11:G15)</f>
        <v>658000</v>
      </c>
      <c r="H17" s="56"/>
      <c r="I17" s="35"/>
      <c r="J17" s="33" t="s">
        <v>7</v>
      </c>
    </row>
    <row r="18" spans="3:10" ht="15">
      <c r="C18" s="8"/>
      <c r="D18" s="97" t="s">
        <v>30</v>
      </c>
      <c r="E18" s="97"/>
      <c r="F18" s="97"/>
      <c r="G18" s="97"/>
      <c r="H18" s="76"/>
      <c r="I18" s="11"/>
      <c r="J18" s="9"/>
    </row>
    <row r="19" spans="3:10" ht="15">
      <c r="C19" s="8"/>
      <c r="D19" s="30" t="s">
        <v>142</v>
      </c>
      <c r="E19" s="38">
        <v>1</v>
      </c>
      <c r="F19" s="29">
        <v>4800000</v>
      </c>
      <c r="G19" s="29">
        <f>F19*E19</f>
        <v>4800000</v>
      </c>
      <c r="H19" s="30" t="s">
        <v>9</v>
      </c>
      <c r="I19" s="11"/>
      <c r="J19" s="9"/>
    </row>
    <row r="20" spans="3:10" ht="15">
      <c r="C20" s="8"/>
      <c r="D20" s="30" t="s">
        <v>190</v>
      </c>
      <c r="E20" s="38">
        <v>1</v>
      </c>
      <c r="F20" s="29">
        <v>3000000</v>
      </c>
      <c r="G20" s="29">
        <f t="shared" ref="G20:G22" si="1">F20*E20</f>
        <v>3000000</v>
      </c>
      <c r="H20" s="30" t="s">
        <v>51</v>
      </c>
      <c r="I20" s="11"/>
      <c r="J20" s="9"/>
    </row>
    <row r="21" spans="3:10" ht="15">
      <c r="C21" s="8"/>
      <c r="D21" s="1"/>
      <c r="E21" s="3"/>
      <c r="F21" s="39"/>
      <c r="G21" s="29">
        <f t="shared" si="1"/>
        <v>0</v>
      </c>
      <c r="H21" s="30"/>
      <c r="I21" s="11"/>
      <c r="J21" s="9"/>
    </row>
    <row r="22" spans="3:10" ht="15">
      <c r="C22" s="8"/>
      <c r="D22" s="1"/>
      <c r="E22" s="3"/>
      <c r="F22" s="39"/>
      <c r="G22" s="29">
        <f t="shared" si="1"/>
        <v>0</v>
      </c>
      <c r="H22" s="30"/>
      <c r="I22" s="11"/>
      <c r="J22" s="9"/>
    </row>
    <row r="23" spans="3:10" ht="15">
      <c r="C23" s="8"/>
      <c r="D23" s="1"/>
      <c r="E23" s="3"/>
      <c r="F23" s="39"/>
      <c r="G23" s="29"/>
      <c r="H23" s="30"/>
      <c r="I23" s="11"/>
      <c r="J23" s="9"/>
    </row>
    <row r="24" spans="3:10" ht="15">
      <c r="C24" s="8"/>
      <c r="D24" s="2"/>
      <c r="E24" s="3"/>
      <c r="F24" s="39"/>
      <c r="G24" s="29"/>
      <c r="H24" s="30"/>
      <c r="I24" s="11"/>
      <c r="J24" s="9"/>
    </row>
    <row r="25" spans="3:10" s="46" customFormat="1" ht="15">
      <c r="C25" s="8"/>
      <c r="D25" s="42"/>
      <c r="E25" s="43"/>
      <c r="F25" s="44"/>
      <c r="G25" s="44"/>
      <c r="H25" s="45"/>
      <c r="I25" s="41"/>
      <c r="J25" s="41"/>
    </row>
    <row r="26" spans="3:10" ht="15">
      <c r="C26" s="8"/>
      <c r="D26" s="28"/>
      <c r="E26" s="38"/>
      <c r="F26" s="29"/>
      <c r="G26" s="29"/>
      <c r="H26" s="30"/>
      <c r="I26" s="30"/>
      <c r="J26" s="15"/>
    </row>
    <row r="27" spans="3:10" ht="15">
      <c r="C27" s="8"/>
      <c r="D27" s="30"/>
      <c r="E27" s="38"/>
      <c r="F27" s="29"/>
      <c r="G27" s="29"/>
      <c r="H27" s="30"/>
      <c r="I27" s="11"/>
      <c r="J27" s="9"/>
    </row>
    <row r="28" spans="3:10" ht="15">
      <c r="C28" s="8"/>
      <c r="D28" s="30"/>
      <c r="E28" s="38"/>
      <c r="F28" s="29"/>
      <c r="G28" s="29"/>
      <c r="H28" s="30"/>
      <c r="I28" s="11"/>
      <c r="J28" s="9"/>
    </row>
    <row r="29" spans="3:10" ht="15">
      <c r="C29" s="8"/>
      <c r="D29" s="30"/>
      <c r="E29" s="38"/>
      <c r="F29" s="29"/>
      <c r="G29" s="29"/>
      <c r="H29" s="30"/>
      <c r="I29" s="11"/>
      <c r="J29" s="9"/>
    </row>
    <row r="30" spans="3:10" ht="15">
      <c r="C30" s="8"/>
      <c r="D30" s="30"/>
      <c r="E30" s="38"/>
      <c r="F30" s="29"/>
      <c r="G30" s="29"/>
      <c r="H30" s="30"/>
      <c r="I30" s="11"/>
      <c r="J30" s="9"/>
    </row>
    <row r="31" spans="3:10" ht="15">
      <c r="C31" s="8"/>
      <c r="D31" s="30"/>
      <c r="E31" s="38"/>
      <c r="F31" s="29"/>
      <c r="G31" s="29"/>
      <c r="H31" s="30"/>
      <c r="I31" s="11"/>
      <c r="J31" s="9"/>
    </row>
    <row r="32" spans="3:10" ht="15">
      <c r="C32" s="8"/>
      <c r="D32" s="30"/>
      <c r="E32" s="38"/>
      <c r="F32" s="29"/>
      <c r="G32" s="29"/>
      <c r="H32" s="30"/>
      <c r="I32" s="11"/>
      <c r="J32" s="9"/>
    </row>
    <row r="33" spans="3:10" ht="15">
      <c r="C33" s="8"/>
      <c r="D33" s="1"/>
      <c r="E33" s="3"/>
      <c r="F33" s="39"/>
      <c r="G33" s="29"/>
      <c r="H33" s="30"/>
      <c r="I33" s="11"/>
      <c r="J33" s="9"/>
    </row>
    <row r="34" spans="3:10" ht="15">
      <c r="C34" s="8"/>
      <c r="D34" s="1"/>
      <c r="E34" s="3"/>
      <c r="F34" s="39"/>
      <c r="G34" s="29"/>
      <c r="H34" s="30"/>
      <c r="I34" s="11"/>
      <c r="J34" s="9"/>
    </row>
    <row r="35" spans="3:10" ht="15">
      <c r="C35" s="8"/>
      <c r="D35" s="1"/>
      <c r="E35" s="3"/>
      <c r="F35" s="39"/>
      <c r="G35" s="29"/>
      <c r="H35" s="30"/>
      <c r="I35" s="11"/>
      <c r="J35" s="9"/>
    </row>
    <row r="36" spans="3:10" ht="15">
      <c r="C36" s="8"/>
      <c r="D36" s="30"/>
      <c r="E36" s="38"/>
      <c r="F36" s="29"/>
      <c r="G36" s="29"/>
      <c r="H36" s="30"/>
      <c r="I36" s="11"/>
      <c r="J36" s="75"/>
    </row>
    <row r="37" spans="3:10" ht="15">
      <c r="C37" s="8"/>
      <c r="D37" s="30"/>
      <c r="E37" s="38"/>
      <c r="F37" s="29"/>
      <c r="G37" s="55">
        <f>SUM(G19:G36)</f>
        <v>7800000</v>
      </c>
      <c r="H37" s="56"/>
      <c r="I37" s="35"/>
      <c r="J37" s="33" t="s">
        <v>7</v>
      </c>
    </row>
    <row r="38" spans="3:10" ht="15">
      <c r="C38" s="8"/>
      <c r="D38" s="97" t="s">
        <v>27</v>
      </c>
      <c r="E38" s="97"/>
      <c r="F38" s="97"/>
      <c r="G38" s="97"/>
      <c r="H38" s="57"/>
      <c r="I38" s="11"/>
      <c r="J38" s="8"/>
    </row>
    <row r="39" spans="3:10" ht="15">
      <c r="C39" s="8">
        <v>1</v>
      </c>
      <c r="D39" s="21" t="s">
        <v>11</v>
      </c>
      <c r="E39" s="10"/>
      <c r="F39" s="48"/>
      <c r="G39" s="50"/>
      <c r="H39" s="14"/>
      <c r="I39" s="14"/>
      <c r="J39" s="34"/>
    </row>
    <row r="40" spans="3:10" ht="15">
      <c r="C40" s="8">
        <v>2</v>
      </c>
      <c r="D40" s="21" t="s">
        <v>9</v>
      </c>
      <c r="E40" s="10"/>
      <c r="F40" s="48"/>
      <c r="G40" s="50"/>
      <c r="H40" s="14"/>
      <c r="I40" s="14"/>
      <c r="J40" s="22"/>
    </row>
    <row r="41" spans="3:10" ht="15">
      <c r="C41" s="8">
        <v>3</v>
      </c>
      <c r="D41" s="21" t="s">
        <v>13</v>
      </c>
      <c r="E41" s="10"/>
      <c r="F41" s="48"/>
      <c r="G41" s="50"/>
      <c r="H41" s="14"/>
      <c r="I41" s="11"/>
      <c r="J41" s="22"/>
    </row>
    <row r="42" spans="3:10" ht="15">
      <c r="C42" s="8">
        <v>4</v>
      </c>
      <c r="D42" s="21" t="s">
        <v>10</v>
      </c>
      <c r="E42" s="10"/>
      <c r="F42" s="48"/>
      <c r="G42" s="50"/>
      <c r="H42" s="14"/>
      <c r="I42" s="14"/>
      <c r="J42" s="22"/>
    </row>
    <row r="43" spans="3:10" ht="15">
      <c r="C43" s="8"/>
      <c r="D43" s="21"/>
      <c r="E43" s="10"/>
      <c r="F43" s="48"/>
      <c r="G43" s="50"/>
      <c r="H43" s="14"/>
      <c r="I43" s="14"/>
      <c r="J43" s="22"/>
    </row>
    <row r="44" spans="3:10" ht="15">
      <c r="C44" s="8"/>
      <c r="D44" s="36"/>
      <c r="E44" s="37"/>
      <c r="F44" s="53"/>
      <c r="G44" s="51">
        <f>SUM(G39:G43)</f>
        <v>0</v>
      </c>
      <c r="H44" s="32"/>
      <c r="I44" s="32"/>
      <c r="J44" s="33" t="s">
        <v>7</v>
      </c>
    </row>
    <row r="45" spans="3:10">
      <c r="C45" s="8"/>
      <c r="D45" s="8"/>
      <c r="E45" s="10"/>
      <c r="F45" s="48"/>
      <c r="G45" s="48"/>
      <c r="H45" s="23"/>
      <c r="I45" s="23"/>
      <c r="J45" s="8"/>
    </row>
    <row r="46" spans="3:10" ht="15">
      <c r="C46" s="8"/>
      <c r="D46" s="21"/>
      <c r="E46" s="10"/>
      <c r="F46" s="48"/>
      <c r="G46" s="58"/>
      <c r="H46" s="8"/>
      <c r="I46" s="8"/>
      <c r="J46" s="8"/>
    </row>
    <row r="47" spans="3:10" ht="15">
      <c r="C47" s="8"/>
      <c r="D47" s="21"/>
      <c r="E47" s="10"/>
      <c r="F47" s="48"/>
      <c r="G47" s="49">
        <f>G8-G17-G37</f>
        <v>29870910</v>
      </c>
      <c r="H47" s="12"/>
      <c r="I47" s="20"/>
      <c r="J47" s="31" t="s">
        <v>26</v>
      </c>
    </row>
  </sheetData>
  <mergeCells count="5">
    <mergeCell ref="C2:J2"/>
    <mergeCell ref="D4:G4"/>
    <mergeCell ref="D10:G10"/>
    <mergeCell ref="D18:G18"/>
    <mergeCell ref="D38:G3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FBF6-6528-4077-97A8-E7F8FA86DD30}">
  <dimension ref="C2:J42"/>
  <sheetViews>
    <sheetView workbookViewId="0">
      <selection activeCell="G48" sqref="G48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93" t="s">
        <v>28</v>
      </c>
      <c r="D2" s="93"/>
      <c r="E2" s="93"/>
      <c r="F2" s="93"/>
      <c r="G2" s="93"/>
      <c r="H2" s="93"/>
      <c r="I2" s="93"/>
      <c r="J2" s="93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97" t="s">
        <v>6</v>
      </c>
      <c r="E4" s="97"/>
      <c r="F4" s="97"/>
      <c r="G4" s="97"/>
      <c r="H4" s="74"/>
      <c r="I4" s="7"/>
      <c r="J4" s="7"/>
    </row>
    <row r="5" spans="3:10" ht="20.25">
      <c r="C5" s="7"/>
      <c r="D5" s="97" t="s">
        <v>6</v>
      </c>
      <c r="E5" s="97"/>
      <c r="F5" s="97"/>
      <c r="G5" s="97"/>
      <c r="H5" s="80"/>
      <c r="I5" s="7"/>
      <c r="J5" s="7"/>
    </row>
    <row r="6" spans="3:10">
      <c r="C6" s="8">
        <v>1</v>
      </c>
      <c r="D6" s="9" t="s">
        <v>31</v>
      </c>
      <c r="E6" s="10">
        <v>1</v>
      </c>
      <c r="F6" s="48">
        <v>29294650.400000002</v>
      </c>
      <c r="G6" s="48">
        <f>F6*E6</f>
        <v>29294650.400000002</v>
      </c>
      <c r="H6" s="11"/>
      <c r="I6" s="11"/>
      <c r="J6" s="8"/>
    </row>
    <row r="7" spans="3:10">
      <c r="C7" s="8">
        <v>2</v>
      </c>
      <c r="D7" s="9" t="s">
        <v>155</v>
      </c>
      <c r="E7" s="10">
        <v>1</v>
      </c>
      <c r="F7" s="48"/>
      <c r="G7" s="48">
        <f>F7*E7</f>
        <v>0</v>
      </c>
      <c r="H7" s="11"/>
      <c r="I7" s="11"/>
      <c r="J7" s="9"/>
    </row>
    <row r="8" spans="3:10">
      <c r="C8" s="8">
        <v>3</v>
      </c>
      <c r="D8" s="9" t="s">
        <v>165</v>
      </c>
      <c r="E8" s="10">
        <v>1</v>
      </c>
      <c r="F8" s="48"/>
      <c r="G8" s="48">
        <f>F8*E8</f>
        <v>0</v>
      </c>
      <c r="H8" s="11"/>
      <c r="I8" s="11"/>
      <c r="J8" s="9"/>
    </row>
    <row r="9" spans="3:10" ht="15">
      <c r="C9" s="8"/>
      <c r="D9" s="9"/>
      <c r="E9" s="10"/>
      <c r="F9" s="48"/>
      <c r="G9" s="49">
        <f>SUM(G6:G8)</f>
        <v>29294650.400000002</v>
      </c>
      <c r="H9" s="12"/>
      <c r="I9" s="12"/>
      <c r="J9" s="13" t="s">
        <v>7</v>
      </c>
    </row>
    <row r="10" spans="3:10" ht="15">
      <c r="C10" s="8"/>
      <c r="E10" s="38"/>
      <c r="F10" s="29"/>
      <c r="G10" s="29"/>
      <c r="H10" s="30"/>
      <c r="I10" s="11"/>
      <c r="J10" s="9"/>
    </row>
    <row r="11" spans="3:10" ht="15">
      <c r="C11" s="8"/>
      <c r="D11" s="30"/>
      <c r="E11" s="38"/>
      <c r="F11" s="29"/>
      <c r="G11" s="29"/>
      <c r="H11" s="30"/>
      <c r="I11" s="11"/>
      <c r="J11" s="9"/>
    </row>
    <row r="12" spans="3:10" ht="15">
      <c r="C12" s="8"/>
      <c r="D12" s="30"/>
      <c r="E12" s="38"/>
      <c r="F12" s="29"/>
      <c r="G12" s="55">
        <f>SUM(G10:G10)</f>
        <v>0</v>
      </c>
      <c r="H12" s="56"/>
      <c r="I12" s="35"/>
      <c r="J12" s="33" t="s">
        <v>7</v>
      </c>
    </row>
    <row r="13" spans="3:10" ht="15">
      <c r="C13" s="8"/>
      <c r="D13" s="97" t="s">
        <v>30</v>
      </c>
      <c r="E13" s="97"/>
      <c r="F13" s="97"/>
      <c r="G13" s="97"/>
      <c r="H13" s="74"/>
      <c r="I13" s="11"/>
      <c r="J13" s="9"/>
    </row>
    <row r="14" spans="3:10" ht="15">
      <c r="C14" s="8"/>
      <c r="D14" s="30" t="s">
        <v>138</v>
      </c>
      <c r="E14" s="38">
        <v>1</v>
      </c>
      <c r="F14" s="29">
        <v>9064000</v>
      </c>
      <c r="G14" s="29">
        <f>F14*E14</f>
        <v>9064000</v>
      </c>
      <c r="H14" s="30" t="s">
        <v>22</v>
      </c>
      <c r="I14" s="11"/>
      <c r="J14" s="9"/>
    </row>
    <row r="15" spans="3:10" ht="15">
      <c r="C15" s="8"/>
      <c r="D15" s="30" t="s">
        <v>147</v>
      </c>
      <c r="E15" s="38">
        <v>1</v>
      </c>
      <c r="F15" s="29">
        <v>200000</v>
      </c>
      <c r="G15" s="29">
        <f>F15*E15</f>
        <v>200000</v>
      </c>
      <c r="H15" s="30" t="s">
        <v>22</v>
      </c>
      <c r="I15" s="11"/>
      <c r="J15" s="9"/>
    </row>
    <row r="16" spans="3:10" ht="15">
      <c r="C16" s="8"/>
      <c r="D16" s="1" t="s">
        <v>185</v>
      </c>
      <c r="E16" s="3">
        <v>1</v>
      </c>
      <c r="F16" s="39">
        <v>21000000</v>
      </c>
      <c r="G16" s="29">
        <f t="shared" ref="G16" si="0">F16*E16</f>
        <v>21000000</v>
      </c>
      <c r="H16" s="30" t="s">
        <v>51</v>
      </c>
      <c r="I16" s="11"/>
      <c r="J16" s="9"/>
    </row>
    <row r="17" spans="3:10" ht="15">
      <c r="C17" s="8"/>
      <c r="D17" s="1"/>
      <c r="E17" s="3"/>
      <c r="F17" s="39"/>
      <c r="G17" s="29"/>
      <c r="H17" s="30"/>
      <c r="I17" s="11"/>
      <c r="J17" s="9"/>
    </row>
    <row r="18" spans="3:10" ht="15">
      <c r="C18" s="8"/>
      <c r="D18" s="1"/>
      <c r="E18" s="3"/>
      <c r="F18" s="39"/>
      <c r="G18" s="29"/>
      <c r="H18" s="30"/>
      <c r="I18" s="11"/>
      <c r="J18" s="9"/>
    </row>
    <row r="19" spans="3:10" ht="15">
      <c r="C19" s="8"/>
      <c r="D19" s="2"/>
      <c r="E19" s="3"/>
      <c r="F19" s="39"/>
      <c r="G19" s="29"/>
      <c r="H19" s="30"/>
      <c r="I19" s="11"/>
      <c r="J19" s="9"/>
    </row>
    <row r="20" spans="3:10" s="46" customFormat="1" ht="15">
      <c r="C20" s="8"/>
      <c r="D20" s="42"/>
      <c r="E20" s="43"/>
      <c r="F20" s="44"/>
      <c r="G20" s="29"/>
      <c r="H20" s="45"/>
      <c r="I20" s="41"/>
      <c r="J20" s="41"/>
    </row>
    <row r="21" spans="3:10" ht="15">
      <c r="C21" s="8"/>
      <c r="D21" s="28"/>
      <c r="E21" s="38"/>
      <c r="F21" s="29"/>
      <c r="G21" s="29"/>
      <c r="H21" s="30"/>
      <c r="I21" s="30"/>
      <c r="J21" s="15"/>
    </row>
    <row r="22" spans="3:10" ht="15">
      <c r="C22" s="8"/>
      <c r="D22" s="30"/>
      <c r="E22" s="38"/>
      <c r="F22" s="29"/>
      <c r="G22" s="29"/>
      <c r="H22" s="30"/>
      <c r="I22" s="11"/>
      <c r="J22" s="9"/>
    </row>
    <row r="23" spans="3:10" ht="15">
      <c r="C23" s="8"/>
      <c r="D23" s="30"/>
      <c r="E23" s="38"/>
      <c r="F23" s="29"/>
      <c r="G23" s="29"/>
      <c r="H23" s="30"/>
      <c r="I23" s="11"/>
      <c r="J23" s="9"/>
    </row>
    <row r="24" spans="3:10" ht="15">
      <c r="C24" s="8"/>
      <c r="D24" s="30"/>
      <c r="E24" s="38"/>
      <c r="F24" s="29"/>
      <c r="G24" s="29"/>
      <c r="H24" s="30"/>
      <c r="I24" s="11"/>
      <c r="J24" s="9"/>
    </row>
    <row r="25" spans="3:10" ht="15">
      <c r="C25" s="8"/>
      <c r="D25" s="30"/>
      <c r="E25" s="38"/>
      <c r="F25" s="29"/>
      <c r="G25" s="29"/>
      <c r="H25" s="30"/>
      <c r="I25" s="11"/>
      <c r="J25" s="9"/>
    </row>
    <row r="26" spans="3:10" ht="15">
      <c r="C26" s="8"/>
      <c r="D26" s="30"/>
      <c r="E26" s="38"/>
      <c r="F26" s="29"/>
      <c r="G26" s="29"/>
      <c r="H26" s="30"/>
      <c r="I26" s="11"/>
      <c r="J26" s="9"/>
    </row>
    <row r="27" spans="3:10" ht="15">
      <c r="C27" s="8"/>
      <c r="D27" s="30"/>
      <c r="E27" s="38"/>
      <c r="F27" s="29"/>
      <c r="G27" s="29"/>
      <c r="H27" s="30"/>
      <c r="I27" s="11"/>
      <c r="J27" s="9"/>
    </row>
    <row r="28" spans="3:10" ht="15">
      <c r="C28" s="8"/>
      <c r="D28" s="1"/>
      <c r="E28" s="3"/>
      <c r="F28" s="39"/>
      <c r="G28" s="29"/>
      <c r="H28" s="30"/>
      <c r="I28" s="11"/>
      <c r="J28" s="9"/>
    </row>
    <row r="29" spans="3:10" ht="15">
      <c r="C29" s="8"/>
      <c r="D29" s="1"/>
      <c r="E29" s="3"/>
      <c r="F29" s="39"/>
      <c r="G29" s="29"/>
      <c r="H29" s="30"/>
      <c r="I29" s="11"/>
      <c r="J29" s="9"/>
    </row>
    <row r="30" spans="3:10" ht="15">
      <c r="C30" s="8"/>
      <c r="D30" s="1"/>
      <c r="E30" s="3"/>
      <c r="F30" s="39"/>
      <c r="G30" s="29"/>
      <c r="H30" s="30"/>
      <c r="I30" s="11"/>
      <c r="J30" s="9"/>
    </row>
    <row r="31" spans="3:10" ht="15">
      <c r="C31" s="8"/>
      <c r="D31" s="30"/>
      <c r="E31" s="38"/>
      <c r="F31" s="29"/>
      <c r="G31" s="29"/>
      <c r="H31" s="30"/>
      <c r="I31" s="11"/>
      <c r="J31" s="75"/>
    </row>
    <row r="32" spans="3:10" ht="15">
      <c r="C32" s="8"/>
      <c r="D32" s="30"/>
      <c r="E32" s="38"/>
      <c r="F32" s="29"/>
      <c r="G32" s="55">
        <f>SUM(G14:G31)</f>
        <v>30264000</v>
      </c>
      <c r="H32" s="56"/>
      <c r="I32" s="35"/>
      <c r="J32" s="33" t="s">
        <v>7</v>
      </c>
    </row>
    <row r="33" spans="3:10" ht="15">
      <c r="C33" s="8"/>
      <c r="D33" s="97" t="s">
        <v>27</v>
      </c>
      <c r="E33" s="97"/>
      <c r="F33" s="97"/>
      <c r="G33" s="97"/>
      <c r="H33" s="57"/>
      <c r="I33" s="11"/>
      <c r="J33" s="8"/>
    </row>
    <row r="34" spans="3:10" ht="15">
      <c r="C34" s="8">
        <v>1</v>
      </c>
      <c r="D34" s="21" t="s">
        <v>11</v>
      </c>
      <c r="E34" s="10"/>
      <c r="F34" s="48"/>
      <c r="G34" s="50"/>
      <c r="H34" s="14"/>
      <c r="I34" s="14"/>
      <c r="J34" s="34"/>
    </row>
    <row r="35" spans="3:10" ht="15">
      <c r="C35" s="8">
        <v>2</v>
      </c>
      <c r="D35" s="21" t="s">
        <v>9</v>
      </c>
      <c r="E35" s="10"/>
      <c r="F35" s="48"/>
      <c r="G35" s="50"/>
      <c r="H35" s="14"/>
      <c r="I35" s="14"/>
      <c r="J35" s="22"/>
    </row>
    <row r="36" spans="3:10" ht="15">
      <c r="C36" s="8">
        <v>3</v>
      </c>
      <c r="D36" s="21" t="s">
        <v>13</v>
      </c>
      <c r="E36" s="10"/>
      <c r="F36" s="48"/>
      <c r="G36" s="50"/>
      <c r="H36" s="14"/>
      <c r="I36" s="11"/>
      <c r="J36" s="22"/>
    </row>
    <row r="37" spans="3:10" ht="15">
      <c r="C37" s="8">
        <v>4</v>
      </c>
      <c r="D37" s="21" t="s">
        <v>10</v>
      </c>
      <c r="E37" s="10"/>
      <c r="F37" s="48"/>
      <c r="G37" s="50"/>
      <c r="H37" s="14"/>
      <c r="I37" s="14"/>
      <c r="J37" s="22"/>
    </row>
    <row r="38" spans="3:10" ht="15">
      <c r="C38" s="8"/>
      <c r="D38" s="21"/>
      <c r="E38" s="10"/>
      <c r="F38" s="48"/>
      <c r="G38" s="50"/>
      <c r="H38" s="14"/>
      <c r="I38" s="14"/>
      <c r="J38" s="22"/>
    </row>
    <row r="39" spans="3:10" ht="15">
      <c r="C39" s="8"/>
      <c r="D39" s="36"/>
      <c r="E39" s="37"/>
      <c r="F39" s="53"/>
      <c r="G39" s="51">
        <f>SUM(G34:G38)</f>
        <v>0</v>
      </c>
      <c r="H39" s="32"/>
      <c r="I39" s="32"/>
      <c r="J39" s="33" t="s">
        <v>7</v>
      </c>
    </row>
    <row r="40" spans="3:10">
      <c r="C40" s="8"/>
      <c r="D40" s="8"/>
      <c r="E40" s="10"/>
      <c r="F40" s="48"/>
      <c r="G40" s="48"/>
      <c r="H40" s="23"/>
      <c r="I40" s="23"/>
      <c r="J40" s="8"/>
    </row>
    <row r="41" spans="3:10" ht="15">
      <c r="C41" s="8"/>
      <c r="D41" s="21"/>
      <c r="E41" s="10"/>
      <c r="F41" s="48"/>
      <c r="G41" s="58"/>
      <c r="H41" s="8"/>
      <c r="I41" s="8"/>
      <c r="J41" s="8"/>
    </row>
    <row r="42" spans="3:10" ht="15">
      <c r="C42" s="8"/>
      <c r="D42" s="21"/>
      <c r="E42" s="10"/>
      <c r="F42" s="48"/>
      <c r="G42" s="49">
        <f>G8-G12-G32</f>
        <v>-30264000</v>
      </c>
      <c r="H42" s="12"/>
      <c r="I42" s="20"/>
      <c r="J42" s="31" t="s">
        <v>26</v>
      </c>
    </row>
  </sheetData>
  <mergeCells count="5">
    <mergeCell ref="C2:J2"/>
    <mergeCell ref="D4:G4"/>
    <mergeCell ref="D13:G13"/>
    <mergeCell ref="D33:G33"/>
    <mergeCell ref="D5:G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3B64-656B-492A-8F7D-8434699F234E}">
  <dimension ref="C2:J32"/>
  <sheetViews>
    <sheetView topLeftCell="B4" workbookViewId="0">
      <selection activeCell="J22" sqref="J22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93" t="s">
        <v>66</v>
      </c>
      <c r="D2" s="93"/>
      <c r="E2" s="93"/>
      <c r="F2" s="93"/>
      <c r="G2" s="93"/>
      <c r="H2" s="93"/>
      <c r="I2" s="93"/>
      <c r="J2" s="93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97" t="s">
        <v>6</v>
      </c>
      <c r="E4" s="97"/>
      <c r="F4" s="97"/>
      <c r="G4" s="97"/>
      <c r="H4" s="54"/>
      <c r="I4" s="7"/>
      <c r="J4" s="7"/>
    </row>
    <row r="5" spans="3:10">
      <c r="C5" s="8">
        <v>1</v>
      </c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97" t="s">
        <v>29</v>
      </c>
      <c r="E9" s="97"/>
      <c r="F9" s="97"/>
      <c r="G9" s="97"/>
      <c r="H9" s="54"/>
      <c r="I9" s="14"/>
      <c r="J9" s="15"/>
    </row>
    <row r="10" spans="3:10" ht="15">
      <c r="C10" s="8">
        <v>1</v>
      </c>
      <c r="D10" s="30" t="s">
        <v>58</v>
      </c>
      <c r="E10" s="30">
        <v>1</v>
      </c>
      <c r="F10" s="29">
        <v>230000</v>
      </c>
      <c r="G10" s="29">
        <v>230000</v>
      </c>
      <c r="H10" s="30" t="s">
        <v>9</v>
      </c>
      <c r="I10" s="11"/>
      <c r="J10" s="9"/>
    </row>
    <row r="11" spans="3:10" ht="15">
      <c r="C11" s="8">
        <v>2</v>
      </c>
      <c r="D11" s="30" t="s">
        <v>59</v>
      </c>
      <c r="E11" s="30">
        <v>1</v>
      </c>
      <c r="F11" s="29">
        <v>1360000</v>
      </c>
      <c r="G11" s="29">
        <v>1360000</v>
      </c>
      <c r="H11" s="30" t="s">
        <v>9</v>
      </c>
      <c r="I11" s="11"/>
      <c r="J11" s="9"/>
    </row>
    <row r="12" spans="3:10" ht="15">
      <c r="C12" s="8">
        <v>3</v>
      </c>
      <c r="D12" s="30" t="s">
        <v>60</v>
      </c>
      <c r="E12" s="30">
        <v>2</v>
      </c>
      <c r="F12" s="29">
        <v>65000</v>
      </c>
      <c r="G12" s="29">
        <v>130000</v>
      </c>
      <c r="H12" s="30" t="s">
        <v>9</v>
      </c>
      <c r="I12" s="11"/>
      <c r="J12" s="9"/>
    </row>
    <row r="13" spans="3:10" ht="15">
      <c r="C13" s="8">
        <v>4</v>
      </c>
      <c r="D13" s="30" t="s">
        <v>61</v>
      </c>
      <c r="E13" s="30">
        <v>1</v>
      </c>
      <c r="F13" s="29">
        <v>450000</v>
      </c>
      <c r="G13" s="29">
        <v>450000</v>
      </c>
      <c r="H13" s="30" t="s">
        <v>9</v>
      </c>
      <c r="I13" s="11"/>
      <c r="J13" s="9"/>
    </row>
    <row r="14" spans="3:10" ht="15">
      <c r="C14" s="8">
        <v>5</v>
      </c>
      <c r="D14" s="30" t="s">
        <v>62</v>
      </c>
      <c r="E14" s="30">
        <v>2</v>
      </c>
      <c r="F14" s="29">
        <v>30000</v>
      </c>
      <c r="G14" s="29">
        <v>60000</v>
      </c>
      <c r="H14" s="30" t="s">
        <v>9</v>
      </c>
      <c r="I14" s="23"/>
      <c r="J14" s="8"/>
    </row>
    <row r="15" spans="3:10" ht="15">
      <c r="C15" s="8">
        <v>6</v>
      </c>
      <c r="D15" s="30" t="s">
        <v>63</v>
      </c>
      <c r="E15" s="30">
        <v>1</v>
      </c>
      <c r="F15" s="29">
        <v>55000</v>
      </c>
      <c r="G15" s="29">
        <v>55000</v>
      </c>
      <c r="H15" s="30" t="s">
        <v>9</v>
      </c>
      <c r="I15" s="11"/>
      <c r="J15" s="9"/>
    </row>
    <row r="16" spans="3:10" ht="15">
      <c r="C16" s="8">
        <v>7</v>
      </c>
      <c r="D16" s="28" t="s">
        <v>64</v>
      </c>
      <c r="E16" s="3">
        <v>10</v>
      </c>
      <c r="F16" s="39">
        <v>15000</v>
      </c>
      <c r="G16" s="29">
        <f>F16*E16</f>
        <v>150000</v>
      </c>
      <c r="H16" s="40" t="s">
        <v>22</v>
      </c>
      <c r="I16" s="11"/>
      <c r="J16" s="9"/>
    </row>
    <row r="17" spans="3:10" ht="15">
      <c r="C17" s="8"/>
      <c r="D17" s="30" t="s">
        <v>186</v>
      </c>
      <c r="E17" s="38">
        <v>1</v>
      </c>
      <c r="F17" s="29">
        <v>5000000</v>
      </c>
      <c r="G17" s="29">
        <f>F17*E17</f>
        <v>5000000</v>
      </c>
      <c r="H17" s="30" t="s">
        <v>51</v>
      </c>
      <c r="I17" s="11"/>
      <c r="J17" s="9"/>
    </row>
    <row r="18" spans="3:10" ht="15">
      <c r="C18" s="8"/>
      <c r="D18" s="30"/>
      <c r="E18" s="38"/>
      <c r="F18" s="29"/>
      <c r="G18" s="29"/>
      <c r="H18" s="30"/>
      <c r="I18" s="11"/>
      <c r="J18" s="9"/>
    </row>
    <row r="19" spans="3:10" ht="15">
      <c r="C19" s="8"/>
      <c r="D19" s="30"/>
      <c r="E19" s="38"/>
      <c r="F19" s="29"/>
      <c r="G19" s="55">
        <f>SUM(G10:G16)</f>
        <v>2435000</v>
      </c>
      <c r="H19" s="56"/>
      <c r="I19" s="35"/>
      <c r="J19" s="33" t="s">
        <v>7</v>
      </c>
    </row>
    <row r="20" spans="3:10" ht="15">
      <c r="C20" s="8"/>
      <c r="D20" s="97" t="s">
        <v>30</v>
      </c>
      <c r="E20" s="97"/>
      <c r="F20" s="97"/>
      <c r="G20" s="97"/>
      <c r="H20" s="54"/>
      <c r="I20" s="11"/>
      <c r="J20" s="9"/>
    </row>
    <row r="21" spans="3:10" ht="15">
      <c r="C21" s="8"/>
      <c r="D21" s="30"/>
      <c r="E21" s="38"/>
      <c r="F21" s="29"/>
      <c r="G21" s="29"/>
      <c r="H21" s="30"/>
      <c r="I21" s="11"/>
      <c r="J21" s="9"/>
    </row>
    <row r="22" spans="3:10" ht="15">
      <c r="C22" s="8"/>
      <c r="D22" s="30"/>
      <c r="E22" s="38"/>
      <c r="F22" s="29"/>
      <c r="G22" s="55">
        <f>SUM(G21)</f>
        <v>0</v>
      </c>
      <c r="H22" s="56"/>
      <c r="I22" s="35"/>
      <c r="J22" s="33" t="s">
        <v>7</v>
      </c>
    </row>
    <row r="23" spans="3:10" ht="15">
      <c r="C23" s="8"/>
      <c r="D23" s="97" t="s">
        <v>27</v>
      </c>
      <c r="E23" s="97"/>
      <c r="F23" s="97"/>
      <c r="G23" s="97"/>
      <c r="H23" s="57"/>
      <c r="I23" s="11"/>
      <c r="J23" s="8"/>
    </row>
    <row r="24" spans="3:10" ht="15">
      <c r="C24" s="8">
        <v>1</v>
      </c>
      <c r="D24" s="21" t="s">
        <v>11</v>
      </c>
      <c r="E24" s="10"/>
      <c r="F24" s="48"/>
      <c r="G24" s="50"/>
      <c r="H24" s="14"/>
      <c r="I24" s="14"/>
      <c r="J24" s="34"/>
    </row>
    <row r="25" spans="3:10" ht="15">
      <c r="C25" s="8">
        <v>2</v>
      </c>
      <c r="D25" s="21" t="s">
        <v>9</v>
      </c>
      <c r="E25" s="10"/>
      <c r="F25" s="48"/>
      <c r="G25" s="50"/>
      <c r="H25" s="14"/>
      <c r="I25" s="14"/>
      <c r="J25" s="22"/>
    </row>
    <row r="26" spans="3:10" ht="15">
      <c r="C26" s="8">
        <v>3</v>
      </c>
      <c r="D26" s="21" t="s">
        <v>13</v>
      </c>
      <c r="E26" s="10"/>
      <c r="F26" s="48"/>
      <c r="G26" s="50"/>
      <c r="H26" s="14"/>
      <c r="I26" s="11"/>
      <c r="J26" s="22"/>
    </row>
    <row r="27" spans="3:10" ht="15">
      <c r="C27" s="8">
        <v>4</v>
      </c>
      <c r="D27" s="21" t="s">
        <v>10</v>
      </c>
      <c r="E27" s="10"/>
      <c r="F27" s="48"/>
      <c r="G27" s="50"/>
      <c r="H27" s="14"/>
      <c r="I27" s="14"/>
      <c r="J27" s="22"/>
    </row>
    <row r="28" spans="3:10" ht="15">
      <c r="C28" s="8">
        <v>5</v>
      </c>
      <c r="D28" s="21" t="s">
        <v>65</v>
      </c>
      <c r="E28" s="10"/>
      <c r="F28" s="48"/>
      <c r="G28" s="50">
        <v>3600000</v>
      </c>
      <c r="H28" s="14" t="s">
        <v>9</v>
      </c>
      <c r="I28" s="14"/>
      <c r="J28" s="22"/>
    </row>
    <row r="29" spans="3:10" ht="15">
      <c r="C29" s="8"/>
      <c r="D29" s="36"/>
      <c r="E29" s="37"/>
      <c r="F29" s="53"/>
      <c r="G29" s="51">
        <f>SUM(G24:G28)</f>
        <v>3600000</v>
      </c>
      <c r="H29" s="32"/>
      <c r="I29" s="32"/>
      <c r="J29" s="33" t="s">
        <v>7</v>
      </c>
    </row>
    <row r="30" spans="3:10">
      <c r="C30" s="8"/>
      <c r="D30" s="8"/>
      <c r="E30" s="10"/>
      <c r="F30" s="48"/>
      <c r="G30" s="48"/>
      <c r="H30" s="23"/>
      <c r="I30" s="23"/>
      <c r="J30" s="8"/>
    </row>
    <row r="31" spans="3:10" ht="15">
      <c r="C31" s="8"/>
      <c r="D31" s="21"/>
      <c r="E31" s="10"/>
      <c r="F31" s="48"/>
      <c r="G31" s="58"/>
      <c r="H31" s="8"/>
      <c r="I31" s="8"/>
      <c r="J31" s="8"/>
    </row>
    <row r="32" spans="3:10" ht="15">
      <c r="C32" s="8"/>
      <c r="D32" s="21"/>
      <c r="E32" s="10"/>
      <c r="F32" s="48"/>
      <c r="G32" s="49">
        <f>G8-G19-G22-G29</f>
        <v>-6035000</v>
      </c>
      <c r="H32" s="12"/>
      <c r="I32" s="20"/>
      <c r="J32" s="31" t="s">
        <v>26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0950-C7C5-472A-9BC1-443D40499FE8}">
  <dimension ref="C2:J32"/>
  <sheetViews>
    <sheetView topLeftCell="C13" workbookViewId="0">
      <selection activeCell="I11" sqref="I1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93" t="s">
        <v>72</v>
      </c>
      <c r="D2" s="93"/>
      <c r="E2" s="93"/>
      <c r="F2" s="93"/>
      <c r="G2" s="93"/>
      <c r="H2" s="93"/>
      <c r="I2" s="93"/>
      <c r="J2" s="93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97" t="s">
        <v>6</v>
      </c>
      <c r="E4" s="97"/>
      <c r="F4" s="97"/>
      <c r="G4" s="97"/>
      <c r="H4" s="54"/>
      <c r="I4" s="7"/>
      <c r="J4" s="7"/>
    </row>
    <row r="5" spans="3:10">
      <c r="C5" s="8">
        <v>1</v>
      </c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97" t="s">
        <v>29</v>
      </c>
      <c r="E9" s="97"/>
      <c r="F9" s="97"/>
      <c r="G9" s="97"/>
      <c r="H9" s="54"/>
      <c r="I9" s="14"/>
      <c r="J9" s="15"/>
    </row>
    <row r="10" spans="3:10" ht="15">
      <c r="C10" s="8">
        <v>1</v>
      </c>
      <c r="D10" s="30" t="s">
        <v>67</v>
      </c>
      <c r="E10" s="30">
        <v>1</v>
      </c>
      <c r="F10" s="29">
        <v>1050000</v>
      </c>
      <c r="G10" s="29">
        <v>1050000</v>
      </c>
      <c r="H10" s="30" t="s">
        <v>9</v>
      </c>
      <c r="I10" s="11"/>
      <c r="J10" s="9"/>
    </row>
    <row r="11" spans="3:10" ht="15">
      <c r="C11" s="8">
        <v>2</v>
      </c>
      <c r="D11" s="30" t="s">
        <v>68</v>
      </c>
      <c r="E11" s="30">
        <v>1</v>
      </c>
      <c r="F11" s="29">
        <v>190000</v>
      </c>
      <c r="G11" s="29">
        <v>190000</v>
      </c>
      <c r="H11" s="30" t="s">
        <v>9</v>
      </c>
      <c r="I11" s="11"/>
      <c r="J11" s="9"/>
    </row>
    <row r="12" spans="3:10" ht="15">
      <c r="C12" s="8">
        <v>3</v>
      </c>
      <c r="D12" s="30" t="s">
        <v>69</v>
      </c>
      <c r="E12" s="30">
        <v>1</v>
      </c>
      <c r="F12" s="29">
        <v>3121980</v>
      </c>
      <c r="G12" s="29">
        <v>3121980</v>
      </c>
      <c r="H12" s="30" t="s">
        <v>9</v>
      </c>
      <c r="I12" s="11"/>
      <c r="J12" s="9"/>
    </row>
    <row r="13" spans="3:10" ht="15">
      <c r="C13" s="8">
        <v>4</v>
      </c>
      <c r="D13" s="30" t="s">
        <v>70</v>
      </c>
      <c r="E13" s="30">
        <v>1</v>
      </c>
      <c r="F13" s="29">
        <v>1980000</v>
      </c>
      <c r="G13" s="29">
        <v>1980000</v>
      </c>
      <c r="H13" s="30" t="s">
        <v>9</v>
      </c>
      <c r="I13" s="11"/>
      <c r="J13" s="9"/>
    </row>
    <row r="14" spans="3:10" ht="15">
      <c r="C14" s="8">
        <v>5</v>
      </c>
      <c r="D14" s="2" t="s">
        <v>71</v>
      </c>
      <c r="E14" s="4">
        <v>1</v>
      </c>
      <c r="F14" s="39">
        <v>1000000</v>
      </c>
      <c r="G14" s="59">
        <v>1000000</v>
      </c>
      <c r="H14" s="30" t="s">
        <v>22</v>
      </c>
      <c r="I14" s="23"/>
      <c r="J14" s="8"/>
    </row>
    <row r="15" spans="3:10" ht="15">
      <c r="C15" s="8"/>
      <c r="D15" s="30"/>
      <c r="E15" s="30"/>
      <c r="F15" s="29"/>
      <c r="G15" s="29"/>
      <c r="H15" s="30"/>
      <c r="I15" s="11"/>
      <c r="J15" s="9"/>
    </row>
    <row r="16" spans="3:10" ht="15">
      <c r="C16" s="8"/>
      <c r="D16" s="28"/>
      <c r="E16" s="3"/>
      <c r="F16" s="39"/>
      <c r="G16" s="29"/>
      <c r="H16" s="45"/>
      <c r="I16" s="11"/>
      <c r="J16" s="9"/>
    </row>
    <row r="17" spans="3:10" ht="15">
      <c r="C17" s="8"/>
      <c r="D17" s="30"/>
      <c r="E17" s="38"/>
      <c r="F17" s="29"/>
      <c r="G17" s="29"/>
      <c r="H17" s="30"/>
      <c r="I17" s="11"/>
      <c r="J17" s="9"/>
    </row>
    <row r="18" spans="3:10" ht="15">
      <c r="C18" s="8"/>
      <c r="D18" s="30"/>
      <c r="E18" s="38"/>
      <c r="F18" s="29"/>
      <c r="G18" s="29"/>
      <c r="H18" s="30"/>
      <c r="I18" s="11"/>
      <c r="J18" s="9"/>
    </row>
    <row r="19" spans="3:10" ht="15">
      <c r="C19" s="8"/>
      <c r="D19" s="30"/>
      <c r="E19" s="38"/>
      <c r="F19" s="29"/>
      <c r="G19" s="55">
        <f>SUM(G10:G16)</f>
        <v>7341980</v>
      </c>
      <c r="H19" s="56"/>
      <c r="I19" s="35"/>
      <c r="J19" s="33" t="s">
        <v>7</v>
      </c>
    </row>
    <row r="20" spans="3:10" ht="15">
      <c r="C20" s="8"/>
      <c r="D20" s="97" t="s">
        <v>30</v>
      </c>
      <c r="E20" s="97"/>
      <c r="F20" s="97"/>
      <c r="G20" s="97"/>
      <c r="H20" s="54"/>
      <c r="I20" s="11"/>
      <c r="J20" s="9"/>
    </row>
    <row r="21" spans="3:10" ht="15">
      <c r="C21" s="8"/>
      <c r="D21" s="30"/>
      <c r="E21" s="38"/>
      <c r="F21" s="29"/>
      <c r="G21" s="29"/>
      <c r="H21" s="30"/>
      <c r="I21" s="11"/>
      <c r="J21" s="9"/>
    </row>
    <row r="22" spans="3:10" ht="15">
      <c r="C22" s="8"/>
      <c r="D22" s="30"/>
      <c r="E22" s="38"/>
      <c r="F22" s="29"/>
      <c r="G22" s="55">
        <f>SUM(G21)</f>
        <v>0</v>
      </c>
      <c r="H22" s="56"/>
      <c r="I22" s="35"/>
      <c r="J22" s="33" t="s">
        <v>7</v>
      </c>
    </row>
    <row r="23" spans="3:10" ht="15">
      <c r="C23" s="8"/>
      <c r="D23" s="97" t="s">
        <v>27</v>
      </c>
      <c r="E23" s="97"/>
      <c r="F23" s="97"/>
      <c r="G23" s="97"/>
      <c r="H23" s="57"/>
      <c r="I23" s="11"/>
      <c r="J23" s="8"/>
    </row>
    <row r="24" spans="3:10" ht="15">
      <c r="C24" s="8">
        <v>1</v>
      </c>
      <c r="D24" s="21" t="s">
        <v>11</v>
      </c>
      <c r="E24" s="10"/>
      <c r="F24" s="48"/>
      <c r="G24" s="50"/>
      <c r="H24" s="14"/>
      <c r="I24" s="14"/>
      <c r="J24" s="34"/>
    </row>
    <row r="25" spans="3:10" ht="15">
      <c r="C25" s="8">
        <v>2</v>
      </c>
      <c r="D25" s="21" t="s">
        <v>9</v>
      </c>
      <c r="E25" s="10"/>
      <c r="F25" s="48"/>
      <c r="G25" s="50"/>
      <c r="H25" s="14"/>
      <c r="I25" s="14"/>
      <c r="J25" s="22"/>
    </row>
    <row r="26" spans="3:10" ht="15">
      <c r="C26" s="8">
        <v>3</v>
      </c>
      <c r="D26" s="21" t="s">
        <v>13</v>
      </c>
      <c r="E26" s="10"/>
      <c r="F26" s="48"/>
      <c r="G26" s="50"/>
      <c r="H26" s="14"/>
      <c r="I26" s="11"/>
      <c r="J26" s="22"/>
    </row>
    <row r="27" spans="3:10" ht="15">
      <c r="C27" s="8">
        <v>4</v>
      </c>
      <c r="D27" s="21" t="s">
        <v>10</v>
      </c>
      <c r="E27" s="10"/>
      <c r="F27" s="48"/>
      <c r="G27" s="50"/>
      <c r="H27" s="14"/>
      <c r="I27" s="14"/>
      <c r="J27" s="22"/>
    </row>
    <row r="28" spans="3:10" ht="15">
      <c r="C28" s="8"/>
      <c r="D28" s="21"/>
      <c r="E28" s="10"/>
      <c r="F28" s="48"/>
      <c r="G28" s="50"/>
      <c r="H28" s="14"/>
      <c r="I28" s="14"/>
      <c r="J28" s="22"/>
    </row>
    <row r="29" spans="3:10" ht="15">
      <c r="C29" s="8"/>
      <c r="D29" s="36"/>
      <c r="E29" s="37"/>
      <c r="F29" s="53"/>
      <c r="G29" s="51">
        <f>SUM(G24:G28)</f>
        <v>0</v>
      </c>
      <c r="H29" s="32"/>
      <c r="I29" s="32"/>
      <c r="J29" s="33" t="s">
        <v>7</v>
      </c>
    </row>
    <row r="30" spans="3:10">
      <c r="C30" s="8"/>
      <c r="D30" s="8"/>
      <c r="E30" s="10"/>
      <c r="F30" s="48"/>
      <c r="G30" s="48"/>
      <c r="H30" s="23"/>
      <c r="I30" s="23"/>
      <c r="J30" s="8"/>
    </row>
    <row r="31" spans="3:10" ht="15">
      <c r="C31" s="8"/>
      <c r="D31" s="21"/>
      <c r="E31" s="10"/>
      <c r="F31" s="48"/>
      <c r="G31" s="58"/>
      <c r="H31" s="8"/>
      <c r="I31" s="8"/>
      <c r="J31" s="8"/>
    </row>
    <row r="32" spans="3:10" ht="15">
      <c r="C32" s="8"/>
      <c r="D32" s="21"/>
      <c r="E32" s="10"/>
      <c r="F32" s="48"/>
      <c r="G32" s="49">
        <f>G8-G19-G22-G29</f>
        <v>-7341980</v>
      </c>
      <c r="H32" s="12"/>
      <c r="I32" s="20"/>
      <c r="J32" s="31" t="s">
        <v>26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0C79-75DF-434D-B272-2581D279AD79}">
  <dimension ref="C2:J80"/>
  <sheetViews>
    <sheetView topLeftCell="A25" zoomScale="85" zoomScaleNormal="85" workbookViewId="0">
      <selection activeCell="H55" sqref="H55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93" t="s">
        <v>75</v>
      </c>
      <c r="D2" s="93"/>
      <c r="E2" s="93"/>
      <c r="F2" s="93"/>
      <c r="G2" s="93"/>
      <c r="H2" s="93"/>
      <c r="I2" s="93"/>
      <c r="J2" s="93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97" t="s">
        <v>83</v>
      </c>
      <c r="E4" s="97"/>
      <c r="F4" s="97"/>
      <c r="G4" s="97"/>
      <c r="H4" s="60"/>
      <c r="I4" s="7"/>
      <c r="J4" s="7"/>
    </row>
    <row r="5" spans="3:10">
      <c r="C5" s="8">
        <v>1</v>
      </c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97" t="s">
        <v>76</v>
      </c>
      <c r="E9" s="97"/>
      <c r="F9" s="97"/>
      <c r="G9" s="97"/>
      <c r="H9" s="60"/>
      <c r="I9" s="14"/>
      <c r="J9" s="15"/>
    </row>
    <row r="10" spans="3:10" ht="15">
      <c r="C10" s="8">
        <v>1</v>
      </c>
      <c r="D10" s="30" t="s">
        <v>77</v>
      </c>
      <c r="E10" s="30">
        <v>1</v>
      </c>
      <c r="F10" s="29">
        <v>500000</v>
      </c>
      <c r="G10" s="29">
        <f>E10*F10</f>
        <v>500000</v>
      </c>
      <c r="H10" s="30" t="s">
        <v>9</v>
      </c>
      <c r="I10" s="11"/>
      <c r="J10" s="9"/>
    </row>
    <row r="11" spans="3:10" ht="15">
      <c r="C11" s="8">
        <v>2</v>
      </c>
      <c r="D11" s="30" t="s">
        <v>78</v>
      </c>
      <c r="E11" s="30">
        <v>1</v>
      </c>
      <c r="F11" s="29">
        <v>500000</v>
      </c>
      <c r="G11" s="29">
        <f t="shared" ref="G11:G16" si="0">E11*F11</f>
        <v>500000</v>
      </c>
      <c r="H11" s="30" t="s">
        <v>9</v>
      </c>
      <c r="I11" s="11"/>
      <c r="J11" s="9"/>
    </row>
    <row r="12" spans="3:10" ht="15">
      <c r="C12" s="8">
        <v>3</v>
      </c>
      <c r="D12" s="30" t="s">
        <v>79</v>
      </c>
      <c r="E12" s="30">
        <v>1</v>
      </c>
      <c r="F12" s="29">
        <v>500000</v>
      </c>
      <c r="G12" s="29">
        <f t="shared" si="0"/>
        <v>500000</v>
      </c>
      <c r="H12" s="30" t="s">
        <v>9</v>
      </c>
      <c r="I12" s="11"/>
      <c r="J12" s="9"/>
    </row>
    <row r="13" spans="3:10" ht="15">
      <c r="C13" s="8">
        <v>4</v>
      </c>
      <c r="D13" s="30" t="s">
        <v>80</v>
      </c>
      <c r="E13" s="30">
        <v>1</v>
      </c>
      <c r="F13" s="29">
        <v>500000</v>
      </c>
      <c r="G13" s="29">
        <f t="shared" si="0"/>
        <v>500000</v>
      </c>
      <c r="H13" s="30" t="s">
        <v>9</v>
      </c>
      <c r="I13" s="11"/>
      <c r="J13" s="9"/>
    </row>
    <row r="14" spans="3:10" ht="15">
      <c r="C14" s="8">
        <v>5</v>
      </c>
      <c r="D14" s="30" t="s">
        <v>81</v>
      </c>
      <c r="E14" s="30">
        <v>1</v>
      </c>
      <c r="F14" s="29">
        <v>500000</v>
      </c>
      <c r="G14" s="29">
        <f t="shared" si="0"/>
        <v>500000</v>
      </c>
      <c r="H14" s="30" t="s">
        <v>9</v>
      </c>
      <c r="I14" s="23"/>
      <c r="J14" s="8"/>
    </row>
    <row r="15" spans="3:10" ht="15">
      <c r="C15" s="8">
        <v>6</v>
      </c>
      <c r="D15" s="30" t="s">
        <v>82</v>
      </c>
      <c r="E15" s="30">
        <v>1</v>
      </c>
      <c r="F15" s="29">
        <v>500000</v>
      </c>
      <c r="G15" s="29">
        <f t="shared" si="0"/>
        <v>500000</v>
      </c>
      <c r="H15" s="30" t="s">
        <v>9</v>
      </c>
      <c r="I15" s="11"/>
      <c r="J15" s="9"/>
    </row>
    <row r="16" spans="3:10" ht="15">
      <c r="C16" s="8"/>
      <c r="D16" s="30" t="s">
        <v>150</v>
      </c>
      <c r="E16" s="3">
        <v>1</v>
      </c>
      <c r="F16" s="39">
        <v>1000000</v>
      </c>
      <c r="G16" s="29">
        <f t="shared" si="0"/>
        <v>1000000</v>
      </c>
      <c r="H16" s="45" t="s">
        <v>145</v>
      </c>
      <c r="I16" s="11"/>
      <c r="J16" s="9"/>
    </row>
    <row r="17" spans="3:10" ht="15">
      <c r="C17" s="8"/>
      <c r="D17" s="30"/>
      <c r="E17" s="38"/>
      <c r="F17" s="29"/>
      <c r="G17" s="29"/>
      <c r="H17" s="30"/>
      <c r="I17" s="11"/>
      <c r="J17" s="9"/>
    </row>
    <row r="18" spans="3:10" ht="15">
      <c r="C18" s="8"/>
      <c r="D18" s="30"/>
      <c r="E18" s="38"/>
      <c r="F18" s="29"/>
      <c r="G18" s="29"/>
      <c r="H18" s="30"/>
      <c r="I18" s="11"/>
      <c r="J18" s="9"/>
    </row>
    <row r="19" spans="3:10" ht="15">
      <c r="C19" s="8"/>
      <c r="D19" s="30"/>
      <c r="E19" s="38"/>
      <c r="F19" s="29"/>
      <c r="G19" s="55">
        <f>SUM(G10:G16)</f>
        <v>4000000</v>
      </c>
      <c r="H19" s="56"/>
      <c r="I19" s="35"/>
      <c r="J19" s="33" t="s">
        <v>7</v>
      </c>
    </row>
    <row r="20" spans="3:10" ht="15">
      <c r="C20" s="8"/>
      <c r="D20" s="97" t="s">
        <v>84</v>
      </c>
      <c r="E20" s="97"/>
      <c r="F20" s="97"/>
      <c r="G20" s="97"/>
      <c r="H20" s="60"/>
      <c r="I20" s="11"/>
      <c r="J20" s="9"/>
    </row>
    <row r="21" spans="3:10" ht="15">
      <c r="C21" s="8">
        <v>1</v>
      </c>
      <c r="D21" s="28" t="s">
        <v>85</v>
      </c>
      <c r="E21" s="3">
        <v>1</v>
      </c>
      <c r="F21" s="29">
        <v>40000</v>
      </c>
      <c r="G21" s="29">
        <f>E21*F21</f>
        <v>40000</v>
      </c>
      <c r="H21" s="30" t="s">
        <v>9</v>
      </c>
      <c r="I21" s="11"/>
      <c r="J21" s="9"/>
    </row>
    <row r="22" spans="3:10" ht="15">
      <c r="C22" s="8">
        <v>2</v>
      </c>
      <c r="D22" s="30" t="s">
        <v>86</v>
      </c>
      <c r="E22" s="3">
        <v>1</v>
      </c>
      <c r="F22" s="29">
        <v>120000</v>
      </c>
      <c r="G22" s="29">
        <f t="shared" ref="G22:G53" si="1">E22*F22</f>
        <v>120000</v>
      </c>
      <c r="H22" s="30" t="s">
        <v>9</v>
      </c>
      <c r="I22" s="11"/>
      <c r="J22" s="9"/>
    </row>
    <row r="23" spans="3:10" ht="15">
      <c r="C23" s="8">
        <v>3</v>
      </c>
      <c r="D23" s="30" t="s">
        <v>87</v>
      </c>
      <c r="E23" s="3">
        <v>1</v>
      </c>
      <c r="F23" s="29">
        <v>120000</v>
      </c>
      <c r="G23" s="29">
        <f t="shared" si="1"/>
        <v>120000</v>
      </c>
      <c r="H23" s="30" t="s">
        <v>9</v>
      </c>
      <c r="I23" s="11"/>
      <c r="J23" s="9"/>
    </row>
    <row r="24" spans="3:10" ht="15">
      <c r="C24" s="8">
        <v>4</v>
      </c>
      <c r="D24" s="30" t="s">
        <v>88</v>
      </c>
      <c r="E24" s="3">
        <v>1</v>
      </c>
      <c r="F24" s="29">
        <v>40000</v>
      </c>
      <c r="G24" s="29">
        <f t="shared" si="1"/>
        <v>40000</v>
      </c>
      <c r="H24" s="30" t="s">
        <v>9</v>
      </c>
      <c r="I24" s="11"/>
      <c r="J24" s="9"/>
    </row>
    <row r="25" spans="3:10" ht="15">
      <c r="C25" s="8">
        <v>5</v>
      </c>
      <c r="D25" s="30" t="s">
        <v>89</v>
      </c>
      <c r="E25" s="3">
        <v>1</v>
      </c>
      <c r="F25" s="29">
        <v>120000</v>
      </c>
      <c r="G25" s="29">
        <f t="shared" si="1"/>
        <v>120000</v>
      </c>
      <c r="H25" s="30" t="s">
        <v>9</v>
      </c>
      <c r="I25" s="11"/>
      <c r="J25" s="9"/>
    </row>
    <row r="26" spans="3:10" ht="15">
      <c r="C26" s="8">
        <v>6</v>
      </c>
      <c r="D26" s="30" t="s">
        <v>89</v>
      </c>
      <c r="E26" s="3">
        <v>1</v>
      </c>
      <c r="F26" s="29">
        <v>120000</v>
      </c>
      <c r="G26" s="29">
        <f t="shared" si="1"/>
        <v>120000</v>
      </c>
      <c r="H26" s="30" t="s">
        <v>9</v>
      </c>
      <c r="I26" s="11"/>
      <c r="J26" s="9"/>
    </row>
    <row r="27" spans="3:10" ht="15">
      <c r="C27" s="8">
        <v>7</v>
      </c>
      <c r="D27" s="30" t="s">
        <v>90</v>
      </c>
      <c r="E27" s="3">
        <v>1</v>
      </c>
      <c r="F27" s="29">
        <v>120000</v>
      </c>
      <c r="G27" s="29">
        <f t="shared" si="1"/>
        <v>120000</v>
      </c>
      <c r="H27" s="30" t="s">
        <v>9</v>
      </c>
      <c r="I27" s="11"/>
      <c r="J27" s="9"/>
    </row>
    <row r="28" spans="3:10" ht="15">
      <c r="C28" s="8">
        <v>8</v>
      </c>
      <c r="D28" s="30" t="s">
        <v>91</v>
      </c>
      <c r="E28" s="3">
        <v>1</v>
      </c>
      <c r="F28" s="29">
        <v>80000</v>
      </c>
      <c r="G28" s="29">
        <f t="shared" si="1"/>
        <v>80000</v>
      </c>
      <c r="H28" s="30" t="s">
        <v>9</v>
      </c>
      <c r="I28" s="11"/>
      <c r="J28" s="9"/>
    </row>
    <row r="29" spans="3:10" ht="15">
      <c r="C29" s="8">
        <v>9</v>
      </c>
      <c r="D29" s="30" t="s">
        <v>92</v>
      </c>
      <c r="E29" s="3">
        <v>1</v>
      </c>
      <c r="F29" s="29">
        <v>120000</v>
      </c>
      <c r="G29" s="29">
        <f t="shared" si="1"/>
        <v>120000</v>
      </c>
      <c r="H29" s="30" t="s">
        <v>9</v>
      </c>
      <c r="I29" s="11"/>
      <c r="J29" s="9"/>
    </row>
    <row r="30" spans="3:10" ht="15">
      <c r="C30" s="8">
        <v>10</v>
      </c>
      <c r="D30" s="30" t="s">
        <v>93</v>
      </c>
      <c r="E30" s="3">
        <v>1</v>
      </c>
      <c r="F30" s="29">
        <v>200000</v>
      </c>
      <c r="G30" s="29">
        <f t="shared" si="1"/>
        <v>200000</v>
      </c>
      <c r="H30" s="30" t="s">
        <v>9</v>
      </c>
      <c r="I30" s="11"/>
      <c r="J30" s="9"/>
    </row>
    <row r="31" spans="3:10" ht="15">
      <c r="C31" s="8">
        <v>11</v>
      </c>
      <c r="D31" s="30" t="s">
        <v>94</v>
      </c>
      <c r="E31" s="3">
        <v>1</v>
      </c>
      <c r="F31" s="29">
        <v>80000</v>
      </c>
      <c r="G31" s="29">
        <f t="shared" si="1"/>
        <v>80000</v>
      </c>
      <c r="H31" s="30" t="s">
        <v>9</v>
      </c>
      <c r="I31" s="11"/>
      <c r="J31" s="9"/>
    </row>
    <row r="32" spans="3:10" ht="15">
      <c r="C32" s="8">
        <v>12</v>
      </c>
      <c r="D32" s="30" t="s">
        <v>95</v>
      </c>
      <c r="E32" s="3">
        <v>1</v>
      </c>
      <c r="F32" s="29">
        <v>120000</v>
      </c>
      <c r="G32" s="29">
        <f t="shared" si="1"/>
        <v>120000</v>
      </c>
      <c r="H32" s="30" t="s">
        <v>9</v>
      </c>
      <c r="I32" s="11"/>
      <c r="J32" s="9"/>
    </row>
    <row r="33" spans="3:10" ht="15">
      <c r="C33" s="8">
        <v>13</v>
      </c>
      <c r="D33" s="30" t="s">
        <v>96</v>
      </c>
      <c r="E33" s="3">
        <v>1</v>
      </c>
      <c r="F33" s="29">
        <v>120000</v>
      </c>
      <c r="G33" s="29">
        <f t="shared" si="1"/>
        <v>120000</v>
      </c>
      <c r="H33" s="30" t="s">
        <v>9</v>
      </c>
      <c r="I33" s="11"/>
      <c r="J33" s="9"/>
    </row>
    <row r="34" spans="3:10" ht="15">
      <c r="C34" s="8">
        <v>14</v>
      </c>
      <c r="D34" s="30" t="s">
        <v>97</v>
      </c>
      <c r="E34" s="3">
        <v>1</v>
      </c>
      <c r="F34" s="29">
        <v>120000</v>
      </c>
      <c r="G34" s="29">
        <f t="shared" si="1"/>
        <v>120000</v>
      </c>
      <c r="H34" s="30" t="s">
        <v>9</v>
      </c>
      <c r="I34" s="11"/>
      <c r="J34" s="9"/>
    </row>
    <row r="35" spans="3:10" ht="15">
      <c r="C35" s="8">
        <v>15</v>
      </c>
      <c r="D35" s="30" t="s">
        <v>98</v>
      </c>
      <c r="E35" s="3">
        <v>1</v>
      </c>
      <c r="F35" s="29">
        <v>120000</v>
      </c>
      <c r="G35" s="29">
        <f t="shared" si="1"/>
        <v>120000</v>
      </c>
      <c r="H35" s="30" t="s">
        <v>9</v>
      </c>
      <c r="I35" s="11"/>
      <c r="J35" s="9"/>
    </row>
    <row r="36" spans="3:10" ht="15">
      <c r="C36" s="8">
        <v>16</v>
      </c>
      <c r="D36" s="30" t="s">
        <v>99</v>
      </c>
      <c r="E36" s="3">
        <v>1</v>
      </c>
      <c r="F36" s="29">
        <v>200000</v>
      </c>
      <c r="G36" s="29">
        <f t="shared" si="1"/>
        <v>200000</v>
      </c>
      <c r="H36" s="30" t="s">
        <v>9</v>
      </c>
      <c r="I36" s="11"/>
      <c r="J36" s="9"/>
    </row>
    <row r="37" spans="3:10" ht="15">
      <c r="C37" s="8">
        <v>17</v>
      </c>
      <c r="D37" s="30" t="s">
        <v>100</v>
      </c>
      <c r="E37" s="3">
        <v>1</v>
      </c>
      <c r="F37" s="39">
        <v>360000</v>
      </c>
      <c r="G37" s="29">
        <f t="shared" si="1"/>
        <v>360000</v>
      </c>
      <c r="H37" s="63" t="s">
        <v>22</v>
      </c>
      <c r="I37" s="11"/>
      <c r="J37" s="9"/>
    </row>
    <row r="38" spans="3:10" ht="15">
      <c r="C38" s="8">
        <v>18</v>
      </c>
      <c r="D38" s="30" t="s">
        <v>101</v>
      </c>
      <c r="E38" s="3">
        <v>1</v>
      </c>
      <c r="F38" s="39">
        <v>170000</v>
      </c>
      <c r="G38" s="29">
        <f t="shared" si="1"/>
        <v>170000</v>
      </c>
      <c r="H38" s="63" t="s">
        <v>22</v>
      </c>
      <c r="I38" s="11"/>
      <c r="J38" s="9"/>
    </row>
    <row r="39" spans="3:10" ht="15">
      <c r="C39" s="8">
        <v>19</v>
      </c>
      <c r="D39" s="30" t="s">
        <v>102</v>
      </c>
      <c r="E39" s="3">
        <v>1</v>
      </c>
      <c r="F39" s="29">
        <v>204000</v>
      </c>
      <c r="G39" s="29">
        <f t="shared" si="1"/>
        <v>204000</v>
      </c>
      <c r="H39" s="30" t="s">
        <v>22</v>
      </c>
      <c r="I39" s="11"/>
      <c r="J39" s="9"/>
    </row>
    <row r="40" spans="3:10" ht="15">
      <c r="C40" s="8">
        <v>20</v>
      </c>
      <c r="D40" s="30" t="s">
        <v>103</v>
      </c>
      <c r="E40" s="3">
        <v>1</v>
      </c>
      <c r="F40" s="29">
        <v>227000</v>
      </c>
      <c r="G40" s="29">
        <f t="shared" si="1"/>
        <v>227000</v>
      </c>
      <c r="H40" s="30" t="s">
        <v>22</v>
      </c>
      <c r="I40" s="11"/>
      <c r="J40" s="9"/>
    </row>
    <row r="41" spans="3:10" ht="15">
      <c r="C41" s="8">
        <v>21</v>
      </c>
      <c r="D41" s="30" t="s">
        <v>104</v>
      </c>
      <c r="E41" s="3">
        <v>1</v>
      </c>
      <c r="F41" s="29">
        <v>287000</v>
      </c>
      <c r="G41" s="29">
        <f t="shared" si="1"/>
        <v>287000</v>
      </c>
      <c r="H41" s="30" t="s">
        <v>9</v>
      </c>
      <c r="I41" s="8"/>
      <c r="J41" s="8"/>
    </row>
    <row r="42" spans="3:10" ht="15">
      <c r="C42" s="8">
        <v>22</v>
      </c>
      <c r="D42" s="30" t="s">
        <v>105</v>
      </c>
      <c r="E42" s="3">
        <v>1</v>
      </c>
      <c r="F42" s="29">
        <v>81000</v>
      </c>
      <c r="G42" s="29">
        <f t="shared" si="1"/>
        <v>81000</v>
      </c>
      <c r="H42" s="8" t="s">
        <v>9</v>
      </c>
      <c r="I42" s="8"/>
      <c r="J42" s="8"/>
    </row>
    <row r="43" spans="3:10" ht="15">
      <c r="C43" s="8"/>
      <c r="D43" s="30" t="s">
        <v>130</v>
      </c>
      <c r="E43" s="3">
        <v>1</v>
      </c>
      <c r="F43" s="29">
        <v>300000</v>
      </c>
      <c r="G43" s="29">
        <f t="shared" si="1"/>
        <v>300000</v>
      </c>
      <c r="H43" s="8" t="s">
        <v>9</v>
      </c>
      <c r="I43" s="8"/>
      <c r="J43" s="8"/>
    </row>
    <row r="44" spans="3:10" ht="15">
      <c r="C44" s="8"/>
      <c r="D44" s="30" t="s">
        <v>136</v>
      </c>
      <c r="E44" s="3">
        <v>1</v>
      </c>
      <c r="F44" s="29">
        <v>147000</v>
      </c>
      <c r="G44" s="29">
        <f t="shared" si="1"/>
        <v>147000</v>
      </c>
      <c r="H44" s="9" t="s">
        <v>9</v>
      </c>
      <c r="I44" s="8"/>
      <c r="J44" s="8"/>
    </row>
    <row r="45" spans="3:10" ht="15">
      <c r="C45" s="8"/>
      <c r="D45" s="30" t="s">
        <v>139</v>
      </c>
      <c r="E45" s="3">
        <v>1</v>
      </c>
      <c r="F45" s="29">
        <v>160000</v>
      </c>
      <c r="G45" s="29">
        <f t="shared" si="1"/>
        <v>160000</v>
      </c>
      <c r="H45" s="9" t="s">
        <v>9</v>
      </c>
      <c r="I45" s="8"/>
      <c r="J45" s="8"/>
    </row>
    <row r="46" spans="3:10" ht="15">
      <c r="C46" s="8"/>
      <c r="D46" s="30" t="s">
        <v>148</v>
      </c>
      <c r="E46" s="3">
        <v>1</v>
      </c>
      <c r="F46" s="29">
        <v>76000</v>
      </c>
      <c r="G46" s="29">
        <f t="shared" si="1"/>
        <v>76000</v>
      </c>
      <c r="H46" s="9" t="s">
        <v>9</v>
      </c>
      <c r="I46" s="8"/>
      <c r="J46" s="8"/>
    </row>
    <row r="47" spans="3:10" ht="15">
      <c r="C47" s="8"/>
      <c r="D47" s="30" t="s">
        <v>149</v>
      </c>
      <c r="E47" s="3">
        <v>1</v>
      </c>
      <c r="F47" s="29">
        <v>150000</v>
      </c>
      <c r="G47" s="29">
        <f t="shared" si="1"/>
        <v>150000</v>
      </c>
      <c r="H47" s="9" t="s">
        <v>9</v>
      </c>
      <c r="I47" s="8"/>
      <c r="J47" s="8"/>
    </row>
    <row r="48" spans="3:10" ht="15">
      <c r="C48" s="8"/>
      <c r="D48" s="30" t="s">
        <v>151</v>
      </c>
      <c r="E48" s="3">
        <v>1</v>
      </c>
      <c r="F48" s="29">
        <v>96000</v>
      </c>
      <c r="G48" s="29">
        <f t="shared" si="1"/>
        <v>96000</v>
      </c>
      <c r="H48" s="9" t="s">
        <v>9</v>
      </c>
      <c r="I48" s="8"/>
      <c r="J48" s="8"/>
    </row>
    <row r="49" spans="3:10" ht="15">
      <c r="C49" s="8"/>
      <c r="D49" s="30" t="s">
        <v>183</v>
      </c>
      <c r="E49" s="3">
        <v>1</v>
      </c>
      <c r="F49" s="29">
        <v>250000</v>
      </c>
      <c r="G49" s="29">
        <f t="shared" si="1"/>
        <v>250000</v>
      </c>
      <c r="H49" s="9" t="s">
        <v>9</v>
      </c>
      <c r="I49" s="8"/>
      <c r="J49" s="8"/>
    </row>
    <row r="50" spans="3:10" ht="15">
      <c r="C50" s="8"/>
      <c r="D50" s="30" t="s">
        <v>184</v>
      </c>
      <c r="E50" s="3">
        <v>1</v>
      </c>
      <c r="F50" s="29">
        <v>80000</v>
      </c>
      <c r="G50" s="29">
        <f t="shared" si="1"/>
        <v>80000</v>
      </c>
      <c r="H50" s="9" t="s">
        <v>9</v>
      </c>
      <c r="I50" s="8"/>
      <c r="J50" s="8"/>
    </row>
    <row r="51" spans="3:10" ht="15">
      <c r="C51" s="8"/>
      <c r="D51" s="30" t="s">
        <v>191</v>
      </c>
      <c r="E51" s="3">
        <v>1</v>
      </c>
      <c r="F51" s="29">
        <v>80000</v>
      </c>
      <c r="G51" s="29">
        <f t="shared" si="1"/>
        <v>80000</v>
      </c>
      <c r="H51" s="9" t="s">
        <v>9</v>
      </c>
      <c r="I51" s="8"/>
      <c r="J51" s="8"/>
    </row>
    <row r="52" spans="3:10" ht="15">
      <c r="C52" s="8"/>
      <c r="D52" s="30" t="s">
        <v>192</v>
      </c>
      <c r="E52" s="3">
        <v>1</v>
      </c>
      <c r="F52" s="29">
        <v>100000</v>
      </c>
      <c r="G52" s="29">
        <f t="shared" si="1"/>
        <v>100000</v>
      </c>
      <c r="H52" s="9" t="s">
        <v>9</v>
      </c>
      <c r="I52" s="8"/>
      <c r="J52" s="8"/>
    </row>
    <row r="53" spans="3:10" ht="15">
      <c r="C53" s="8"/>
      <c r="D53" s="30" t="s">
        <v>200</v>
      </c>
      <c r="E53" s="3">
        <v>1</v>
      </c>
      <c r="F53" s="29">
        <v>60000</v>
      </c>
      <c r="G53" s="29">
        <f t="shared" si="1"/>
        <v>60000</v>
      </c>
      <c r="H53" s="9" t="s">
        <v>9</v>
      </c>
      <c r="I53" s="8"/>
      <c r="J53" s="8"/>
    </row>
    <row r="54" spans="3:10" ht="15">
      <c r="C54" s="8"/>
      <c r="D54" s="30"/>
      <c r="E54" s="3"/>
      <c r="F54" s="29"/>
      <c r="G54" s="29"/>
      <c r="H54" s="9"/>
      <c r="I54" s="8"/>
      <c r="J54" s="8"/>
    </row>
    <row r="55" spans="3:10" ht="15">
      <c r="C55" s="8"/>
      <c r="D55" s="30"/>
      <c r="E55" s="38"/>
      <c r="F55" s="29"/>
      <c r="G55" s="55">
        <f>SUM(G21:G53)</f>
        <v>4668000</v>
      </c>
      <c r="H55" s="56"/>
      <c r="I55" s="35"/>
      <c r="J55" s="33" t="s">
        <v>7</v>
      </c>
    </row>
    <row r="56" spans="3:10" ht="15">
      <c r="C56" s="8"/>
      <c r="D56" s="97" t="s">
        <v>106</v>
      </c>
      <c r="E56" s="97"/>
      <c r="F56" s="97"/>
      <c r="G56" s="97"/>
      <c r="H56" s="57"/>
      <c r="I56" s="11"/>
      <c r="J56" s="8"/>
    </row>
    <row r="57" spans="3:10" ht="15">
      <c r="C57" s="8">
        <v>1</v>
      </c>
      <c r="D57" s="1" t="s">
        <v>107</v>
      </c>
      <c r="E57" s="3">
        <v>1</v>
      </c>
      <c r="F57" s="39">
        <v>1800000</v>
      </c>
      <c r="G57" s="59">
        <f>F57*E57</f>
        <v>1800000</v>
      </c>
      <c r="H57" s="30" t="s">
        <v>22</v>
      </c>
      <c r="I57" s="14"/>
      <c r="J57" s="34"/>
    </row>
    <row r="58" spans="3:10" ht="15">
      <c r="C58" s="8">
        <v>2</v>
      </c>
      <c r="D58" s="1" t="s">
        <v>108</v>
      </c>
      <c r="E58" s="3">
        <v>1</v>
      </c>
      <c r="F58" s="39">
        <v>5000000</v>
      </c>
      <c r="G58" s="59">
        <f>F58*E58</f>
        <v>5000000</v>
      </c>
      <c r="H58" s="30" t="s">
        <v>22</v>
      </c>
      <c r="I58" s="14"/>
      <c r="J58" s="22"/>
    </row>
    <row r="59" spans="3:10" ht="15">
      <c r="C59" s="8">
        <v>3</v>
      </c>
      <c r="D59" s="30" t="s">
        <v>109</v>
      </c>
      <c r="E59" s="30">
        <v>1</v>
      </c>
      <c r="F59" s="29">
        <v>2590000</v>
      </c>
      <c r="G59" s="59">
        <f>F59*E59</f>
        <v>2590000</v>
      </c>
      <c r="H59" s="30" t="s">
        <v>9</v>
      </c>
      <c r="I59" s="11"/>
      <c r="J59" s="22"/>
    </row>
    <row r="60" spans="3:10" ht="15">
      <c r="C60" s="8"/>
      <c r="D60" s="21" t="s">
        <v>137</v>
      </c>
      <c r="E60" s="10">
        <v>1</v>
      </c>
      <c r="F60" s="48">
        <v>410000</v>
      </c>
      <c r="G60" s="59">
        <f>F60*E60</f>
        <v>410000</v>
      </c>
      <c r="H60" s="14" t="s">
        <v>22</v>
      </c>
      <c r="I60" s="14"/>
      <c r="J60" s="22"/>
    </row>
    <row r="61" spans="3:10" ht="15">
      <c r="C61" s="8"/>
      <c r="D61" s="21"/>
      <c r="E61" s="10"/>
      <c r="F61" s="48"/>
      <c r="G61" s="50"/>
      <c r="H61" s="14"/>
      <c r="I61" s="14"/>
      <c r="J61" s="22"/>
    </row>
    <row r="62" spans="3:10" ht="15">
      <c r="C62" s="8"/>
      <c r="D62" s="36"/>
      <c r="E62" s="37"/>
      <c r="F62" s="53"/>
      <c r="G62" s="51">
        <f>SUM(G57:G60)</f>
        <v>9800000</v>
      </c>
      <c r="H62" s="32"/>
      <c r="I62" s="32"/>
      <c r="J62" s="33" t="s">
        <v>7</v>
      </c>
    </row>
    <row r="63" spans="3:10">
      <c r="C63" s="8"/>
      <c r="D63" s="8"/>
      <c r="E63" s="10"/>
      <c r="F63" s="48"/>
      <c r="G63" s="48"/>
      <c r="H63" s="23"/>
      <c r="I63" s="23"/>
      <c r="J63" s="8"/>
    </row>
    <row r="64" spans="3:10" ht="15">
      <c r="C64" s="8"/>
      <c r="D64" s="97" t="s">
        <v>110</v>
      </c>
      <c r="E64" s="97"/>
      <c r="F64" s="97"/>
      <c r="G64" s="97"/>
      <c r="H64" s="57"/>
      <c r="I64" s="11"/>
      <c r="J64" s="8"/>
    </row>
    <row r="65" spans="3:10" ht="15">
      <c r="C65" s="8">
        <v>1</v>
      </c>
      <c r="D65" s="30" t="s">
        <v>111</v>
      </c>
      <c r="E65" s="3">
        <v>1</v>
      </c>
      <c r="F65" s="29">
        <v>2000000</v>
      </c>
      <c r="G65" s="59">
        <f>F65*E65</f>
        <v>2000000</v>
      </c>
      <c r="H65" s="64" t="s">
        <v>9</v>
      </c>
      <c r="I65" s="14"/>
      <c r="J65" s="34"/>
    </row>
    <row r="66" spans="3:10" ht="15">
      <c r="C66" s="8">
        <v>2</v>
      </c>
      <c r="D66" s="2" t="s">
        <v>112</v>
      </c>
      <c r="E66" s="3">
        <v>1</v>
      </c>
      <c r="F66" s="39">
        <v>250000</v>
      </c>
      <c r="G66" s="59">
        <f t="shared" ref="G66:G70" si="2">F66*E66</f>
        <v>250000</v>
      </c>
      <c r="H66" s="65" t="s">
        <v>116</v>
      </c>
      <c r="I66" s="14"/>
      <c r="J66" s="22"/>
    </row>
    <row r="67" spans="3:10" ht="15">
      <c r="C67" s="8">
        <v>3</v>
      </c>
      <c r="D67" s="1" t="s">
        <v>113</v>
      </c>
      <c r="E67" s="30">
        <v>1</v>
      </c>
      <c r="F67" s="39">
        <v>1000000</v>
      </c>
      <c r="G67" s="59">
        <f t="shared" si="2"/>
        <v>1000000</v>
      </c>
      <c r="H67" s="65" t="s">
        <v>116</v>
      </c>
      <c r="I67" s="11"/>
      <c r="J67" s="22"/>
    </row>
    <row r="68" spans="3:10" ht="15">
      <c r="C68" s="8"/>
      <c r="D68" s="1" t="s">
        <v>114</v>
      </c>
      <c r="E68" s="30">
        <v>1</v>
      </c>
      <c r="F68" s="39">
        <v>1880000</v>
      </c>
      <c r="G68" s="59">
        <f t="shared" si="2"/>
        <v>1880000</v>
      </c>
      <c r="H68" s="65" t="s">
        <v>116</v>
      </c>
      <c r="I68" s="14"/>
      <c r="J68" s="22"/>
    </row>
    <row r="69" spans="3:10" ht="15">
      <c r="C69" s="8"/>
      <c r="D69" s="1" t="s">
        <v>115</v>
      </c>
      <c r="E69" s="30">
        <v>1</v>
      </c>
      <c r="F69" s="39">
        <v>1200000</v>
      </c>
      <c r="G69" s="59">
        <f t="shared" si="2"/>
        <v>1200000</v>
      </c>
      <c r="H69" s="65" t="s">
        <v>116</v>
      </c>
      <c r="I69" s="14"/>
      <c r="J69" s="22"/>
    </row>
    <row r="70" spans="3:10" ht="15">
      <c r="C70" s="8"/>
      <c r="D70" s="1" t="s">
        <v>171</v>
      </c>
      <c r="E70" s="30">
        <v>1</v>
      </c>
      <c r="F70" s="39">
        <v>326700</v>
      </c>
      <c r="G70" s="59">
        <f t="shared" si="2"/>
        <v>326700</v>
      </c>
      <c r="H70" s="14" t="s">
        <v>116</v>
      </c>
      <c r="I70" s="14"/>
      <c r="J70" s="22"/>
    </row>
    <row r="71" spans="3:10" ht="15">
      <c r="C71" s="8"/>
      <c r="D71" s="1"/>
      <c r="E71" s="30"/>
      <c r="F71" s="39"/>
      <c r="G71" s="59"/>
      <c r="H71" s="14"/>
      <c r="I71" s="14"/>
      <c r="J71" s="22"/>
    </row>
    <row r="72" spans="3:10" ht="15">
      <c r="C72" s="8"/>
      <c r="D72" s="36"/>
      <c r="E72" s="37"/>
      <c r="F72" s="53"/>
      <c r="G72" s="51">
        <f>SUM(G65:G70)</f>
        <v>6656700</v>
      </c>
      <c r="H72" s="32"/>
      <c r="I72" s="32"/>
      <c r="J72" s="33" t="s">
        <v>7</v>
      </c>
    </row>
    <row r="73" spans="3:10" ht="15">
      <c r="C73" s="8"/>
      <c r="D73" s="36"/>
      <c r="E73" s="37"/>
      <c r="F73" s="53"/>
      <c r="G73" s="66"/>
      <c r="H73" s="67"/>
      <c r="I73" s="67"/>
      <c r="J73" s="68"/>
    </row>
    <row r="74" spans="3:10" ht="15">
      <c r="C74" s="8"/>
      <c r="D74" s="97" t="s">
        <v>117</v>
      </c>
      <c r="E74" s="97"/>
      <c r="F74" s="97"/>
      <c r="G74" s="97"/>
      <c r="H74" s="57"/>
      <c r="I74" s="11"/>
      <c r="J74" s="8"/>
    </row>
    <row r="75" spans="3:10" ht="15">
      <c r="C75" s="8"/>
      <c r="D75" s="30" t="s">
        <v>118</v>
      </c>
      <c r="E75" s="3">
        <v>1</v>
      </c>
      <c r="F75" s="29">
        <v>7174000</v>
      </c>
      <c r="G75" s="59">
        <f>F75*E75</f>
        <v>7174000</v>
      </c>
      <c r="H75" s="64" t="s">
        <v>22</v>
      </c>
      <c r="I75" s="14"/>
      <c r="J75" s="34"/>
    </row>
    <row r="76" spans="3:10" ht="15">
      <c r="C76" s="8"/>
      <c r="D76" s="2"/>
      <c r="E76" s="3"/>
      <c r="F76" s="39"/>
      <c r="G76" s="59"/>
      <c r="H76" s="65"/>
      <c r="I76" s="14"/>
      <c r="J76" s="22"/>
    </row>
    <row r="77" spans="3:10" ht="15">
      <c r="C77" s="8"/>
      <c r="D77" s="1"/>
      <c r="E77" s="30"/>
      <c r="F77" s="39"/>
      <c r="G77" s="59"/>
      <c r="H77" s="14"/>
      <c r="I77" s="14"/>
      <c r="J77" s="22"/>
    </row>
    <row r="78" spans="3:10" ht="15">
      <c r="C78" s="8"/>
      <c r="D78" s="36"/>
      <c r="E78" s="37"/>
      <c r="F78" s="53"/>
      <c r="G78" s="51">
        <f>SUM(G75:G76)</f>
        <v>7174000</v>
      </c>
      <c r="H78" s="32"/>
      <c r="I78" s="32"/>
      <c r="J78" s="33" t="s">
        <v>7</v>
      </c>
    </row>
    <row r="79" spans="3:10" ht="15">
      <c r="C79" s="8"/>
      <c r="D79" s="21"/>
      <c r="E79" s="10"/>
      <c r="F79" s="48"/>
      <c r="G79" s="58"/>
      <c r="H79" s="8"/>
      <c r="I79" s="8"/>
      <c r="J79" s="8"/>
    </row>
    <row r="80" spans="3:10" ht="15">
      <c r="C80" s="8"/>
      <c r="D80" s="21"/>
      <c r="E80" s="10"/>
      <c r="F80" s="48"/>
      <c r="G80" s="49">
        <f>G8-G19-G55-G62-G72-G78</f>
        <v>-32298700</v>
      </c>
      <c r="H80" s="12"/>
      <c r="I80" s="20"/>
      <c r="J80" s="31" t="s">
        <v>26</v>
      </c>
    </row>
  </sheetData>
  <mergeCells count="7">
    <mergeCell ref="D64:G64"/>
    <mergeCell ref="D74:G74"/>
    <mergeCell ref="C2:J2"/>
    <mergeCell ref="D4:G4"/>
    <mergeCell ref="D9:G9"/>
    <mergeCell ref="D20:G20"/>
    <mergeCell ref="D56:G5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Tổng hợp quỹ công ty</vt:lpstr>
      <vt:lpstr>PEGA</vt:lpstr>
      <vt:lpstr>SPORT1_P1.5</vt:lpstr>
      <vt:lpstr>Sport1_Thu</vt:lpstr>
      <vt:lpstr>160_Zeus</vt:lpstr>
      <vt:lpstr>270_Hecquyn</vt:lpstr>
      <vt:lpstr>SPORT1_P2</vt:lpstr>
      <vt:lpstr>SMARTHOME</vt:lpstr>
      <vt:lpstr>Chi Phí Công ty</vt:lpstr>
      <vt:lpstr>Quản lý tài khoản CT</vt:lpstr>
      <vt:lpstr>Quản lý tiền vào ra tài khoản</vt:lpstr>
      <vt:lpstr>chi_phi_cong_ty</vt:lpstr>
      <vt:lpstr>'Quản lý tiền vào ra tài khoản'!Pega</vt:lpstr>
      <vt:lpstr>Pega</vt:lpstr>
      <vt:lpstr>'Chi Phí Công ty'!smarthome</vt:lpstr>
      <vt:lpstr>smarthome</vt:lpstr>
      <vt:lpstr>'160_Zeus'!sport1_p1.5</vt:lpstr>
      <vt:lpstr>'270_Hecquyn'!sport1_p1.5</vt:lpstr>
      <vt:lpstr>sport1_p1.5</vt:lpstr>
      <vt:lpstr>sport1_p2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2021-07-13T16:08:18Z</dcterms:modified>
</cp:coreProperties>
</file>