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s\OneDrive\Documents\projects\dqmusicbox\case\"/>
    </mc:Choice>
  </mc:AlternateContent>
  <bookViews>
    <workbookView xWindow="0" yWindow="0" windowWidth="28800" windowHeight="14232" activeTab="5"/>
  </bookViews>
  <sheets>
    <sheet name="intro" sheetId="7" r:id="rId1"/>
    <sheet name="birch3" sheetId="25" r:id="rId2"/>
    <sheet name="birch4" sheetId="28" r:id="rId3"/>
    <sheet name="cherry3" sheetId="26" r:id="rId4"/>
    <sheet name="maple5" sheetId="27" r:id="rId5"/>
    <sheet name="birch5" sheetId="31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31" l="1"/>
  <c r="D19" i="31"/>
  <c r="C19" i="31"/>
  <c r="B19" i="31"/>
  <c r="E14" i="31"/>
  <c r="I14" i="31"/>
  <c r="H14" i="31"/>
  <c r="G14" i="31"/>
  <c r="F14" i="31"/>
  <c r="D14" i="31"/>
  <c r="C14" i="31"/>
  <c r="B14" i="31"/>
  <c r="I62" i="31"/>
  <c r="H62" i="31"/>
  <c r="I58" i="31"/>
  <c r="B57" i="31"/>
  <c r="I56" i="31"/>
  <c r="H56" i="31"/>
  <c r="H58" i="31" s="1"/>
  <c r="H52" i="31"/>
  <c r="H50" i="31"/>
  <c r="H48" i="31"/>
  <c r="H49" i="31" s="1"/>
  <c r="C47" i="31"/>
  <c r="I46" i="31"/>
  <c r="I48" i="31" s="1"/>
  <c r="I49" i="31" s="1"/>
  <c r="I50" i="31" s="1"/>
  <c r="I51" i="31" s="1"/>
  <c r="I52" i="31" s="1"/>
  <c r="H46" i="31"/>
  <c r="C39" i="31"/>
  <c r="I40" i="31" s="1"/>
  <c r="I42" i="31" s="1"/>
  <c r="G32" i="31"/>
  <c r="F32" i="31"/>
  <c r="G31" i="31"/>
  <c r="F31" i="31"/>
  <c r="G30" i="31"/>
  <c r="F30" i="31"/>
  <c r="I29" i="31"/>
  <c r="G29" i="31"/>
  <c r="F29" i="31"/>
  <c r="I27" i="31"/>
  <c r="H27" i="31"/>
  <c r="C27" i="31"/>
  <c r="C31" i="31" s="1"/>
  <c r="I31" i="31" s="1"/>
  <c r="B27" i="31"/>
  <c r="B28" i="31" s="1"/>
  <c r="I26" i="31"/>
  <c r="H26" i="31"/>
  <c r="F26" i="31"/>
  <c r="C24" i="31"/>
  <c r="C57" i="31" s="1"/>
  <c r="G58" i="31" s="1"/>
  <c r="B24" i="31"/>
  <c r="B37" i="31" s="1"/>
  <c r="G19" i="31"/>
  <c r="I19" i="31"/>
  <c r="H19" i="31"/>
  <c r="E18" i="31"/>
  <c r="I18" i="31" s="1"/>
  <c r="D18" i="31"/>
  <c r="H18" i="31" s="1"/>
  <c r="C18" i="31"/>
  <c r="B18" i="31"/>
  <c r="F17" i="31"/>
  <c r="G17" i="31" s="1"/>
  <c r="E17" i="31"/>
  <c r="I17" i="31" s="1"/>
  <c r="D17" i="31"/>
  <c r="H17" i="31" s="1"/>
  <c r="C17" i="31"/>
  <c r="B17" i="31"/>
  <c r="C16" i="31"/>
  <c r="E16" i="31" s="1"/>
  <c r="I16" i="31" s="1"/>
  <c r="G15" i="31"/>
  <c r="F15" i="31"/>
  <c r="C15" i="31"/>
  <c r="E15" i="31" s="1"/>
  <c r="I15" i="31" s="1"/>
  <c r="B15" i="31"/>
  <c r="D15" i="31" s="1"/>
  <c r="H15" i="31" s="1"/>
  <c r="B47" i="31" l="1"/>
  <c r="B39" i="31"/>
  <c r="H28" i="31"/>
  <c r="B29" i="31"/>
  <c r="B16" i="31"/>
  <c r="D16" i="31" s="1"/>
  <c r="H16" i="31" s="1"/>
  <c r="C29" i="31"/>
  <c r="C30" i="31" s="1"/>
  <c r="I30" i="31" s="1"/>
  <c r="C32" i="31"/>
  <c r="I32" i="31" s="1"/>
  <c r="H51" i="31"/>
  <c r="C40" i="31"/>
  <c r="C28" i="31"/>
  <c r="I28" i="31" s="1"/>
  <c r="I61" i="28"/>
  <c r="H61" i="28"/>
  <c r="H57" i="28"/>
  <c r="C56" i="28"/>
  <c r="G57" i="28" s="1"/>
  <c r="B56" i="28"/>
  <c r="I55" i="28"/>
  <c r="I57" i="28" s="1"/>
  <c r="H55" i="28"/>
  <c r="H50" i="28"/>
  <c r="H49" i="28"/>
  <c r="H47" i="28"/>
  <c r="H48" i="28" s="1"/>
  <c r="C46" i="28"/>
  <c r="I45" i="28"/>
  <c r="I47" i="28" s="1"/>
  <c r="I48" i="28" s="1"/>
  <c r="I49" i="28" s="1"/>
  <c r="I50" i="28" s="1"/>
  <c r="I51" i="28" s="1"/>
  <c r="H45" i="28"/>
  <c r="C38" i="28"/>
  <c r="I39" i="28" s="1"/>
  <c r="I41" i="28" s="1"/>
  <c r="B36" i="28"/>
  <c r="B38" i="28" s="1"/>
  <c r="G31" i="28"/>
  <c r="F31" i="28"/>
  <c r="G30" i="28"/>
  <c r="F30" i="28"/>
  <c r="G29" i="28"/>
  <c r="F29" i="28"/>
  <c r="G28" i="28"/>
  <c r="F28" i="28"/>
  <c r="I26" i="28"/>
  <c r="I28" i="28" s="1"/>
  <c r="H26" i="28"/>
  <c r="C26" i="28"/>
  <c r="C30" i="28" s="1"/>
  <c r="I30" i="28" s="1"/>
  <c r="B26" i="28"/>
  <c r="B27" i="28" s="1"/>
  <c r="I25" i="28"/>
  <c r="H25" i="28"/>
  <c r="C23" i="28"/>
  <c r="B23" i="28"/>
  <c r="F25" i="28" s="1"/>
  <c r="G18" i="28"/>
  <c r="C18" i="28"/>
  <c r="E18" i="28" s="1"/>
  <c r="I18" i="28" s="1"/>
  <c r="B18" i="28"/>
  <c r="D18" i="28" s="1"/>
  <c r="H18" i="28" s="1"/>
  <c r="E17" i="28"/>
  <c r="I17" i="28" s="1"/>
  <c r="D17" i="28"/>
  <c r="H17" i="28" s="1"/>
  <c r="C17" i="28"/>
  <c r="B17" i="28"/>
  <c r="F16" i="28"/>
  <c r="G16" i="28" s="1"/>
  <c r="E16" i="28"/>
  <c r="I16" i="28" s="1"/>
  <c r="D16" i="28"/>
  <c r="H16" i="28" s="1"/>
  <c r="C16" i="28"/>
  <c r="B16" i="28"/>
  <c r="C15" i="28"/>
  <c r="E15" i="28" s="1"/>
  <c r="I15" i="28" s="1"/>
  <c r="G14" i="28"/>
  <c r="F14" i="28"/>
  <c r="C14" i="28"/>
  <c r="E14" i="28" s="1"/>
  <c r="I14" i="28" s="1"/>
  <c r="B14" i="28"/>
  <c r="D14" i="28" s="1"/>
  <c r="H14" i="28" s="1"/>
  <c r="B30" i="31" l="1"/>
  <c r="H30" i="31" s="1"/>
  <c r="B31" i="31"/>
  <c r="H29" i="31"/>
  <c r="H40" i="31"/>
  <c r="H42" i="31" s="1"/>
  <c r="B40" i="31"/>
  <c r="B39" i="28"/>
  <c r="H39" i="28"/>
  <c r="H41" i="28" s="1"/>
  <c r="B28" i="28"/>
  <c r="H27" i="28"/>
  <c r="B15" i="28"/>
  <c r="D15" i="28" s="1"/>
  <c r="H15" i="28" s="1"/>
  <c r="C28" i="28"/>
  <c r="C29" i="28" s="1"/>
  <c r="I29" i="28" s="1"/>
  <c r="C31" i="28"/>
  <c r="I31" i="28" s="1"/>
  <c r="C39" i="28"/>
  <c r="B46" i="28"/>
  <c r="H51" i="28"/>
  <c r="C27" i="28"/>
  <c r="I27" i="28" s="1"/>
  <c r="B18" i="25"/>
  <c r="B32" i="31" l="1"/>
  <c r="H32" i="31" s="1"/>
  <c r="H31" i="31"/>
  <c r="B29" i="28"/>
  <c r="H29" i="28" s="1"/>
  <c r="B30" i="28"/>
  <c r="H28" i="28"/>
  <c r="H47" i="25"/>
  <c r="H50" i="25" s="1"/>
  <c r="H48" i="27"/>
  <c r="H52" i="27" s="1"/>
  <c r="C47" i="27"/>
  <c r="B47" i="27"/>
  <c r="H46" i="27"/>
  <c r="C56" i="27"/>
  <c r="I56" i="27" s="1"/>
  <c r="B40" i="27"/>
  <c r="C39" i="27"/>
  <c r="I40" i="27" s="1"/>
  <c r="I42" i="27" s="1"/>
  <c r="B39" i="27"/>
  <c r="H40" i="27" s="1"/>
  <c r="H42" i="27" s="1"/>
  <c r="G32" i="27"/>
  <c r="F32" i="27"/>
  <c r="G31" i="27"/>
  <c r="F31" i="27"/>
  <c r="G30" i="27"/>
  <c r="F30" i="27"/>
  <c r="G29" i="27"/>
  <c r="F29" i="27"/>
  <c r="F26" i="27"/>
  <c r="G19" i="27"/>
  <c r="C19" i="27"/>
  <c r="B19" i="27"/>
  <c r="C18" i="27"/>
  <c r="B18" i="27"/>
  <c r="F17" i="27"/>
  <c r="G17" i="27" s="1"/>
  <c r="C17" i="27"/>
  <c r="B17" i="27"/>
  <c r="C16" i="27"/>
  <c r="F15" i="27"/>
  <c r="G15" i="27" s="1"/>
  <c r="C15" i="27"/>
  <c r="E15" i="27" s="1"/>
  <c r="I15" i="27" s="1"/>
  <c r="B15" i="27"/>
  <c r="B16" i="27" s="1"/>
  <c r="G14" i="27"/>
  <c r="F14" i="27"/>
  <c r="C14" i="27"/>
  <c r="B14" i="27"/>
  <c r="B12" i="27"/>
  <c r="H48" i="26"/>
  <c r="H49" i="26" s="1"/>
  <c r="I60" i="26"/>
  <c r="H60" i="26"/>
  <c r="I56" i="26"/>
  <c r="H56" i="26"/>
  <c r="C47" i="26"/>
  <c r="I46" i="26"/>
  <c r="I48" i="26" s="1"/>
  <c r="I49" i="26" s="1"/>
  <c r="I50" i="26" s="1"/>
  <c r="I51" i="26" s="1"/>
  <c r="I52" i="26" s="1"/>
  <c r="H46" i="26"/>
  <c r="C39" i="26"/>
  <c r="I40" i="26" s="1"/>
  <c r="I42" i="26" s="1"/>
  <c r="G32" i="26"/>
  <c r="F32" i="26"/>
  <c r="G31" i="26"/>
  <c r="F31" i="26"/>
  <c r="G30" i="26"/>
  <c r="F30" i="26"/>
  <c r="G29" i="26"/>
  <c r="F29" i="26"/>
  <c r="I26" i="26"/>
  <c r="I27" i="26" s="1"/>
  <c r="H26" i="26"/>
  <c r="H27" i="26" s="1"/>
  <c r="B27" i="26" s="1"/>
  <c r="B28" i="26" s="1"/>
  <c r="C24" i="26"/>
  <c r="B24" i="26"/>
  <c r="F26" i="26" s="1"/>
  <c r="G19" i="26"/>
  <c r="C19" i="26"/>
  <c r="E19" i="26" s="1"/>
  <c r="B19" i="26"/>
  <c r="D19" i="26" s="1"/>
  <c r="H19" i="26" s="1"/>
  <c r="C18" i="26"/>
  <c r="E18" i="26" s="1"/>
  <c r="I18" i="26" s="1"/>
  <c r="B18" i="26"/>
  <c r="D18" i="26" s="1"/>
  <c r="H18" i="26" s="1"/>
  <c r="F17" i="26"/>
  <c r="G17" i="26" s="1"/>
  <c r="C17" i="26"/>
  <c r="E17" i="26" s="1"/>
  <c r="B17" i="26"/>
  <c r="D17" i="26" s="1"/>
  <c r="C16" i="26"/>
  <c r="E16" i="26" s="1"/>
  <c r="I16" i="26" s="1"/>
  <c r="F15" i="26"/>
  <c r="G15" i="26" s="1"/>
  <c r="C15" i="26"/>
  <c r="E15" i="26" s="1"/>
  <c r="I15" i="26" s="1"/>
  <c r="B15" i="26"/>
  <c r="D15" i="26" s="1"/>
  <c r="F14" i="26"/>
  <c r="G14" i="26" s="1"/>
  <c r="C14" i="26"/>
  <c r="E14" i="26" s="1"/>
  <c r="I14" i="26" s="1"/>
  <c r="B14" i="26"/>
  <c r="D14" i="26" s="1"/>
  <c r="H30" i="28" l="1"/>
  <c r="B31" i="28"/>
  <c r="H31" i="28" s="1"/>
  <c r="H52" i="26"/>
  <c r="H50" i="26"/>
  <c r="I19" i="26"/>
  <c r="C40" i="27"/>
  <c r="I46" i="27"/>
  <c r="I48" i="27" s="1"/>
  <c r="I49" i="27" s="1"/>
  <c r="I50" i="27" s="1"/>
  <c r="I51" i="27" s="1"/>
  <c r="I52" i="27" s="1"/>
  <c r="H49" i="25"/>
  <c r="H51" i="25"/>
  <c r="H48" i="25"/>
  <c r="D16" i="27"/>
  <c r="H16" i="27" s="1"/>
  <c r="D17" i="27"/>
  <c r="H17" i="27" s="1"/>
  <c r="D18" i="27"/>
  <c r="H18" i="27" s="1"/>
  <c r="D19" i="27"/>
  <c r="H19" i="27" s="1"/>
  <c r="E17" i="27"/>
  <c r="I17" i="27" s="1"/>
  <c r="E18" i="27"/>
  <c r="I18" i="27" s="1"/>
  <c r="H26" i="27"/>
  <c r="H27" i="27" s="1"/>
  <c r="B27" i="27" s="1"/>
  <c r="B28" i="27" s="1"/>
  <c r="H28" i="27" s="1"/>
  <c r="H56" i="27"/>
  <c r="B60" i="27"/>
  <c r="H60" i="27" s="1"/>
  <c r="E19" i="27"/>
  <c r="I19" i="27" s="1"/>
  <c r="C23" i="27"/>
  <c r="H49" i="27"/>
  <c r="H51" i="27"/>
  <c r="E14" i="27"/>
  <c r="I14" i="27" s="1"/>
  <c r="E16" i="27"/>
  <c r="I16" i="27" s="1"/>
  <c r="D14" i="27"/>
  <c r="H14" i="27" s="1"/>
  <c r="D15" i="27"/>
  <c r="H15" i="27" s="1"/>
  <c r="H50" i="27"/>
  <c r="H15" i="26"/>
  <c r="H14" i="26"/>
  <c r="H17" i="26"/>
  <c r="H51" i="26"/>
  <c r="I17" i="26"/>
  <c r="H28" i="26"/>
  <c r="B29" i="26"/>
  <c r="I29" i="26"/>
  <c r="C27" i="26"/>
  <c r="B16" i="26"/>
  <c r="D16" i="26" s="1"/>
  <c r="H16" i="26" s="1"/>
  <c r="B37" i="26"/>
  <c r="C40" i="26"/>
  <c r="I61" i="25"/>
  <c r="H61" i="25"/>
  <c r="H57" i="25"/>
  <c r="B56" i="25"/>
  <c r="I55" i="25"/>
  <c r="I57" i="25" s="1"/>
  <c r="H55" i="25"/>
  <c r="C46" i="25"/>
  <c r="I45" i="25"/>
  <c r="H45" i="25"/>
  <c r="C38" i="25"/>
  <c r="I39" i="25" s="1"/>
  <c r="I41" i="25" s="1"/>
  <c r="G31" i="25"/>
  <c r="F31" i="25"/>
  <c r="G30" i="25"/>
  <c r="F30" i="25"/>
  <c r="G29" i="25"/>
  <c r="F29" i="25"/>
  <c r="G28" i="25"/>
  <c r="F28" i="25"/>
  <c r="I25" i="25"/>
  <c r="I26" i="25" s="1"/>
  <c r="H25" i="25"/>
  <c r="H26" i="25" s="1"/>
  <c r="B26" i="25" s="1"/>
  <c r="B27" i="25" s="1"/>
  <c r="C23" i="25"/>
  <c r="C56" i="25" s="1"/>
  <c r="G57" i="25" s="1"/>
  <c r="B23" i="25"/>
  <c r="F25" i="25" s="1"/>
  <c r="G18" i="25"/>
  <c r="D18" i="25"/>
  <c r="H18" i="25" s="1"/>
  <c r="C17" i="25"/>
  <c r="E17" i="25" s="1"/>
  <c r="I17" i="25" s="1"/>
  <c r="B17" i="25"/>
  <c r="D17" i="25" s="1"/>
  <c r="H17" i="25" s="1"/>
  <c r="F16" i="25"/>
  <c r="G16" i="25" s="1"/>
  <c r="C16" i="25"/>
  <c r="B16" i="25"/>
  <c r="D16" i="25" s="1"/>
  <c r="C15" i="25"/>
  <c r="E15" i="25" s="1"/>
  <c r="I15" i="25" s="1"/>
  <c r="F14" i="25"/>
  <c r="G14" i="25" s="1"/>
  <c r="C14" i="25"/>
  <c r="E14" i="25" s="1"/>
  <c r="B14" i="25"/>
  <c r="B15" i="25" s="1"/>
  <c r="D15" i="25" s="1"/>
  <c r="H15" i="25" s="1"/>
  <c r="E16" i="25" l="1"/>
  <c r="C18" i="25"/>
  <c r="E18" i="25" s="1"/>
  <c r="I18" i="25" s="1"/>
  <c r="H16" i="25"/>
  <c r="I14" i="25"/>
  <c r="B29" i="27"/>
  <c r="H29" i="27" s="1"/>
  <c r="I47" i="25"/>
  <c r="I48" i="25" s="1"/>
  <c r="I49" i="25" s="1"/>
  <c r="I50" i="25" s="1"/>
  <c r="I51" i="25" s="1"/>
  <c r="B30" i="27"/>
  <c r="H30" i="27" s="1"/>
  <c r="B31" i="27"/>
  <c r="C60" i="27"/>
  <c r="I60" i="27" s="1"/>
  <c r="I26" i="27"/>
  <c r="I27" i="27" s="1"/>
  <c r="C31" i="26"/>
  <c r="I31" i="26" s="1"/>
  <c r="C29" i="26"/>
  <c r="C30" i="26" s="1"/>
  <c r="I30" i="26" s="1"/>
  <c r="C28" i="26"/>
  <c r="I28" i="26" s="1"/>
  <c r="C32" i="26"/>
  <c r="I32" i="26" s="1"/>
  <c r="B39" i="26"/>
  <c r="B47" i="26"/>
  <c r="B30" i="26"/>
  <c r="H30" i="26" s="1"/>
  <c r="B31" i="26"/>
  <c r="H29" i="26"/>
  <c r="C39" i="25"/>
  <c r="B36" i="25"/>
  <c r="B46" i="25" s="1"/>
  <c r="I16" i="25"/>
  <c r="H27" i="25"/>
  <c r="B28" i="25"/>
  <c r="I28" i="25"/>
  <c r="C26" i="25"/>
  <c r="D14" i="25"/>
  <c r="H14" i="25" s="1"/>
  <c r="B32" i="27" l="1"/>
  <c r="H32" i="27" s="1"/>
  <c r="H31" i="27"/>
  <c r="I29" i="27"/>
  <c r="C27" i="27"/>
  <c r="H40" i="26"/>
  <c r="H42" i="26" s="1"/>
  <c r="B40" i="26"/>
  <c r="B32" i="26"/>
  <c r="H32" i="26" s="1"/>
  <c r="H31" i="26"/>
  <c r="B38" i="25"/>
  <c r="H39" i="25" s="1"/>
  <c r="H41" i="25" s="1"/>
  <c r="C31" i="25"/>
  <c r="I31" i="25" s="1"/>
  <c r="C30" i="25"/>
  <c r="I30" i="25" s="1"/>
  <c r="C28" i="25"/>
  <c r="C29" i="25" s="1"/>
  <c r="I29" i="25" s="1"/>
  <c r="C27" i="25"/>
  <c r="I27" i="25" s="1"/>
  <c r="B29" i="25"/>
  <c r="H29" i="25" s="1"/>
  <c r="B30" i="25"/>
  <c r="H28" i="25"/>
  <c r="B39" i="25"/>
  <c r="C31" i="27" l="1"/>
  <c r="I31" i="27" s="1"/>
  <c r="C29" i="27"/>
  <c r="C30" i="27" s="1"/>
  <c r="I30" i="27" s="1"/>
  <c r="C28" i="27"/>
  <c r="I28" i="27" s="1"/>
  <c r="C32" i="27"/>
  <c r="I32" i="27" s="1"/>
  <c r="B31" i="25"/>
  <c r="H31" i="25" s="1"/>
  <c r="H30" i="25"/>
</calcChain>
</file>

<file path=xl/sharedStrings.xml><?xml version="1.0" encoding="utf-8"?>
<sst xmlns="http://schemas.openxmlformats.org/spreadsheetml/2006/main" count="366" uniqueCount="64">
  <si>
    <t>width</t>
  </si>
  <si>
    <t>height</t>
  </si>
  <si>
    <t>depth</t>
  </si>
  <si>
    <t>x</t>
  </si>
  <si>
    <t>y</t>
  </si>
  <si>
    <t>volume rotary encoder (x=1/3, y=1/2)</t>
  </si>
  <si>
    <t>songs rotary encoder (x=2/3, y=1/2)</t>
  </si>
  <si>
    <t>volume label (x=1/3, y=1/2 + 21mm)</t>
  </si>
  <si>
    <t>songs label (x=2/3, y=1/2 + 21mm)</t>
  </si>
  <si>
    <t>item width</t>
  </si>
  <si>
    <t>item height</t>
  </si>
  <si>
    <t>x at left</t>
  </si>
  <si>
    <t>y at bottom</t>
  </si>
  <si>
    <t>back</t>
  </si>
  <si>
    <t>lower left corner of face</t>
  </si>
  <si>
    <t>lower left of back</t>
  </si>
  <si>
    <t>W,H of face</t>
  </si>
  <si>
    <t>cutout distance from each side</t>
  </si>
  <si>
    <t>cutout</t>
  </si>
  <si>
    <t>bottom</t>
  </si>
  <si>
    <t>lower left of bottom</t>
  </si>
  <si>
    <t>top</t>
  </si>
  <si>
    <t>lower left of top</t>
  </si>
  <si>
    <t>W,H of top decoration</t>
  </si>
  <si>
    <t>lower left of decoration</t>
  </si>
  <si>
    <t>lower left of decoration for visual centering</t>
  </si>
  <si>
    <t>Calculating the posititions for laser cutting and laser engraving on the wood case</t>
  </si>
  <si>
    <t>This file is optional. If you are not changing the case, you don't need this file. If you are changing the case, this file may be handy.</t>
  </si>
  <si>
    <t>Original input to makercase.com</t>
  </si>
  <si>
    <t>Face (front)</t>
  </si>
  <si>
    <t>mm</t>
  </si>
  <si>
    <t>x adjusted</t>
  </si>
  <si>
    <t>y adjusted</t>
  </si>
  <si>
    <t>x correction factor to make shape *appear* centered</t>
  </si>
  <si>
    <t>W,H of top</t>
  </si>
  <si>
    <t>headphone jack (x=1/8, y=1/2)</t>
  </si>
  <si>
    <t>indicator LED (x=7/8, y=1/2)</t>
  </si>
  <si>
    <t>label: DQMusicBox</t>
  </si>
  <si>
    <t>center of musical note decoration</t>
  </si>
  <si>
    <t>knob #1</t>
  </si>
  <si>
    <t>knob #1 cutout</t>
  </si>
  <si>
    <t>knob #3</t>
  </si>
  <si>
    <t>knob #2</t>
  </si>
  <si>
    <t>knob #2 cutout</t>
  </si>
  <si>
    <t>knob #4</t>
  </si>
  <si>
    <t>W,H of bottom</t>
  </si>
  <si>
    <t>label: REBOOT-press_songs_15sec</t>
  </si>
  <si>
    <t>label: PAUSE-tap_volume</t>
  </si>
  <si>
    <t>label: MOVE-press_vol_15sec,wait_30sec,unplug</t>
  </si>
  <si>
    <t>label: TROUBLESHOOT-/var/log/dqmusicbox</t>
  </si>
  <si>
    <t>lower left of right side</t>
  </si>
  <si>
    <t>left side</t>
  </si>
  <si>
    <t>right side</t>
  </si>
  <si>
    <t>lower left of left side</t>
  </si>
  <si>
    <t>W,H of back</t>
  </si>
  <si>
    <t>thickness</t>
  </si>
  <si>
    <t>W,H of left side</t>
  </si>
  <si>
    <t>cut for headphone cable (optional)</t>
  </si>
  <si>
    <t>birch3</t>
  </si>
  <si>
    <t>cherry3</t>
  </si>
  <si>
    <t>indicator LED (x=1/2, y=knob_height)</t>
  </si>
  <si>
    <t>maple5</t>
  </si>
  <si>
    <t>birch4</t>
  </si>
  <si>
    <t>birch5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</si>
</sst>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9"/>
      <name val="Calibri"/>
      <family val="2"/>
      <scheme val="minor"/>
    </font>
    <font>
      <b/>
      <sz val="14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" fontId="0" fillId="0" borderId="0" xfId="0" applyNumberFormat="1"/>
    <xf numFmtId="0" fontId="1" fillId="0" borderId="0" xfId="0" applyFont="1" applyAlignment="1">
      <alignment horizontal="right" wrapText="1"/>
    </xf>
    <xf numFmtId="0" fontId="2" fillId="0" borderId="0" xfId="0" applyFont="1"/>
    <xf numFmtId="0" fontId="3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1" sqref="A21"/>
    </sheetView>
  </sheetViews>
  <sheetFormatPr defaultRowHeight="14.4" x14ac:dyDescent="0.3"/>
  <cols>
    <col min="1" max="1" width="76.44140625" customWidth="1"/>
    <col min="2" max="2" width="16.44140625" customWidth="1"/>
    <col min="3" max="3" width="15.6640625" customWidth="1"/>
    <col min="4" max="4" width="13.5546875" customWidth="1"/>
    <col min="5" max="5" width="13.109375" customWidth="1"/>
    <col min="6" max="7" width="11.88671875" customWidth="1"/>
    <col min="8" max="8" width="16.44140625" customWidth="1"/>
    <col min="9" max="9" width="12.33203125" customWidth="1"/>
    <col min="10" max="10" width="81.44140625" customWidth="1"/>
  </cols>
  <sheetData>
    <row r="1" spans="1:5" ht="21" x14ac:dyDescent="0.4">
      <c r="A1" s="7" t="s">
        <v>26</v>
      </c>
    </row>
    <row r="2" spans="1:5" x14ac:dyDescent="0.3">
      <c r="A2" s="9" t="s">
        <v>27</v>
      </c>
      <c r="D2" s="2"/>
      <c r="E2" s="2"/>
    </row>
    <row r="3" spans="1:5" x14ac:dyDescent="0.3">
      <c r="A3" s="1"/>
      <c r="D3" s="2"/>
      <c r="E3" s="2"/>
    </row>
    <row r="4" spans="1:5" x14ac:dyDescent="0.3">
      <c r="A4" s="1"/>
      <c r="D4" s="2"/>
      <c r="E4" s="2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B14" sqref="B14"/>
    </sheetView>
  </sheetViews>
  <sheetFormatPr defaultRowHeight="14.4" x14ac:dyDescent="0.3"/>
  <cols>
    <col min="1" max="1" width="76.44140625" customWidth="1"/>
    <col min="2" max="2" width="16.44140625" customWidth="1"/>
    <col min="3" max="3" width="15.6640625" customWidth="1"/>
    <col min="4" max="4" width="13.5546875" customWidth="1"/>
    <col min="5" max="5" width="13.109375" customWidth="1"/>
    <col min="6" max="7" width="11.88671875" customWidth="1"/>
    <col min="8" max="8" width="16.44140625" customWidth="1"/>
    <col min="9" max="9" width="12.33203125" customWidth="1"/>
    <col min="10" max="10" width="81.44140625" customWidth="1"/>
  </cols>
  <sheetData>
    <row r="1" spans="1:9" ht="21" x14ac:dyDescent="0.4">
      <c r="A1" s="7" t="s">
        <v>58</v>
      </c>
    </row>
    <row r="2" spans="1:9" x14ac:dyDescent="0.3">
      <c r="A2" s="1"/>
      <c r="D2" s="2"/>
      <c r="E2" s="2"/>
    </row>
    <row r="3" spans="1:9" x14ac:dyDescent="0.3">
      <c r="A3" s="1"/>
      <c r="D3" s="2"/>
      <c r="E3" s="2"/>
    </row>
    <row r="4" spans="1:9" ht="18" x14ac:dyDescent="0.35">
      <c r="A4" s="8" t="s">
        <v>28</v>
      </c>
      <c r="B4" s="6" t="s">
        <v>30</v>
      </c>
      <c r="C4" s="2"/>
      <c r="E4" s="2"/>
    </row>
    <row r="5" spans="1:9" x14ac:dyDescent="0.3">
      <c r="A5" t="s">
        <v>0</v>
      </c>
      <c r="B5">
        <v>160</v>
      </c>
    </row>
    <row r="6" spans="1:9" x14ac:dyDescent="0.3">
      <c r="A6" t="s">
        <v>1</v>
      </c>
      <c r="B6">
        <v>66</v>
      </c>
    </row>
    <row r="7" spans="1:9" x14ac:dyDescent="0.3">
      <c r="A7" t="s">
        <v>2</v>
      </c>
      <c r="B7">
        <v>90</v>
      </c>
    </row>
    <row r="8" spans="1:9" x14ac:dyDescent="0.3">
      <c r="A8" t="s">
        <v>55</v>
      </c>
      <c r="B8">
        <v>5.2</v>
      </c>
    </row>
    <row r="11" spans="1:9" ht="18" x14ac:dyDescent="0.35">
      <c r="A11" s="8" t="s">
        <v>29</v>
      </c>
      <c r="B11" s="2" t="s">
        <v>3</v>
      </c>
      <c r="C11" s="2" t="s">
        <v>4</v>
      </c>
      <c r="D11" s="2" t="s">
        <v>31</v>
      </c>
      <c r="E11" s="2" t="s">
        <v>32</v>
      </c>
      <c r="F11" s="2" t="s">
        <v>9</v>
      </c>
      <c r="G11" s="2" t="s">
        <v>10</v>
      </c>
      <c r="H11" s="2" t="s">
        <v>11</v>
      </c>
      <c r="I11" s="2" t="s">
        <v>12</v>
      </c>
    </row>
    <row r="12" spans="1:9" x14ac:dyDescent="0.3">
      <c r="A12" t="s">
        <v>14</v>
      </c>
      <c r="B12">
        <v>5.1219999999999999</v>
      </c>
      <c r="C12">
        <v>96</v>
      </c>
      <c r="D12" s="2"/>
      <c r="E12" s="2"/>
      <c r="F12" s="2"/>
      <c r="G12" s="2"/>
      <c r="H12" s="2"/>
      <c r="I12" s="2"/>
    </row>
    <row r="13" spans="1:9" x14ac:dyDescent="0.3">
      <c r="A13" t="s">
        <v>16</v>
      </c>
      <c r="B13">
        <v>180.01</v>
      </c>
      <c r="C13">
        <v>66.010000000000005</v>
      </c>
    </row>
    <row r="14" spans="1:9" x14ac:dyDescent="0.3">
      <c r="A14" t="s">
        <v>5</v>
      </c>
      <c r="B14">
        <f>$B$13/3</f>
        <v>60.00333333333333</v>
      </c>
      <c r="C14" s="4">
        <f>$C$13/2</f>
        <v>33.005000000000003</v>
      </c>
      <c r="D14">
        <f t="shared" ref="D14:D18" si="0">B14+$B$12</f>
        <v>65.12533333333333</v>
      </c>
      <c r="E14" s="4">
        <f t="shared" ref="E14:E18" si="1">C14+$C$12</f>
        <v>129.005</v>
      </c>
      <c r="F14">
        <f>(1/4)*25.4</f>
        <v>6.35</v>
      </c>
      <c r="G14">
        <f>F14</f>
        <v>6.35</v>
      </c>
      <c r="H14">
        <f t="shared" ref="H14:I18" si="2">D14-(F14/2)</f>
        <v>61.950333333333333</v>
      </c>
      <c r="I14">
        <f t="shared" si="2"/>
        <v>125.83</v>
      </c>
    </row>
    <row r="15" spans="1:9" x14ac:dyDescent="0.3">
      <c r="A15" t="s">
        <v>7</v>
      </c>
      <c r="B15">
        <f>B14</f>
        <v>60.00333333333333</v>
      </c>
      <c r="C15" s="4">
        <f>$C$13/2+21</f>
        <v>54.005000000000003</v>
      </c>
      <c r="D15">
        <f t="shared" si="0"/>
        <v>65.12533333333333</v>
      </c>
      <c r="E15" s="4">
        <f t="shared" si="1"/>
        <v>150.005</v>
      </c>
      <c r="F15">
        <v>39.984000000000002</v>
      </c>
      <c r="G15">
        <v>8</v>
      </c>
      <c r="H15">
        <f t="shared" si="2"/>
        <v>45.133333333333326</v>
      </c>
      <c r="I15">
        <f>E15-(G15/2)+2</f>
        <v>148.005</v>
      </c>
    </row>
    <row r="16" spans="1:9" x14ac:dyDescent="0.3">
      <c r="A16" t="s">
        <v>6</v>
      </c>
      <c r="B16">
        <f>$B$13/3*2</f>
        <v>120.00666666666666</v>
      </c>
      <c r="C16" s="4">
        <f>$C$13/2</f>
        <v>33.005000000000003</v>
      </c>
      <c r="D16">
        <f t="shared" si="0"/>
        <v>125.12866666666666</v>
      </c>
      <c r="E16" s="4">
        <f t="shared" si="1"/>
        <v>129.005</v>
      </c>
      <c r="F16">
        <f>(1/4)*25.4</f>
        <v>6.35</v>
      </c>
      <c r="G16">
        <f>F16</f>
        <v>6.35</v>
      </c>
      <c r="H16">
        <f t="shared" si="2"/>
        <v>121.95366666666666</v>
      </c>
      <c r="I16">
        <f t="shared" si="2"/>
        <v>125.83</v>
      </c>
    </row>
    <row r="17" spans="1:9" x14ac:dyDescent="0.3">
      <c r="A17" t="s">
        <v>8</v>
      </c>
      <c r="B17">
        <f>$B$13/3*2</f>
        <v>120.00666666666666</v>
      </c>
      <c r="C17" s="4">
        <f>$C$13/2+21</f>
        <v>54.005000000000003</v>
      </c>
      <c r="D17">
        <f t="shared" si="0"/>
        <v>125.12866666666666</v>
      </c>
      <c r="E17" s="4">
        <f t="shared" si="1"/>
        <v>150.005</v>
      </c>
      <c r="F17">
        <v>32.348999999999997</v>
      </c>
      <c r="G17">
        <v>8</v>
      </c>
      <c r="H17">
        <f t="shared" si="2"/>
        <v>108.95416666666667</v>
      </c>
      <c r="I17">
        <f>E17-(G17/2)-2.6+2</f>
        <v>145.405</v>
      </c>
    </row>
    <row r="18" spans="1:9" x14ac:dyDescent="0.3">
      <c r="A18" t="s">
        <v>60</v>
      </c>
      <c r="B18">
        <f>$B$13/2</f>
        <v>90.004999999999995</v>
      </c>
      <c r="C18" s="4">
        <f>C16</f>
        <v>33.005000000000003</v>
      </c>
      <c r="D18">
        <f t="shared" si="0"/>
        <v>95.126999999999995</v>
      </c>
      <c r="E18" s="4">
        <f t="shared" si="1"/>
        <v>129.005</v>
      </c>
      <c r="F18">
        <v>4.8499999999999996</v>
      </c>
      <c r="G18">
        <f>F18</f>
        <v>4.8499999999999996</v>
      </c>
      <c r="H18">
        <f t="shared" si="2"/>
        <v>92.701999999999998</v>
      </c>
      <c r="I18">
        <f>E18-(G18/2)</f>
        <v>126.58</v>
      </c>
    </row>
    <row r="19" spans="1:9" x14ac:dyDescent="0.3">
      <c r="C19" s="4"/>
      <c r="D19" s="3"/>
      <c r="E19" s="3"/>
    </row>
    <row r="20" spans="1:9" x14ac:dyDescent="0.3">
      <c r="C20" s="4"/>
      <c r="D20" s="3"/>
      <c r="E20" s="3"/>
    </row>
    <row r="21" spans="1:9" ht="18" x14ac:dyDescent="0.35">
      <c r="A21" s="8" t="s">
        <v>13</v>
      </c>
      <c r="B21" s="2" t="s">
        <v>3</v>
      </c>
      <c r="C21" s="2" t="s">
        <v>4</v>
      </c>
      <c r="D21" s="3"/>
      <c r="E21" s="3"/>
      <c r="H21" s="2" t="s">
        <v>11</v>
      </c>
      <c r="I21" s="2" t="s">
        <v>12</v>
      </c>
    </row>
    <row r="22" spans="1:9" x14ac:dyDescent="0.3">
      <c r="A22" t="s">
        <v>15</v>
      </c>
      <c r="B22">
        <v>186.12200000000001</v>
      </c>
      <c r="C22">
        <v>96</v>
      </c>
    </row>
    <row r="23" spans="1:9" x14ac:dyDescent="0.3">
      <c r="A23" t="s">
        <v>54</v>
      </c>
      <c r="B23">
        <f>B13</f>
        <v>180.01</v>
      </c>
      <c r="C23">
        <f>C13</f>
        <v>66.010000000000005</v>
      </c>
    </row>
    <row r="24" spans="1:9" x14ac:dyDescent="0.3">
      <c r="A24" t="s">
        <v>17</v>
      </c>
      <c r="B24">
        <v>9</v>
      </c>
      <c r="C24">
        <v>9</v>
      </c>
    </row>
    <row r="25" spans="1:9" x14ac:dyDescent="0.3">
      <c r="A25" t="s">
        <v>18</v>
      </c>
      <c r="F25">
        <f>B23-(B24*2)</f>
        <v>162.01</v>
      </c>
      <c r="G25">
        <v>32</v>
      </c>
      <c r="H25">
        <f>B22+B24</f>
        <v>195.12200000000001</v>
      </c>
      <c r="I25">
        <f>C22+C24</f>
        <v>105</v>
      </c>
    </row>
    <row r="26" spans="1:9" x14ac:dyDescent="0.3">
      <c r="A26" t="s">
        <v>39</v>
      </c>
      <c r="B26">
        <f>H26+(F26/2)</f>
        <v>211.12200000000001</v>
      </c>
      <c r="C26">
        <f>I26+(G26/2)</f>
        <v>121</v>
      </c>
      <c r="F26">
        <v>30</v>
      </c>
      <c r="G26">
        <v>30</v>
      </c>
      <c r="H26">
        <f>H25+1</f>
        <v>196.12200000000001</v>
      </c>
      <c r="I26">
        <f>I25+1</f>
        <v>106</v>
      </c>
    </row>
    <row r="27" spans="1:9" x14ac:dyDescent="0.3">
      <c r="A27" t="s">
        <v>40</v>
      </c>
      <c r="B27">
        <f>B26</f>
        <v>211.12200000000001</v>
      </c>
      <c r="C27">
        <f>C26</f>
        <v>121</v>
      </c>
      <c r="F27">
        <v>5.85</v>
      </c>
      <c r="G27">
        <v>4.2919999999999998</v>
      </c>
      <c r="H27">
        <f>B27-(F27/2)</f>
        <v>208.197</v>
      </c>
      <c r="I27">
        <f>C27-(G27/2)</f>
        <v>118.854</v>
      </c>
    </row>
    <row r="28" spans="1:9" x14ac:dyDescent="0.3">
      <c r="A28" t="s">
        <v>42</v>
      </c>
      <c r="B28">
        <f>B27+F28+1</f>
        <v>242.12200000000001</v>
      </c>
      <c r="C28">
        <f>C26</f>
        <v>121</v>
      </c>
      <c r="F28">
        <f>F26</f>
        <v>30</v>
      </c>
      <c r="G28">
        <f>G26</f>
        <v>30</v>
      </c>
      <c r="H28">
        <f>B28-(F28/2)</f>
        <v>227.12200000000001</v>
      </c>
      <c r="I28">
        <f>I26</f>
        <v>106</v>
      </c>
    </row>
    <row r="29" spans="1:9" x14ac:dyDescent="0.3">
      <c r="A29" t="s">
        <v>43</v>
      </c>
      <c r="B29">
        <f>B28</f>
        <v>242.12200000000001</v>
      </c>
      <c r="C29">
        <f>C28</f>
        <v>121</v>
      </c>
      <c r="F29">
        <f>F27</f>
        <v>5.85</v>
      </c>
      <c r="G29">
        <f>G27</f>
        <v>4.2919999999999998</v>
      </c>
      <c r="H29">
        <f>B29-(F29/2)</f>
        <v>239.197</v>
      </c>
      <c r="I29">
        <f>C29-(G29/2)</f>
        <v>118.854</v>
      </c>
    </row>
    <row r="30" spans="1:9" x14ac:dyDescent="0.3">
      <c r="A30" t="s">
        <v>41</v>
      </c>
      <c r="B30">
        <f>B28+F30+1</f>
        <v>273.12200000000001</v>
      </c>
      <c r="C30">
        <f>C26</f>
        <v>121</v>
      </c>
      <c r="F30">
        <f>F26</f>
        <v>30</v>
      </c>
      <c r="G30">
        <f>G26</f>
        <v>30</v>
      </c>
      <c r="H30">
        <f>B30-(F30/2)</f>
        <v>258.12200000000001</v>
      </c>
      <c r="I30">
        <f>C30-(G30/2)</f>
        <v>106</v>
      </c>
    </row>
    <row r="31" spans="1:9" x14ac:dyDescent="0.3">
      <c r="A31" t="s">
        <v>44</v>
      </c>
      <c r="B31">
        <f>B30+F31+1</f>
        <v>304.12200000000001</v>
      </c>
      <c r="C31">
        <f>C26</f>
        <v>121</v>
      </c>
      <c r="F31">
        <f>F26</f>
        <v>30</v>
      </c>
      <c r="G31">
        <f>G26</f>
        <v>30</v>
      </c>
      <c r="H31">
        <f>B31-(F31/2)</f>
        <v>289.12200000000001</v>
      </c>
      <c r="I31">
        <f>C31-(G31/2)</f>
        <v>106</v>
      </c>
    </row>
    <row r="34" spans="1:9" ht="18" x14ac:dyDescent="0.35">
      <c r="A34" s="8" t="s">
        <v>21</v>
      </c>
      <c r="B34" s="2" t="s">
        <v>3</v>
      </c>
      <c r="C34" s="2" t="s">
        <v>4</v>
      </c>
      <c r="H34" s="2" t="s">
        <v>11</v>
      </c>
      <c r="I34" s="2" t="s">
        <v>12</v>
      </c>
    </row>
    <row r="35" spans="1:9" x14ac:dyDescent="0.3">
      <c r="A35" t="s">
        <v>22</v>
      </c>
      <c r="B35">
        <v>5.1219999999999999</v>
      </c>
      <c r="C35">
        <v>5.1219999999999999</v>
      </c>
    </row>
    <row r="36" spans="1:9" x14ac:dyDescent="0.3">
      <c r="A36" t="s">
        <v>34</v>
      </c>
      <c r="B36">
        <f>B23</f>
        <v>180.01</v>
      </c>
      <c r="C36">
        <v>90.01</v>
      </c>
    </row>
    <row r="37" spans="1:9" x14ac:dyDescent="0.3">
      <c r="A37" t="s">
        <v>23</v>
      </c>
      <c r="B37">
        <v>50.648000000000003</v>
      </c>
      <c r="C37">
        <v>67.001000000000005</v>
      </c>
    </row>
    <row r="38" spans="1:9" x14ac:dyDescent="0.3">
      <c r="A38" t="s">
        <v>38</v>
      </c>
      <c r="B38">
        <f>B35+(B36/2)</f>
        <v>95.126999999999995</v>
      </c>
      <c r="C38">
        <f>C35+(C36/2)</f>
        <v>50.127000000000002</v>
      </c>
    </row>
    <row r="39" spans="1:9" x14ac:dyDescent="0.3">
      <c r="A39" t="s">
        <v>24</v>
      </c>
      <c r="B39">
        <f>B38-(B37/2)</f>
        <v>69.802999999999997</v>
      </c>
      <c r="C39">
        <f>C38-(C37/2)</f>
        <v>16.6265</v>
      </c>
      <c r="H39">
        <f>B38-(B37/2)</f>
        <v>69.802999999999997</v>
      </c>
      <c r="I39">
        <f>C38-(C37/2)</f>
        <v>16.6265</v>
      </c>
    </row>
    <row r="40" spans="1:9" x14ac:dyDescent="0.3">
      <c r="A40" t="s">
        <v>33</v>
      </c>
      <c r="B40">
        <v>7</v>
      </c>
    </row>
    <row r="41" spans="1:9" x14ac:dyDescent="0.3">
      <c r="A41" t="s">
        <v>25</v>
      </c>
      <c r="H41">
        <f>H39-B40</f>
        <v>62.802999999999997</v>
      </c>
      <c r="I41">
        <f>I39</f>
        <v>16.6265</v>
      </c>
    </row>
    <row r="44" spans="1:9" ht="18" x14ac:dyDescent="0.35">
      <c r="A44" s="8" t="s">
        <v>19</v>
      </c>
      <c r="B44" s="2" t="s">
        <v>3</v>
      </c>
      <c r="C44" s="2" t="s">
        <v>4</v>
      </c>
      <c r="D44" s="2" t="s">
        <v>10</v>
      </c>
      <c r="F44" s="2"/>
      <c r="G44" s="2"/>
    </row>
    <row r="45" spans="1:9" x14ac:dyDescent="0.3">
      <c r="A45" s="5" t="s">
        <v>20</v>
      </c>
      <c r="B45">
        <v>186</v>
      </c>
      <c r="C45">
        <v>5.1219999999999999</v>
      </c>
      <c r="H45">
        <f>B45</f>
        <v>186</v>
      </c>
      <c r="I45">
        <f>C45</f>
        <v>5.1219999999999999</v>
      </c>
    </row>
    <row r="46" spans="1:9" x14ac:dyDescent="0.3">
      <c r="A46" s="5" t="s">
        <v>45</v>
      </c>
      <c r="B46">
        <f>B36</f>
        <v>180.01</v>
      </c>
      <c r="C46">
        <f>C36</f>
        <v>90.01</v>
      </c>
    </row>
    <row r="47" spans="1:9" x14ac:dyDescent="0.3">
      <c r="A47" s="5" t="s">
        <v>37</v>
      </c>
      <c r="G47">
        <v>6</v>
      </c>
      <c r="H47">
        <f>B45+15</f>
        <v>201</v>
      </c>
      <c r="I47">
        <f>I45+C46-20</f>
        <v>75.132000000000005</v>
      </c>
    </row>
    <row r="48" spans="1:9" x14ac:dyDescent="0.3">
      <c r="A48" s="5" t="s">
        <v>47</v>
      </c>
      <c r="G48">
        <v>5</v>
      </c>
      <c r="H48">
        <f>H47</f>
        <v>201</v>
      </c>
      <c r="I48">
        <f>I47-15</f>
        <v>60.132000000000005</v>
      </c>
    </row>
    <row r="49" spans="1:9" x14ac:dyDescent="0.3">
      <c r="A49" s="5" t="s">
        <v>46</v>
      </c>
      <c r="G49">
        <v>5</v>
      </c>
      <c r="H49">
        <f>H47</f>
        <v>201</v>
      </c>
      <c r="I49">
        <f>I48-15</f>
        <v>45.132000000000005</v>
      </c>
    </row>
    <row r="50" spans="1:9" x14ac:dyDescent="0.3">
      <c r="A50" s="5" t="s">
        <v>48</v>
      </c>
      <c r="G50">
        <v>5</v>
      </c>
      <c r="H50">
        <f>H47</f>
        <v>201</v>
      </c>
      <c r="I50">
        <f>I49-15</f>
        <v>30.132000000000005</v>
      </c>
    </row>
    <row r="51" spans="1:9" x14ac:dyDescent="0.3">
      <c r="A51" s="5" t="s">
        <v>49</v>
      </c>
      <c r="G51">
        <v>5</v>
      </c>
      <c r="H51">
        <f>H47</f>
        <v>201</v>
      </c>
      <c r="I51">
        <f>I50-15</f>
        <v>15.132000000000005</v>
      </c>
    </row>
    <row r="52" spans="1:9" x14ac:dyDescent="0.3">
      <c r="A52" s="5"/>
    </row>
    <row r="54" spans="1:9" ht="18" x14ac:dyDescent="0.35">
      <c r="A54" s="8" t="s">
        <v>51</v>
      </c>
      <c r="B54" s="2" t="s">
        <v>3</v>
      </c>
      <c r="C54" s="2" t="s">
        <v>4</v>
      </c>
      <c r="D54" s="2" t="s">
        <v>10</v>
      </c>
      <c r="F54" s="2"/>
      <c r="G54" s="2"/>
    </row>
    <row r="55" spans="1:9" x14ac:dyDescent="0.3">
      <c r="A55" s="5" t="s">
        <v>53</v>
      </c>
      <c r="B55">
        <v>5.1219999999999999</v>
      </c>
      <c r="C55">
        <v>163</v>
      </c>
      <c r="H55">
        <f>B55</f>
        <v>5.1219999999999999</v>
      </c>
      <c r="I55">
        <f>C55</f>
        <v>163</v>
      </c>
    </row>
    <row r="56" spans="1:9" x14ac:dyDescent="0.3">
      <c r="A56" s="5" t="s">
        <v>56</v>
      </c>
      <c r="B56">
        <f>C36</f>
        <v>90.01</v>
      </c>
      <c r="C56">
        <f>C23</f>
        <v>66.010000000000005</v>
      </c>
    </row>
    <row r="57" spans="1:9" x14ac:dyDescent="0.3">
      <c r="A57" s="5" t="s">
        <v>57</v>
      </c>
      <c r="F57">
        <v>6</v>
      </c>
      <c r="G57">
        <f>C56-15-B8</f>
        <v>45.81</v>
      </c>
      <c r="H57">
        <f>H55+45-(F57/2)</f>
        <v>47.122</v>
      </c>
      <c r="I57">
        <f>I55+15</f>
        <v>178</v>
      </c>
    </row>
    <row r="60" spans="1:9" ht="18" x14ac:dyDescent="0.35">
      <c r="A60" s="8" t="s">
        <v>52</v>
      </c>
      <c r="B60" s="2" t="s">
        <v>3</v>
      </c>
      <c r="C60" s="2" t="s">
        <v>4</v>
      </c>
      <c r="D60" s="2" t="s">
        <v>10</v>
      </c>
      <c r="F60" s="2"/>
      <c r="G60" s="2"/>
    </row>
    <row r="61" spans="1:9" x14ac:dyDescent="0.3">
      <c r="A61" s="5" t="s">
        <v>50</v>
      </c>
      <c r="B61">
        <v>96</v>
      </c>
      <c r="C61">
        <v>163</v>
      </c>
      <c r="H61">
        <f>B61</f>
        <v>96</v>
      </c>
      <c r="I61">
        <f>C61</f>
        <v>163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F15" sqref="F15"/>
    </sheetView>
  </sheetViews>
  <sheetFormatPr defaultRowHeight="14.4" x14ac:dyDescent="0.3"/>
  <cols>
    <col min="1" max="1" width="76.44140625" customWidth="1"/>
    <col min="2" max="2" width="16.44140625" customWidth="1"/>
    <col min="3" max="3" width="15.6640625" customWidth="1"/>
    <col min="4" max="4" width="13.5546875" customWidth="1"/>
    <col min="5" max="5" width="13.109375" customWidth="1"/>
    <col min="6" max="7" width="11.88671875" customWidth="1"/>
    <col min="8" max="8" width="16.44140625" customWidth="1"/>
    <col min="9" max="9" width="12.33203125" customWidth="1"/>
    <col min="10" max="10" width="81.44140625" customWidth="1"/>
  </cols>
  <sheetData>
    <row r="1" spans="1:9" ht="21" x14ac:dyDescent="0.4">
      <c r="A1" s="7" t="s">
        <v>62</v>
      </c>
    </row>
    <row r="2" spans="1:9" x14ac:dyDescent="0.3">
      <c r="A2" s="1"/>
      <c r="D2" s="2"/>
      <c r="E2" s="2"/>
    </row>
    <row r="3" spans="1:9" x14ac:dyDescent="0.3">
      <c r="A3" s="1"/>
      <c r="D3" s="2"/>
      <c r="E3" s="2"/>
    </row>
    <row r="4" spans="1:9" ht="18" x14ac:dyDescent="0.35">
      <c r="A4" s="8" t="s">
        <v>28</v>
      </c>
      <c r="B4" s="6" t="s">
        <v>30</v>
      </c>
      <c r="C4" s="2"/>
      <c r="E4" s="2"/>
    </row>
    <row r="5" spans="1:9" x14ac:dyDescent="0.3">
      <c r="A5" t="s">
        <v>0</v>
      </c>
      <c r="B5">
        <v>102</v>
      </c>
    </row>
    <row r="6" spans="1:9" x14ac:dyDescent="0.3">
      <c r="A6" t="s">
        <v>1</v>
      </c>
      <c r="B6">
        <v>66</v>
      </c>
    </row>
    <row r="7" spans="1:9" x14ac:dyDescent="0.3">
      <c r="A7" t="s">
        <v>2</v>
      </c>
      <c r="B7">
        <v>90</v>
      </c>
    </row>
    <row r="8" spans="1:9" x14ac:dyDescent="0.3">
      <c r="A8" t="s">
        <v>55</v>
      </c>
      <c r="B8">
        <v>5.2</v>
      </c>
    </row>
    <row r="11" spans="1:9" ht="18" x14ac:dyDescent="0.35">
      <c r="A11" s="8" t="s">
        <v>29</v>
      </c>
      <c r="B11" s="2" t="s">
        <v>3</v>
      </c>
      <c r="C11" s="2" t="s">
        <v>4</v>
      </c>
      <c r="D11" s="2" t="s">
        <v>31</v>
      </c>
      <c r="E11" s="2" t="s">
        <v>32</v>
      </c>
      <c r="F11" s="2" t="s">
        <v>9</v>
      </c>
      <c r="G11" s="2" t="s">
        <v>10</v>
      </c>
      <c r="H11" s="2" t="s">
        <v>11</v>
      </c>
      <c r="I11" s="2" t="s">
        <v>12</v>
      </c>
    </row>
    <row r="12" spans="1:9" x14ac:dyDescent="0.3">
      <c r="A12" t="s">
        <v>14</v>
      </c>
      <c r="B12">
        <v>5.1219999999999999</v>
      </c>
      <c r="C12">
        <v>96</v>
      </c>
      <c r="D12" s="2"/>
      <c r="E12" s="2"/>
      <c r="F12" s="2"/>
      <c r="G12" s="2"/>
      <c r="H12" s="2"/>
      <c r="I12" s="2"/>
    </row>
    <row r="13" spans="1:9" x14ac:dyDescent="0.3">
      <c r="A13" t="s">
        <v>16</v>
      </c>
      <c r="B13">
        <v>180.01</v>
      </c>
      <c r="C13">
        <v>66.010000000000005</v>
      </c>
    </row>
    <row r="14" spans="1:9" x14ac:dyDescent="0.3">
      <c r="A14" t="s">
        <v>5</v>
      </c>
      <c r="B14">
        <f>$B$13/3</f>
        <v>60.00333333333333</v>
      </c>
      <c r="C14" s="4">
        <f>$C$13/2</f>
        <v>33.005000000000003</v>
      </c>
      <c r="D14">
        <f t="shared" ref="D14:D18" si="0">B14+$B$12</f>
        <v>65.12533333333333</v>
      </c>
      <c r="E14" s="4">
        <f t="shared" ref="E14:E18" si="1">C14+$C$12</f>
        <v>129.005</v>
      </c>
      <c r="F14">
        <f>(1/4)*25.4</f>
        <v>6.35</v>
      </c>
      <c r="G14">
        <f>F14</f>
        <v>6.35</v>
      </c>
      <c r="H14">
        <f t="shared" ref="H14:I18" si="2">D14-(F14/2)</f>
        <v>61.950333333333333</v>
      </c>
      <c r="I14">
        <f t="shared" si="2"/>
        <v>125.83</v>
      </c>
    </row>
    <row r="15" spans="1:9" x14ac:dyDescent="0.3">
      <c r="A15" t="s">
        <v>7</v>
      </c>
      <c r="B15">
        <f>B14</f>
        <v>60.00333333333333</v>
      </c>
      <c r="C15" s="4">
        <f>$C$13/2+21</f>
        <v>54.005000000000003</v>
      </c>
      <c r="D15">
        <f t="shared" si="0"/>
        <v>65.12533333333333</v>
      </c>
      <c r="E15" s="4">
        <f t="shared" si="1"/>
        <v>150.005</v>
      </c>
      <c r="F15">
        <v>39.984000000000002</v>
      </c>
      <c r="G15">
        <v>8</v>
      </c>
      <c r="H15">
        <f t="shared" si="2"/>
        <v>45.133333333333326</v>
      </c>
      <c r="I15">
        <f>E15-(G15/2)+2</f>
        <v>148.005</v>
      </c>
    </row>
    <row r="16" spans="1:9" x14ac:dyDescent="0.3">
      <c r="A16" t="s">
        <v>6</v>
      </c>
      <c r="B16">
        <f>$B$13/3*2</f>
        <v>120.00666666666666</v>
      </c>
      <c r="C16" s="4">
        <f>$C$13/2</f>
        <v>33.005000000000003</v>
      </c>
      <c r="D16">
        <f t="shared" si="0"/>
        <v>125.12866666666666</v>
      </c>
      <c r="E16" s="4">
        <f t="shared" si="1"/>
        <v>129.005</v>
      </c>
      <c r="F16">
        <f>(1/4)*25.4</f>
        <v>6.35</v>
      </c>
      <c r="G16">
        <f>F16</f>
        <v>6.35</v>
      </c>
      <c r="H16">
        <f t="shared" si="2"/>
        <v>121.95366666666666</v>
      </c>
      <c r="I16">
        <f t="shared" si="2"/>
        <v>125.83</v>
      </c>
    </row>
    <row r="17" spans="1:9" x14ac:dyDescent="0.3">
      <c r="A17" t="s">
        <v>8</v>
      </c>
      <c r="B17">
        <f>$B$13/3*2</f>
        <v>120.00666666666666</v>
      </c>
      <c r="C17" s="4">
        <f>$C$13/2+21</f>
        <v>54.005000000000003</v>
      </c>
      <c r="D17">
        <f t="shared" si="0"/>
        <v>125.12866666666666</v>
      </c>
      <c r="E17" s="4">
        <f t="shared" si="1"/>
        <v>150.005</v>
      </c>
      <c r="F17">
        <v>32.348999999999997</v>
      </c>
      <c r="G17">
        <v>8</v>
      </c>
      <c r="H17">
        <f t="shared" si="2"/>
        <v>108.95416666666667</v>
      </c>
      <c r="I17">
        <f>E17-(G17/2)-2.6+2</f>
        <v>145.405</v>
      </c>
    </row>
    <row r="18" spans="1:9" x14ac:dyDescent="0.3">
      <c r="A18" t="s">
        <v>60</v>
      </c>
      <c r="B18">
        <f>$B$13/2</f>
        <v>90.004999999999995</v>
      </c>
      <c r="C18" s="4">
        <f>C16</f>
        <v>33.005000000000003</v>
      </c>
      <c r="D18">
        <f t="shared" si="0"/>
        <v>95.126999999999995</v>
      </c>
      <c r="E18" s="4">
        <f t="shared" si="1"/>
        <v>129.005</v>
      </c>
      <c r="F18">
        <v>4.8499999999999996</v>
      </c>
      <c r="G18">
        <f>F18</f>
        <v>4.8499999999999996</v>
      </c>
      <c r="H18">
        <f t="shared" si="2"/>
        <v>92.701999999999998</v>
      </c>
      <c r="I18">
        <f>E18-(G18/2)</f>
        <v>126.58</v>
      </c>
    </row>
    <row r="19" spans="1:9" x14ac:dyDescent="0.3">
      <c r="C19" s="4"/>
      <c r="D19" s="3"/>
      <c r="E19" s="3"/>
    </row>
    <row r="20" spans="1:9" x14ac:dyDescent="0.3">
      <c r="C20" s="4"/>
      <c r="D20" s="3"/>
      <c r="E20" s="3"/>
    </row>
    <row r="21" spans="1:9" ht="18" x14ac:dyDescent="0.35">
      <c r="A21" s="8" t="s">
        <v>13</v>
      </c>
      <c r="B21" s="2" t="s">
        <v>3</v>
      </c>
      <c r="C21" s="2" t="s">
        <v>4</v>
      </c>
      <c r="D21" s="3"/>
      <c r="E21" s="3"/>
      <c r="H21" s="2" t="s">
        <v>11</v>
      </c>
      <c r="I21" s="2" t="s">
        <v>12</v>
      </c>
    </row>
    <row r="22" spans="1:9" x14ac:dyDescent="0.3">
      <c r="A22" t="s">
        <v>15</v>
      </c>
      <c r="B22">
        <v>186.12200000000001</v>
      </c>
      <c r="C22">
        <v>96</v>
      </c>
    </row>
    <row r="23" spans="1:9" x14ac:dyDescent="0.3">
      <c r="A23" t="s">
        <v>54</v>
      </c>
      <c r="B23">
        <f>B13</f>
        <v>180.01</v>
      </c>
      <c r="C23">
        <f>C13</f>
        <v>66.010000000000005</v>
      </c>
    </row>
    <row r="24" spans="1:9" x14ac:dyDescent="0.3">
      <c r="A24" t="s">
        <v>17</v>
      </c>
      <c r="B24">
        <v>9</v>
      </c>
      <c r="C24">
        <v>9</v>
      </c>
    </row>
    <row r="25" spans="1:9" x14ac:dyDescent="0.3">
      <c r="A25" t="s">
        <v>18</v>
      </c>
      <c r="F25">
        <f>B23-(B24*2)</f>
        <v>162.01</v>
      </c>
      <c r="G25">
        <v>32</v>
      </c>
      <c r="H25">
        <f>B22+B24</f>
        <v>195.12200000000001</v>
      </c>
      <c r="I25">
        <f>C22+C24</f>
        <v>105</v>
      </c>
    </row>
    <row r="26" spans="1:9" x14ac:dyDescent="0.3">
      <c r="A26" t="s">
        <v>39</v>
      </c>
      <c r="B26">
        <f>H26+(F26/2)</f>
        <v>211.12200000000001</v>
      </c>
      <c r="C26">
        <f>I26+(G26/2)</f>
        <v>121</v>
      </c>
      <c r="F26">
        <v>30</v>
      </c>
      <c r="G26">
        <v>30</v>
      </c>
      <c r="H26">
        <f>H25+1</f>
        <v>196.12200000000001</v>
      </c>
      <c r="I26">
        <f>I25+1</f>
        <v>106</v>
      </c>
    </row>
    <row r="27" spans="1:9" x14ac:dyDescent="0.3">
      <c r="A27" t="s">
        <v>40</v>
      </c>
      <c r="B27">
        <f>B26</f>
        <v>211.12200000000001</v>
      </c>
      <c r="C27">
        <f>C26</f>
        <v>121</v>
      </c>
      <c r="F27">
        <v>5.85</v>
      </c>
      <c r="G27">
        <v>4.2919999999999998</v>
      </c>
      <c r="H27">
        <f>B27-(F27/2)</f>
        <v>208.197</v>
      </c>
      <c r="I27">
        <f>C27-(G27/2)</f>
        <v>118.854</v>
      </c>
    </row>
    <row r="28" spans="1:9" x14ac:dyDescent="0.3">
      <c r="A28" t="s">
        <v>42</v>
      </c>
      <c r="B28">
        <f>B27+F28+1</f>
        <v>242.12200000000001</v>
      </c>
      <c r="C28">
        <f>C26</f>
        <v>121</v>
      </c>
      <c r="F28">
        <f>F26</f>
        <v>30</v>
      </c>
      <c r="G28">
        <f>G26</f>
        <v>30</v>
      </c>
      <c r="H28">
        <f>B28-(F28/2)</f>
        <v>227.12200000000001</v>
      </c>
      <c r="I28">
        <f>I26</f>
        <v>106</v>
      </c>
    </row>
    <row r="29" spans="1:9" x14ac:dyDescent="0.3">
      <c r="A29" t="s">
        <v>43</v>
      </c>
      <c r="B29">
        <f>B28</f>
        <v>242.12200000000001</v>
      </c>
      <c r="C29">
        <f>C28</f>
        <v>121</v>
      </c>
      <c r="F29">
        <f>F27</f>
        <v>5.85</v>
      </c>
      <c r="G29">
        <f>G27</f>
        <v>4.2919999999999998</v>
      </c>
      <c r="H29">
        <f>B29-(F29/2)</f>
        <v>239.197</v>
      </c>
      <c r="I29">
        <f>C29-(G29/2)</f>
        <v>118.854</v>
      </c>
    </row>
    <row r="30" spans="1:9" x14ac:dyDescent="0.3">
      <c r="A30" t="s">
        <v>41</v>
      </c>
      <c r="B30">
        <f>B28+F30+1</f>
        <v>273.12200000000001</v>
      </c>
      <c r="C30">
        <f>C26</f>
        <v>121</v>
      </c>
      <c r="F30">
        <f>F26</f>
        <v>30</v>
      </c>
      <c r="G30">
        <f>G26</f>
        <v>30</v>
      </c>
      <c r="H30">
        <f>B30-(F30/2)</f>
        <v>258.12200000000001</v>
      </c>
      <c r="I30">
        <f>C30-(G30/2)</f>
        <v>106</v>
      </c>
    </row>
    <row r="31" spans="1:9" x14ac:dyDescent="0.3">
      <c r="A31" t="s">
        <v>44</v>
      </c>
      <c r="B31">
        <f>B30+F31+1</f>
        <v>304.12200000000001</v>
      </c>
      <c r="C31">
        <f>C26</f>
        <v>121</v>
      </c>
      <c r="F31">
        <f>F26</f>
        <v>30</v>
      </c>
      <c r="G31">
        <f>G26</f>
        <v>30</v>
      </c>
      <c r="H31">
        <f>B31-(F31/2)</f>
        <v>289.12200000000001</v>
      </c>
      <c r="I31">
        <f>C31-(G31/2)</f>
        <v>106</v>
      </c>
    </row>
    <row r="34" spans="1:9" ht="18" x14ac:dyDescent="0.35">
      <c r="A34" s="8" t="s">
        <v>21</v>
      </c>
      <c r="B34" s="2" t="s">
        <v>3</v>
      </c>
      <c r="C34" s="2" t="s">
        <v>4</v>
      </c>
      <c r="H34" s="2" t="s">
        <v>11</v>
      </c>
      <c r="I34" s="2" t="s">
        <v>12</v>
      </c>
    </row>
    <row r="35" spans="1:9" x14ac:dyDescent="0.3">
      <c r="A35" t="s">
        <v>22</v>
      </c>
      <c r="B35">
        <v>5.1219999999999999</v>
      </c>
      <c r="C35">
        <v>5.1219999999999999</v>
      </c>
    </row>
    <row r="36" spans="1:9" x14ac:dyDescent="0.3">
      <c r="A36" t="s">
        <v>34</v>
      </c>
      <c r="B36">
        <f>B23</f>
        <v>180.01</v>
      </c>
      <c r="C36">
        <v>90.01</v>
      </c>
    </row>
    <row r="37" spans="1:9" x14ac:dyDescent="0.3">
      <c r="A37" t="s">
        <v>23</v>
      </c>
      <c r="B37">
        <v>50.648000000000003</v>
      </c>
      <c r="C37">
        <v>67.001000000000005</v>
      </c>
    </row>
    <row r="38" spans="1:9" x14ac:dyDescent="0.3">
      <c r="A38" t="s">
        <v>38</v>
      </c>
      <c r="B38">
        <f>B35+(B36/2)</f>
        <v>95.126999999999995</v>
      </c>
      <c r="C38">
        <f>C35+(C36/2)</f>
        <v>50.127000000000002</v>
      </c>
    </row>
    <row r="39" spans="1:9" x14ac:dyDescent="0.3">
      <c r="A39" t="s">
        <v>24</v>
      </c>
      <c r="B39">
        <f>B38-(B37/2)</f>
        <v>69.802999999999997</v>
      </c>
      <c r="C39">
        <f>C38-(C37/2)</f>
        <v>16.6265</v>
      </c>
      <c r="H39">
        <f>B38-(B37/2)</f>
        <v>69.802999999999997</v>
      </c>
      <c r="I39">
        <f>C38-(C37/2)</f>
        <v>16.6265</v>
      </c>
    </row>
    <row r="40" spans="1:9" x14ac:dyDescent="0.3">
      <c r="A40" t="s">
        <v>33</v>
      </c>
      <c r="B40">
        <v>7</v>
      </c>
    </row>
    <row r="41" spans="1:9" x14ac:dyDescent="0.3">
      <c r="A41" t="s">
        <v>25</v>
      </c>
      <c r="H41">
        <f>H39-B40</f>
        <v>62.802999999999997</v>
      </c>
      <c r="I41">
        <f>I39</f>
        <v>16.6265</v>
      </c>
    </row>
    <row r="44" spans="1:9" ht="18" x14ac:dyDescent="0.35">
      <c r="A44" s="8" t="s">
        <v>19</v>
      </c>
      <c r="B44" s="2" t="s">
        <v>3</v>
      </c>
      <c r="C44" s="2" t="s">
        <v>4</v>
      </c>
      <c r="D44" s="2" t="s">
        <v>10</v>
      </c>
      <c r="F44" s="2"/>
      <c r="G44" s="2"/>
    </row>
    <row r="45" spans="1:9" x14ac:dyDescent="0.3">
      <c r="A45" s="5" t="s">
        <v>20</v>
      </c>
      <c r="B45">
        <v>186</v>
      </c>
      <c r="C45">
        <v>5.1219999999999999</v>
      </c>
      <c r="H45">
        <f>B45</f>
        <v>186</v>
      </c>
      <c r="I45">
        <f>C45</f>
        <v>5.1219999999999999</v>
      </c>
    </row>
    <row r="46" spans="1:9" x14ac:dyDescent="0.3">
      <c r="A46" s="5" t="s">
        <v>45</v>
      </c>
      <c r="B46">
        <f>B36</f>
        <v>180.01</v>
      </c>
      <c r="C46">
        <f>C36</f>
        <v>90.01</v>
      </c>
    </row>
    <row r="47" spans="1:9" x14ac:dyDescent="0.3">
      <c r="A47" s="5" t="s">
        <v>37</v>
      </c>
      <c r="G47">
        <v>6</v>
      </c>
      <c r="H47">
        <f>B45+15</f>
        <v>201</v>
      </c>
      <c r="I47">
        <f>I45+C46-20</f>
        <v>75.132000000000005</v>
      </c>
    </row>
    <row r="48" spans="1:9" x14ac:dyDescent="0.3">
      <c r="A48" s="5" t="s">
        <v>47</v>
      </c>
      <c r="G48">
        <v>5</v>
      </c>
      <c r="H48">
        <f>H47</f>
        <v>201</v>
      </c>
      <c r="I48">
        <f>I47-15</f>
        <v>60.132000000000005</v>
      </c>
    </row>
    <row r="49" spans="1:9" x14ac:dyDescent="0.3">
      <c r="A49" s="5" t="s">
        <v>46</v>
      </c>
      <c r="G49">
        <v>5</v>
      </c>
      <c r="H49">
        <f>H47</f>
        <v>201</v>
      </c>
      <c r="I49">
        <f>I48-15</f>
        <v>45.132000000000005</v>
      </c>
    </row>
    <row r="50" spans="1:9" x14ac:dyDescent="0.3">
      <c r="A50" s="5" t="s">
        <v>48</v>
      </c>
      <c r="G50">
        <v>5</v>
      </c>
      <c r="H50">
        <f>H47</f>
        <v>201</v>
      </c>
      <c r="I50">
        <f>I49-15</f>
        <v>30.132000000000005</v>
      </c>
    </row>
    <row r="51" spans="1:9" x14ac:dyDescent="0.3">
      <c r="A51" s="5" t="s">
        <v>49</v>
      </c>
      <c r="G51">
        <v>5</v>
      </c>
      <c r="H51">
        <f>H47</f>
        <v>201</v>
      </c>
      <c r="I51">
        <f>I50-15</f>
        <v>15.132000000000005</v>
      </c>
    </row>
    <row r="52" spans="1:9" x14ac:dyDescent="0.3">
      <c r="A52" s="5"/>
    </row>
    <row r="54" spans="1:9" ht="18" x14ac:dyDescent="0.35">
      <c r="A54" s="8" t="s">
        <v>51</v>
      </c>
      <c r="B54" s="2" t="s">
        <v>3</v>
      </c>
      <c r="C54" s="2" t="s">
        <v>4</v>
      </c>
      <c r="D54" s="2" t="s">
        <v>10</v>
      </c>
      <c r="F54" s="2"/>
      <c r="G54" s="2"/>
    </row>
    <row r="55" spans="1:9" x14ac:dyDescent="0.3">
      <c r="A55" s="5" t="s">
        <v>53</v>
      </c>
      <c r="B55">
        <v>5.1219999999999999</v>
      </c>
      <c r="C55">
        <v>163</v>
      </c>
      <c r="H55">
        <f>B55</f>
        <v>5.1219999999999999</v>
      </c>
      <c r="I55">
        <f>C55</f>
        <v>163</v>
      </c>
    </row>
    <row r="56" spans="1:9" x14ac:dyDescent="0.3">
      <c r="A56" s="5" t="s">
        <v>56</v>
      </c>
      <c r="B56">
        <f>C36</f>
        <v>90.01</v>
      </c>
      <c r="C56">
        <f>C23</f>
        <v>66.010000000000005</v>
      </c>
    </row>
    <row r="57" spans="1:9" x14ac:dyDescent="0.3">
      <c r="A57" s="5" t="s">
        <v>57</v>
      </c>
      <c r="F57">
        <v>6</v>
      </c>
      <c r="G57">
        <f>C56-15-B8</f>
        <v>45.81</v>
      </c>
      <c r="H57">
        <f>H55+45-(F57/2)</f>
        <v>47.122</v>
      </c>
      <c r="I57">
        <f>I55+15</f>
        <v>178</v>
      </c>
    </row>
    <row r="60" spans="1:9" ht="18" x14ac:dyDescent="0.35">
      <c r="A60" s="8" t="s">
        <v>52</v>
      </c>
      <c r="B60" s="2" t="s">
        <v>3</v>
      </c>
      <c r="C60" s="2" t="s">
        <v>4</v>
      </c>
      <c r="D60" s="2" t="s">
        <v>10</v>
      </c>
      <c r="F60" s="2"/>
      <c r="G60" s="2"/>
    </row>
    <row r="61" spans="1:9" x14ac:dyDescent="0.3">
      <c r="A61" s="5" t="s">
        <v>50</v>
      </c>
      <c r="B61">
        <v>96</v>
      </c>
      <c r="C61">
        <v>163</v>
      </c>
      <c r="H61">
        <f>B61</f>
        <v>96</v>
      </c>
      <c r="I61">
        <f>C61</f>
        <v>163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B19" sqref="B19"/>
    </sheetView>
  </sheetViews>
  <sheetFormatPr defaultRowHeight="14.4" x14ac:dyDescent="0.3"/>
  <cols>
    <col min="1" max="1" width="76.44140625" customWidth="1"/>
    <col min="2" max="2" width="16.44140625" customWidth="1"/>
    <col min="3" max="3" width="15.6640625" customWidth="1"/>
    <col min="4" max="4" width="13.5546875" customWidth="1"/>
    <col min="5" max="5" width="13.109375" customWidth="1"/>
    <col min="6" max="7" width="11.88671875" customWidth="1"/>
    <col min="8" max="8" width="16.44140625" customWidth="1"/>
    <col min="9" max="9" width="12.33203125" customWidth="1"/>
    <col min="10" max="10" width="81.44140625" customWidth="1"/>
  </cols>
  <sheetData>
    <row r="1" spans="1:9" ht="21" x14ac:dyDescent="0.4">
      <c r="A1" s="7" t="s">
        <v>59</v>
      </c>
    </row>
    <row r="2" spans="1:9" x14ac:dyDescent="0.3">
      <c r="A2" s="1"/>
      <c r="D2" s="2"/>
      <c r="E2" s="2"/>
    </row>
    <row r="3" spans="1:9" x14ac:dyDescent="0.3">
      <c r="A3" s="1"/>
      <c r="D3" s="2"/>
      <c r="E3" s="2"/>
    </row>
    <row r="4" spans="1:9" ht="18" x14ac:dyDescent="0.35">
      <c r="A4" s="8" t="s">
        <v>28</v>
      </c>
      <c r="B4" s="6" t="s">
        <v>30</v>
      </c>
      <c r="C4" s="2"/>
      <c r="E4" s="2"/>
    </row>
    <row r="5" spans="1:9" x14ac:dyDescent="0.3">
      <c r="A5" t="s">
        <v>0</v>
      </c>
      <c r="B5">
        <v>180</v>
      </c>
    </row>
    <row r="6" spans="1:9" x14ac:dyDescent="0.3">
      <c r="A6" t="s">
        <v>1</v>
      </c>
      <c r="B6">
        <v>66</v>
      </c>
    </row>
    <row r="7" spans="1:9" x14ac:dyDescent="0.3">
      <c r="A7" t="s">
        <v>2</v>
      </c>
      <c r="B7">
        <v>90</v>
      </c>
    </row>
    <row r="8" spans="1:9" x14ac:dyDescent="0.3">
      <c r="A8" t="s">
        <v>55</v>
      </c>
      <c r="B8">
        <v>5.7</v>
      </c>
    </row>
    <row r="11" spans="1:9" ht="18" x14ac:dyDescent="0.35">
      <c r="A11" s="8" t="s">
        <v>29</v>
      </c>
      <c r="B11" s="2" t="s">
        <v>3</v>
      </c>
      <c r="C11" s="2" t="s">
        <v>4</v>
      </c>
      <c r="D11" s="2" t="s">
        <v>31</v>
      </c>
      <c r="E11" s="2" t="s">
        <v>32</v>
      </c>
      <c r="F11" s="2" t="s">
        <v>9</v>
      </c>
      <c r="G11" s="2" t="s">
        <v>10</v>
      </c>
      <c r="H11" s="2" t="s">
        <v>11</v>
      </c>
      <c r="I11" s="2" t="s">
        <v>12</v>
      </c>
    </row>
    <row r="12" spans="1:9" x14ac:dyDescent="0.3">
      <c r="A12" t="s">
        <v>14</v>
      </c>
      <c r="B12">
        <v>5.1219999999999999</v>
      </c>
      <c r="C12">
        <v>96.122</v>
      </c>
      <c r="D12" s="2"/>
      <c r="E12" s="2"/>
      <c r="F12" s="2"/>
      <c r="G12" s="2"/>
      <c r="H12" s="2"/>
      <c r="I12" s="2"/>
    </row>
    <row r="13" spans="1:9" x14ac:dyDescent="0.3">
      <c r="A13" t="s">
        <v>16</v>
      </c>
      <c r="B13">
        <v>180.25399999999999</v>
      </c>
      <c r="C13">
        <v>66.254000000000005</v>
      </c>
    </row>
    <row r="14" spans="1:9" x14ac:dyDescent="0.3">
      <c r="A14" t="s">
        <v>35</v>
      </c>
      <c r="B14">
        <f>$B$13/8</f>
        <v>22.531749999999999</v>
      </c>
      <c r="C14" s="4">
        <f>$C$13/2</f>
        <v>33.127000000000002</v>
      </c>
      <c r="D14">
        <f>B14+$B$12</f>
        <v>27.653749999999999</v>
      </c>
      <c r="E14" s="4">
        <f t="shared" ref="E14:E19" si="0">C14+$C$12</f>
        <v>129.249</v>
      </c>
      <c r="F14">
        <f>(3/8)*25.4</f>
        <v>9.5249999999999986</v>
      </c>
      <c r="G14">
        <f>F14</f>
        <v>9.5249999999999986</v>
      </c>
      <c r="H14">
        <f t="shared" ref="H14:I19" si="1">D14-(F14/2)</f>
        <v>22.891249999999999</v>
      </c>
      <c r="I14">
        <f t="shared" si="1"/>
        <v>124.48649999999999</v>
      </c>
    </row>
    <row r="15" spans="1:9" x14ac:dyDescent="0.3">
      <c r="A15" t="s">
        <v>5</v>
      </c>
      <c r="B15">
        <f>$B$13/3</f>
        <v>60.084666666666664</v>
      </c>
      <c r="C15" s="4">
        <f>$C$13/2</f>
        <v>33.127000000000002</v>
      </c>
      <c r="D15">
        <f t="shared" ref="D15:D19" si="2">B15+$B$12</f>
        <v>65.206666666666663</v>
      </c>
      <c r="E15" s="4">
        <f t="shared" si="0"/>
        <v>129.249</v>
      </c>
      <c r="F15">
        <f>(1/4)*25.4</f>
        <v>6.35</v>
      </c>
      <c r="G15">
        <f>F15</f>
        <v>6.35</v>
      </c>
      <c r="H15">
        <f t="shared" si="1"/>
        <v>62.031666666666666</v>
      </c>
      <c r="I15">
        <f t="shared" si="1"/>
        <v>126.074</v>
      </c>
    </row>
    <row r="16" spans="1:9" x14ac:dyDescent="0.3">
      <c r="A16" t="s">
        <v>7</v>
      </c>
      <c r="B16">
        <f>B15</f>
        <v>60.084666666666664</v>
      </c>
      <c r="C16" s="4">
        <f>$C$13/2+21</f>
        <v>54.127000000000002</v>
      </c>
      <c r="D16">
        <f t="shared" si="2"/>
        <v>65.206666666666663</v>
      </c>
      <c r="E16" s="4">
        <f t="shared" si="0"/>
        <v>150.249</v>
      </c>
      <c r="F16">
        <v>36.975000000000001</v>
      </c>
      <c r="G16">
        <v>8</v>
      </c>
      <c r="H16">
        <f>D16-(F16/2)-2</f>
        <v>44.719166666666666</v>
      </c>
      <c r="I16">
        <f t="shared" si="1"/>
        <v>146.249</v>
      </c>
    </row>
    <row r="17" spans="1:9" x14ac:dyDescent="0.3">
      <c r="A17" t="s">
        <v>6</v>
      </c>
      <c r="B17">
        <f>$B$13/3*2</f>
        <v>120.16933333333333</v>
      </c>
      <c r="C17" s="4">
        <f>$C$13/2</f>
        <v>33.127000000000002</v>
      </c>
      <c r="D17">
        <f t="shared" si="2"/>
        <v>125.29133333333333</v>
      </c>
      <c r="E17" s="4">
        <f t="shared" si="0"/>
        <v>129.249</v>
      </c>
      <c r="F17">
        <f>(1/4)*25.4</f>
        <v>6.35</v>
      </c>
      <c r="G17">
        <f>F17</f>
        <v>6.35</v>
      </c>
      <c r="H17">
        <f t="shared" si="1"/>
        <v>122.11633333333333</v>
      </c>
      <c r="I17">
        <f t="shared" si="1"/>
        <v>126.074</v>
      </c>
    </row>
    <row r="18" spans="1:9" x14ac:dyDescent="0.3">
      <c r="A18" t="s">
        <v>8</v>
      </c>
      <c r="B18">
        <f>$B$13/3*2</f>
        <v>120.16933333333333</v>
      </c>
      <c r="C18" s="4">
        <f>$C$13/2+21</f>
        <v>54.127000000000002</v>
      </c>
      <c r="D18">
        <f t="shared" si="2"/>
        <v>125.29133333333333</v>
      </c>
      <c r="E18" s="4">
        <f t="shared" si="0"/>
        <v>150.249</v>
      </c>
      <c r="F18">
        <v>29.283999999999999</v>
      </c>
      <c r="G18">
        <v>8</v>
      </c>
      <c r="H18">
        <f t="shared" si="1"/>
        <v>110.64933333333333</v>
      </c>
      <c r="I18">
        <f>E18-(G18/2)-2</f>
        <v>144.249</v>
      </c>
    </row>
    <row r="19" spans="1:9" x14ac:dyDescent="0.3">
      <c r="A19" t="s">
        <v>36</v>
      </c>
      <c r="B19">
        <f>$B$13/8*7</f>
        <v>157.72225</v>
      </c>
      <c r="C19" s="4">
        <f>$C$13/2</f>
        <v>33.127000000000002</v>
      </c>
      <c r="D19">
        <f t="shared" si="2"/>
        <v>162.84424999999999</v>
      </c>
      <c r="E19" s="4">
        <f t="shared" si="0"/>
        <v>129.249</v>
      </c>
      <c r="F19">
        <v>4.9000000000000004</v>
      </c>
      <c r="G19">
        <f>F19</f>
        <v>4.9000000000000004</v>
      </c>
      <c r="H19">
        <f t="shared" si="1"/>
        <v>160.39425</v>
      </c>
      <c r="I19">
        <f t="shared" si="1"/>
        <v>126.79899999999999</v>
      </c>
    </row>
    <row r="20" spans="1:9" x14ac:dyDescent="0.3">
      <c r="C20" s="4"/>
      <c r="D20" s="3"/>
      <c r="E20" s="3"/>
    </row>
    <row r="21" spans="1:9" x14ac:dyDescent="0.3">
      <c r="C21" s="4"/>
      <c r="D21" s="3"/>
      <c r="E21" s="3"/>
    </row>
    <row r="22" spans="1:9" ht="18" x14ac:dyDescent="0.35">
      <c r="A22" s="8" t="s">
        <v>13</v>
      </c>
      <c r="B22" s="2" t="s">
        <v>3</v>
      </c>
      <c r="C22" s="2" t="s">
        <v>4</v>
      </c>
      <c r="D22" s="3"/>
      <c r="E22" s="3"/>
      <c r="H22" s="2" t="s">
        <v>11</v>
      </c>
      <c r="I22" s="2" t="s">
        <v>12</v>
      </c>
    </row>
    <row r="23" spans="1:9" x14ac:dyDescent="0.3">
      <c r="A23" t="s">
        <v>15</v>
      </c>
      <c r="B23">
        <v>186.12200000000001</v>
      </c>
      <c r="C23">
        <v>96.122</v>
      </c>
    </row>
    <row r="24" spans="1:9" x14ac:dyDescent="0.3">
      <c r="A24" t="s">
        <v>54</v>
      </c>
      <c r="B24">
        <f>B13</f>
        <v>180.25399999999999</v>
      </c>
      <c r="C24">
        <f>C13</f>
        <v>66.254000000000005</v>
      </c>
    </row>
    <row r="25" spans="1:9" x14ac:dyDescent="0.3">
      <c r="A25" t="s">
        <v>17</v>
      </c>
      <c r="B25">
        <v>9</v>
      </c>
      <c r="C25">
        <v>9</v>
      </c>
    </row>
    <row r="26" spans="1:9" x14ac:dyDescent="0.3">
      <c r="A26" t="s">
        <v>18</v>
      </c>
      <c r="F26">
        <f>B24-(B25*2)</f>
        <v>162.25399999999999</v>
      </c>
      <c r="G26">
        <v>32</v>
      </c>
      <c r="H26">
        <f>B23+B25</f>
        <v>195.12200000000001</v>
      </c>
      <c r="I26">
        <f>C23+C25</f>
        <v>105.122</v>
      </c>
    </row>
    <row r="27" spans="1:9" x14ac:dyDescent="0.3">
      <c r="A27" t="s">
        <v>39</v>
      </c>
      <c r="B27">
        <f>H27+(F27/2)</f>
        <v>211.12200000000001</v>
      </c>
      <c r="C27">
        <f>I27+(G27/2)</f>
        <v>121.122</v>
      </c>
      <c r="F27">
        <v>30</v>
      </c>
      <c r="G27">
        <v>30</v>
      </c>
      <c r="H27">
        <f>H26+1</f>
        <v>196.12200000000001</v>
      </c>
      <c r="I27">
        <f>I26+1</f>
        <v>106.122</v>
      </c>
    </row>
    <row r="28" spans="1:9" x14ac:dyDescent="0.3">
      <c r="A28" t="s">
        <v>40</v>
      </c>
      <c r="B28">
        <f>B27</f>
        <v>211.12200000000001</v>
      </c>
      <c r="C28">
        <f>C27</f>
        <v>121.122</v>
      </c>
      <c r="F28">
        <v>5.85</v>
      </c>
      <c r="G28">
        <v>4.2919999999999998</v>
      </c>
      <c r="H28">
        <f>B28-(F28/2)</f>
        <v>208.197</v>
      </c>
      <c r="I28">
        <f>C28-(G28/2)</f>
        <v>118.976</v>
      </c>
    </row>
    <row r="29" spans="1:9" x14ac:dyDescent="0.3">
      <c r="A29" t="s">
        <v>42</v>
      </c>
      <c r="B29">
        <f>B28+F29+1</f>
        <v>242.12200000000001</v>
      </c>
      <c r="C29">
        <f>C27</f>
        <v>121.122</v>
      </c>
      <c r="F29">
        <f>F27</f>
        <v>30</v>
      </c>
      <c r="G29">
        <f>G27</f>
        <v>30</v>
      </c>
      <c r="H29">
        <f>B29-(F29/2)</f>
        <v>227.12200000000001</v>
      </c>
      <c r="I29">
        <f>I27</f>
        <v>106.122</v>
      </c>
    </row>
    <row r="30" spans="1:9" x14ac:dyDescent="0.3">
      <c r="A30" t="s">
        <v>43</v>
      </c>
      <c r="B30">
        <f>B29</f>
        <v>242.12200000000001</v>
      </c>
      <c r="C30">
        <f>C29</f>
        <v>121.122</v>
      </c>
      <c r="F30">
        <f>F28</f>
        <v>5.85</v>
      </c>
      <c r="G30">
        <f>G28</f>
        <v>4.2919999999999998</v>
      </c>
      <c r="H30">
        <f>B30-(F30/2)</f>
        <v>239.197</v>
      </c>
      <c r="I30">
        <f>C30-(G30/2)</f>
        <v>118.976</v>
      </c>
    </row>
    <row r="31" spans="1:9" x14ac:dyDescent="0.3">
      <c r="A31" t="s">
        <v>41</v>
      </c>
      <c r="B31">
        <f>B29+F31+1</f>
        <v>273.12200000000001</v>
      </c>
      <c r="C31">
        <f>C27</f>
        <v>121.122</v>
      </c>
      <c r="F31">
        <f>F27</f>
        <v>30</v>
      </c>
      <c r="G31">
        <f>G27</f>
        <v>30</v>
      </c>
      <c r="H31">
        <f>B31-(F31/2)</f>
        <v>258.12200000000001</v>
      </c>
      <c r="I31">
        <f>C31-(G31/2)</f>
        <v>106.122</v>
      </c>
    </row>
    <row r="32" spans="1:9" x14ac:dyDescent="0.3">
      <c r="A32" t="s">
        <v>44</v>
      </c>
      <c r="B32">
        <f>B31+F32+1</f>
        <v>304.12200000000001</v>
      </c>
      <c r="C32">
        <f>C27</f>
        <v>121.122</v>
      </c>
      <c r="F32">
        <f>F27</f>
        <v>30</v>
      </c>
      <c r="G32">
        <f>G27</f>
        <v>30</v>
      </c>
      <c r="H32">
        <f>B32-(F32/2)</f>
        <v>289.12200000000001</v>
      </c>
      <c r="I32">
        <f>C32-(G32/2)</f>
        <v>106.122</v>
      </c>
    </row>
    <row r="35" spans="1:9" ht="18" x14ac:dyDescent="0.35">
      <c r="A35" s="8" t="s">
        <v>21</v>
      </c>
      <c r="B35" s="2" t="s">
        <v>3</v>
      </c>
      <c r="C35" s="2" t="s">
        <v>4</v>
      </c>
      <c r="H35" s="2" t="s">
        <v>11</v>
      </c>
      <c r="I35" s="2" t="s">
        <v>12</v>
      </c>
    </row>
    <row r="36" spans="1:9" x14ac:dyDescent="0.3">
      <c r="A36" t="s">
        <v>22</v>
      </c>
      <c r="B36">
        <v>5.1219999999999999</v>
      </c>
      <c r="C36">
        <v>5.1219999999999999</v>
      </c>
    </row>
    <row r="37" spans="1:9" x14ac:dyDescent="0.3">
      <c r="A37" t="s">
        <v>34</v>
      </c>
      <c r="B37">
        <f>B24</f>
        <v>180.25399999999999</v>
      </c>
      <c r="C37">
        <v>90.254000000000005</v>
      </c>
    </row>
    <row r="38" spans="1:9" x14ac:dyDescent="0.3">
      <c r="A38" t="s">
        <v>23</v>
      </c>
      <c r="B38">
        <v>50.648000000000003</v>
      </c>
      <c r="C38">
        <v>67.001000000000005</v>
      </c>
    </row>
    <row r="39" spans="1:9" x14ac:dyDescent="0.3">
      <c r="A39" t="s">
        <v>38</v>
      </c>
      <c r="B39">
        <f>B36+(B37/2)</f>
        <v>95.248999999999995</v>
      </c>
      <c r="C39">
        <f>C36+(C37/2)</f>
        <v>50.249000000000002</v>
      </c>
    </row>
    <row r="40" spans="1:9" x14ac:dyDescent="0.3">
      <c r="A40" t="s">
        <v>24</v>
      </c>
      <c r="B40">
        <f>B39-(B38/2)</f>
        <v>69.924999999999997</v>
      </c>
      <c r="C40">
        <f>C39-(C38/2)</f>
        <v>16.7485</v>
      </c>
      <c r="H40">
        <f>B39-(B38/2)</f>
        <v>69.924999999999997</v>
      </c>
      <c r="I40">
        <f>C39-(C38/2)</f>
        <v>16.7485</v>
      </c>
    </row>
    <row r="41" spans="1:9" x14ac:dyDescent="0.3">
      <c r="A41" t="s">
        <v>33</v>
      </c>
      <c r="B41">
        <v>7</v>
      </c>
    </row>
    <row r="42" spans="1:9" x14ac:dyDescent="0.3">
      <c r="A42" t="s">
        <v>25</v>
      </c>
      <c r="H42">
        <f>H40-B41</f>
        <v>62.924999999999997</v>
      </c>
      <c r="I42">
        <f>I40</f>
        <v>16.7485</v>
      </c>
    </row>
    <row r="45" spans="1:9" ht="18" x14ac:dyDescent="0.35">
      <c r="A45" s="8" t="s">
        <v>19</v>
      </c>
      <c r="B45" s="2" t="s">
        <v>3</v>
      </c>
      <c r="C45" s="2" t="s">
        <v>4</v>
      </c>
      <c r="D45" s="2" t="s">
        <v>10</v>
      </c>
      <c r="F45" s="2"/>
      <c r="G45" s="2"/>
    </row>
    <row r="46" spans="1:9" x14ac:dyDescent="0.3">
      <c r="A46" s="5" t="s">
        <v>20</v>
      </c>
      <c r="B46">
        <v>186.12200000000001</v>
      </c>
      <c r="C46">
        <v>5.1219999999999999</v>
      </c>
      <c r="H46">
        <f>B46</f>
        <v>186.12200000000001</v>
      </c>
      <c r="I46">
        <f>C46</f>
        <v>5.1219999999999999</v>
      </c>
    </row>
    <row r="47" spans="1:9" x14ac:dyDescent="0.3">
      <c r="A47" s="5" t="s">
        <v>45</v>
      </c>
      <c r="B47">
        <f>B37</f>
        <v>180.25399999999999</v>
      </c>
      <c r="C47">
        <f>C37</f>
        <v>90.254000000000005</v>
      </c>
    </row>
    <row r="48" spans="1:9" x14ac:dyDescent="0.3">
      <c r="A48" s="5" t="s">
        <v>37</v>
      </c>
      <c r="G48">
        <v>6</v>
      </c>
      <c r="H48">
        <f>B46+15</f>
        <v>201.12200000000001</v>
      </c>
      <c r="I48">
        <f>I46+C47-20</f>
        <v>75.376000000000005</v>
      </c>
    </row>
    <row r="49" spans="1:9" x14ac:dyDescent="0.3">
      <c r="A49" s="5" t="s">
        <v>47</v>
      </c>
      <c r="G49">
        <v>5</v>
      </c>
      <c r="H49">
        <f>H48</f>
        <v>201.12200000000001</v>
      </c>
      <c r="I49">
        <f>I48-15</f>
        <v>60.376000000000005</v>
      </c>
    </row>
    <row r="50" spans="1:9" x14ac:dyDescent="0.3">
      <c r="A50" s="5" t="s">
        <v>46</v>
      </c>
      <c r="G50">
        <v>5</v>
      </c>
      <c r="H50">
        <f>H48</f>
        <v>201.12200000000001</v>
      </c>
      <c r="I50">
        <f>I49-15</f>
        <v>45.376000000000005</v>
      </c>
    </row>
    <row r="51" spans="1:9" x14ac:dyDescent="0.3">
      <c r="A51" s="5" t="s">
        <v>48</v>
      </c>
      <c r="G51">
        <v>5</v>
      </c>
      <c r="H51">
        <f>H48</f>
        <v>201.12200000000001</v>
      </c>
      <c r="I51">
        <f>I50-15</f>
        <v>30.376000000000005</v>
      </c>
    </row>
    <row r="52" spans="1:9" x14ac:dyDescent="0.3">
      <c r="A52" s="5" t="s">
        <v>49</v>
      </c>
      <c r="G52">
        <v>5</v>
      </c>
      <c r="H52">
        <f>H48</f>
        <v>201.12200000000001</v>
      </c>
      <c r="I52">
        <f>I51-15</f>
        <v>15.376000000000005</v>
      </c>
    </row>
    <row r="55" spans="1:9" ht="18" x14ac:dyDescent="0.35">
      <c r="A55" s="8" t="s">
        <v>51</v>
      </c>
      <c r="B55" s="2" t="s">
        <v>3</v>
      </c>
      <c r="C55" s="2" t="s">
        <v>4</v>
      </c>
      <c r="D55" s="2" t="s">
        <v>10</v>
      </c>
      <c r="F55" s="2"/>
      <c r="G55" s="2"/>
    </row>
    <row r="56" spans="1:9" x14ac:dyDescent="0.3">
      <c r="A56" s="5" t="s">
        <v>53</v>
      </c>
      <c r="B56">
        <v>5.1219999999999999</v>
      </c>
      <c r="C56">
        <v>163.12200000000001</v>
      </c>
      <c r="H56">
        <f>B56</f>
        <v>5.1219999999999999</v>
      </c>
      <c r="I56">
        <f>C56</f>
        <v>163.12200000000001</v>
      </c>
    </row>
    <row r="59" spans="1:9" ht="18" x14ac:dyDescent="0.35">
      <c r="A59" s="8" t="s">
        <v>52</v>
      </c>
      <c r="B59" s="2" t="s">
        <v>3</v>
      </c>
      <c r="C59" s="2" t="s">
        <v>4</v>
      </c>
      <c r="D59" s="2" t="s">
        <v>10</v>
      </c>
      <c r="F59" s="2"/>
      <c r="G59" s="2"/>
    </row>
    <row r="60" spans="1:9" x14ac:dyDescent="0.3">
      <c r="A60" s="5" t="s">
        <v>50</v>
      </c>
      <c r="B60">
        <v>96.122</v>
      </c>
      <c r="C60">
        <v>163.12200000000001</v>
      </c>
      <c r="H60">
        <f>B60</f>
        <v>96.122</v>
      </c>
      <c r="I60">
        <f>C60</f>
        <v>163.12200000000001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H19" sqref="H19"/>
    </sheetView>
  </sheetViews>
  <sheetFormatPr defaultRowHeight="14.4" x14ac:dyDescent="0.3"/>
  <cols>
    <col min="1" max="1" width="76.44140625" customWidth="1"/>
    <col min="2" max="2" width="16.44140625" customWidth="1"/>
    <col min="3" max="3" width="15.6640625" customWidth="1"/>
    <col min="4" max="4" width="13.5546875" customWidth="1"/>
    <col min="5" max="5" width="13.109375" customWidth="1"/>
    <col min="6" max="7" width="11.88671875" customWidth="1"/>
    <col min="8" max="8" width="16.44140625" customWidth="1"/>
    <col min="9" max="9" width="12.33203125" customWidth="1"/>
    <col min="10" max="10" width="81.44140625" customWidth="1"/>
  </cols>
  <sheetData>
    <row r="1" spans="1:9" ht="21" x14ac:dyDescent="0.4">
      <c r="A1" s="7" t="s">
        <v>61</v>
      </c>
    </row>
    <row r="2" spans="1:9" x14ac:dyDescent="0.3">
      <c r="A2" s="1"/>
      <c r="D2" s="2"/>
      <c r="E2" s="2"/>
    </row>
    <row r="3" spans="1:9" x14ac:dyDescent="0.3">
      <c r="A3" s="1"/>
      <c r="D3" s="2"/>
      <c r="E3" s="2"/>
    </row>
    <row r="4" spans="1:9" ht="18" x14ac:dyDescent="0.35">
      <c r="A4" s="8" t="s">
        <v>28</v>
      </c>
      <c r="B4" s="6" t="s">
        <v>30</v>
      </c>
      <c r="C4" s="2"/>
      <c r="E4" s="2"/>
    </row>
    <row r="5" spans="1:9" x14ac:dyDescent="0.3">
      <c r="A5" t="s">
        <v>0</v>
      </c>
      <c r="B5">
        <v>180</v>
      </c>
    </row>
    <row r="6" spans="1:9" x14ac:dyDescent="0.3">
      <c r="A6" t="s">
        <v>1</v>
      </c>
      <c r="B6">
        <v>66</v>
      </c>
    </row>
    <row r="7" spans="1:9" x14ac:dyDescent="0.3">
      <c r="A7" t="s">
        <v>2</v>
      </c>
      <c r="B7">
        <v>90</v>
      </c>
    </row>
    <row r="8" spans="1:9" x14ac:dyDescent="0.3">
      <c r="A8" t="s">
        <v>55</v>
      </c>
      <c r="B8">
        <v>3.5</v>
      </c>
    </row>
    <row r="11" spans="1:9" ht="18" x14ac:dyDescent="0.35">
      <c r="A11" s="8" t="s">
        <v>29</v>
      </c>
      <c r="B11" s="2" t="s">
        <v>3</v>
      </c>
      <c r="C11" s="2" t="s">
        <v>4</v>
      </c>
      <c r="D11" s="2" t="s">
        <v>31</v>
      </c>
      <c r="E11" s="2" t="s">
        <v>32</v>
      </c>
      <c r="F11" s="2" t="s">
        <v>9</v>
      </c>
      <c r="G11" s="2" t="s">
        <v>10</v>
      </c>
      <c r="H11" s="2" t="s">
        <v>11</v>
      </c>
      <c r="I11" s="2" t="s">
        <v>12</v>
      </c>
    </row>
    <row r="12" spans="1:9" x14ac:dyDescent="0.3">
      <c r="A12" t="s">
        <v>14</v>
      </c>
      <c r="B12">
        <f>B36</f>
        <v>6</v>
      </c>
      <c r="C12">
        <v>392</v>
      </c>
      <c r="D12" s="2"/>
      <c r="E12" s="2"/>
      <c r="F12" s="2"/>
      <c r="G12" s="2"/>
      <c r="H12" s="2"/>
      <c r="I12" s="2"/>
    </row>
    <row r="13" spans="1:9" x14ac:dyDescent="0.3">
      <c r="A13" t="s">
        <v>16</v>
      </c>
      <c r="B13">
        <v>180.01</v>
      </c>
      <c r="C13">
        <v>66.010000000000005</v>
      </c>
    </row>
    <row r="14" spans="1:9" x14ac:dyDescent="0.3">
      <c r="A14" t="s">
        <v>35</v>
      </c>
      <c r="B14">
        <f>$B$13/8</f>
        <v>22.501249999999999</v>
      </c>
      <c r="C14" s="4">
        <f>$C$13/2</f>
        <v>33.005000000000003</v>
      </c>
      <c r="D14">
        <f>B14+$B$12</f>
        <v>28.501249999999999</v>
      </c>
      <c r="E14" s="4">
        <f t="shared" ref="E14:E19" si="0">C14+$C$12</f>
        <v>425.005</v>
      </c>
      <c r="F14">
        <f>(3/8)*25.4</f>
        <v>9.5249999999999986</v>
      </c>
      <c r="G14">
        <f>F14</f>
        <v>9.5249999999999986</v>
      </c>
      <c r="H14">
        <f t="shared" ref="H14:I19" si="1">D14-(F14/2)</f>
        <v>23.73875</v>
      </c>
      <c r="I14">
        <f t="shared" si="1"/>
        <v>420.24250000000001</v>
      </c>
    </row>
    <row r="15" spans="1:9" x14ac:dyDescent="0.3">
      <c r="A15" t="s">
        <v>5</v>
      </c>
      <c r="B15">
        <f>$B$13/3</f>
        <v>60.00333333333333</v>
      </c>
      <c r="C15" s="4">
        <f>$C$13/2</f>
        <v>33.005000000000003</v>
      </c>
      <c r="D15">
        <f t="shared" ref="D15:D19" si="2">B15+$B$12</f>
        <v>66.00333333333333</v>
      </c>
      <c r="E15" s="4">
        <f t="shared" si="0"/>
        <v>425.005</v>
      </c>
      <c r="F15">
        <f>(1/4)*25.4</f>
        <v>6.35</v>
      </c>
      <c r="G15">
        <f>F15</f>
        <v>6.35</v>
      </c>
      <c r="H15">
        <f t="shared" si="1"/>
        <v>62.828333333333333</v>
      </c>
      <c r="I15">
        <f t="shared" si="1"/>
        <v>421.83</v>
      </c>
    </row>
    <row r="16" spans="1:9" x14ac:dyDescent="0.3">
      <c r="A16" t="s">
        <v>7</v>
      </c>
      <c r="B16">
        <f>B15</f>
        <v>60.00333333333333</v>
      </c>
      <c r="C16" s="4">
        <f>$C$13/2+21</f>
        <v>54.005000000000003</v>
      </c>
      <c r="D16">
        <f t="shared" si="2"/>
        <v>66.00333333333333</v>
      </c>
      <c r="E16" s="4">
        <f t="shared" si="0"/>
        <v>446.005</v>
      </c>
      <c r="F16">
        <v>36.975000000000001</v>
      </c>
      <c r="G16">
        <v>8</v>
      </c>
      <c r="H16">
        <f t="shared" si="1"/>
        <v>47.515833333333333</v>
      </c>
      <c r="I16">
        <f t="shared" si="1"/>
        <v>442.005</v>
      </c>
    </row>
    <row r="17" spans="1:9" x14ac:dyDescent="0.3">
      <c r="A17" t="s">
        <v>6</v>
      </c>
      <c r="B17">
        <f>$B$13/3*2</f>
        <v>120.00666666666666</v>
      </c>
      <c r="C17" s="4">
        <f>$C$13/2</f>
        <v>33.005000000000003</v>
      </c>
      <c r="D17">
        <f t="shared" si="2"/>
        <v>126.00666666666666</v>
      </c>
      <c r="E17" s="4">
        <f t="shared" si="0"/>
        <v>425.005</v>
      </c>
      <c r="F17">
        <f>(1/4)*25.4</f>
        <v>6.35</v>
      </c>
      <c r="G17">
        <f>F17</f>
        <v>6.35</v>
      </c>
      <c r="H17">
        <f t="shared" si="1"/>
        <v>122.83166666666666</v>
      </c>
      <c r="I17">
        <f t="shared" si="1"/>
        <v>421.83</v>
      </c>
    </row>
    <row r="18" spans="1:9" x14ac:dyDescent="0.3">
      <c r="A18" t="s">
        <v>8</v>
      </c>
      <c r="B18">
        <f>$B$13/3*2</f>
        <v>120.00666666666666</v>
      </c>
      <c r="C18" s="4">
        <f>$C$13/2+21</f>
        <v>54.005000000000003</v>
      </c>
      <c r="D18">
        <f t="shared" si="2"/>
        <v>126.00666666666666</v>
      </c>
      <c r="E18" s="4">
        <f t="shared" si="0"/>
        <v>446.005</v>
      </c>
      <c r="F18">
        <v>29.283999999999999</v>
      </c>
      <c r="G18">
        <v>8</v>
      </c>
      <c r="H18">
        <f t="shared" si="1"/>
        <v>111.36466666666666</v>
      </c>
      <c r="I18">
        <f>E18-(G18/2)-2</f>
        <v>440.005</v>
      </c>
    </row>
    <row r="19" spans="1:9" x14ac:dyDescent="0.3">
      <c r="A19" t="s">
        <v>36</v>
      </c>
      <c r="B19">
        <f>$B$13/8*7</f>
        <v>157.50874999999999</v>
      </c>
      <c r="C19" s="4">
        <f>$C$13/2</f>
        <v>33.005000000000003</v>
      </c>
      <c r="D19">
        <f t="shared" si="2"/>
        <v>163.50874999999999</v>
      </c>
      <c r="E19" s="4">
        <f t="shared" si="0"/>
        <v>425.005</v>
      </c>
      <c r="F19">
        <v>4.8499999999999996</v>
      </c>
      <c r="G19">
        <f>F19</f>
        <v>4.8499999999999996</v>
      </c>
      <c r="H19">
        <f t="shared" si="1"/>
        <v>161.08374999999998</v>
      </c>
      <c r="I19">
        <f t="shared" si="1"/>
        <v>422.58</v>
      </c>
    </row>
    <row r="20" spans="1:9" x14ac:dyDescent="0.3">
      <c r="C20" s="4"/>
      <c r="D20" s="3"/>
      <c r="E20" s="3"/>
    </row>
    <row r="21" spans="1:9" x14ac:dyDescent="0.3">
      <c r="C21" s="4"/>
      <c r="D21" s="3"/>
      <c r="E21" s="3"/>
    </row>
    <row r="22" spans="1:9" ht="18" x14ac:dyDescent="0.35">
      <c r="A22" s="8" t="s">
        <v>13</v>
      </c>
      <c r="B22" s="2" t="s">
        <v>3</v>
      </c>
      <c r="C22" s="2" t="s">
        <v>4</v>
      </c>
      <c r="D22" s="3"/>
      <c r="E22" s="3"/>
      <c r="H22" s="2" t="s">
        <v>11</v>
      </c>
      <c r="I22" s="2" t="s">
        <v>12</v>
      </c>
    </row>
    <row r="23" spans="1:9" x14ac:dyDescent="0.3">
      <c r="A23" t="s">
        <v>15</v>
      </c>
      <c r="B23">
        <v>187</v>
      </c>
      <c r="C23">
        <f>C12</f>
        <v>392</v>
      </c>
    </row>
    <row r="24" spans="1:9" x14ac:dyDescent="0.3">
      <c r="A24" t="s">
        <v>54</v>
      </c>
      <c r="B24">
        <v>180.01</v>
      </c>
      <c r="C24">
        <v>66.010000000000005</v>
      </c>
    </row>
    <row r="25" spans="1:9" x14ac:dyDescent="0.3">
      <c r="A25" t="s">
        <v>17</v>
      </c>
      <c r="B25">
        <v>9</v>
      </c>
      <c r="C25">
        <v>9</v>
      </c>
    </row>
    <row r="26" spans="1:9" x14ac:dyDescent="0.3">
      <c r="A26" t="s">
        <v>18</v>
      </c>
      <c r="F26">
        <f>B24-(B25*2)</f>
        <v>162.01</v>
      </c>
      <c r="G26">
        <v>32</v>
      </c>
      <c r="H26">
        <f>B23+B25</f>
        <v>196</v>
      </c>
      <c r="I26">
        <f>C23+C25</f>
        <v>401</v>
      </c>
    </row>
    <row r="27" spans="1:9" x14ac:dyDescent="0.3">
      <c r="A27" t="s">
        <v>39</v>
      </c>
      <c r="B27">
        <f>H27+(F27/2)</f>
        <v>212</v>
      </c>
      <c r="C27">
        <f>I27+(G27/2)</f>
        <v>417</v>
      </c>
      <c r="F27">
        <v>30</v>
      </c>
      <c r="G27">
        <v>30</v>
      </c>
      <c r="H27">
        <f>H26+1</f>
        <v>197</v>
      </c>
      <c r="I27">
        <f>I26+1</f>
        <v>402</v>
      </c>
    </row>
    <row r="28" spans="1:9" x14ac:dyDescent="0.3">
      <c r="A28" t="s">
        <v>40</v>
      </c>
      <c r="B28">
        <f>B27</f>
        <v>212</v>
      </c>
      <c r="C28">
        <f>C27</f>
        <v>417</v>
      </c>
      <c r="F28">
        <v>5.85</v>
      </c>
      <c r="G28">
        <v>4.2919999999999998</v>
      </c>
      <c r="H28">
        <f>B28-(F28/2)</f>
        <v>209.07499999999999</v>
      </c>
      <c r="I28">
        <f>C28-(G28/2)</f>
        <v>414.85399999999998</v>
      </c>
    </row>
    <row r="29" spans="1:9" x14ac:dyDescent="0.3">
      <c r="A29" t="s">
        <v>42</v>
      </c>
      <c r="B29">
        <f>B28+F29+1</f>
        <v>243</v>
      </c>
      <c r="C29">
        <f>C27</f>
        <v>417</v>
      </c>
      <c r="F29">
        <f>F27</f>
        <v>30</v>
      </c>
      <c r="G29">
        <f>G27</f>
        <v>30</v>
      </c>
      <c r="H29">
        <f>B29-(F29/2)</f>
        <v>228</v>
      </c>
      <c r="I29">
        <f>I27</f>
        <v>402</v>
      </c>
    </row>
    <row r="30" spans="1:9" x14ac:dyDescent="0.3">
      <c r="A30" t="s">
        <v>43</v>
      </c>
      <c r="B30">
        <f>B29</f>
        <v>243</v>
      </c>
      <c r="C30">
        <f>C29</f>
        <v>417</v>
      </c>
      <c r="F30">
        <f>F28</f>
        <v>5.85</v>
      </c>
      <c r="G30">
        <f>G28</f>
        <v>4.2919999999999998</v>
      </c>
      <c r="H30">
        <f>B30-(F30/2)</f>
        <v>240.07499999999999</v>
      </c>
      <c r="I30">
        <f>C30-(G30/2)</f>
        <v>414.85399999999998</v>
      </c>
    </row>
    <row r="31" spans="1:9" x14ac:dyDescent="0.3">
      <c r="A31" t="s">
        <v>41</v>
      </c>
      <c r="B31">
        <f>B29+F31+1</f>
        <v>274</v>
      </c>
      <c r="C31">
        <f>C27</f>
        <v>417</v>
      </c>
      <c r="F31">
        <f>F27</f>
        <v>30</v>
      </c>
      <c r="G31">
        <f>G27</f>
        <v>30</v>
      </c>
      <c r="H31">
        <f>B31-(F31/2)</f>
        <v>259</v>
      </c>
      <c r="I31">
        <f>C31-(G31/2)</f>
        <v>402</v>
      </c>
    </row>
    <row r="32" spans="1:9" x14ac:dyDescent="0.3">
      <c r="A32" t="s">
        <v>44</v>
      </c>
      <c r="B32">
        <f>B31+F32+1</f>
        <v>305</v>
      </c>
      <c r="C32">
        <f>C27</f>
        <v>417</v>
      </c>
      <c r="F32">
        <f>F27</f>
        <v>30</v>
      </c>
      <c r="G32">
        <f>G27</f>
        <v>30</v>
      </c>
      <c r="H32">
        <f>B32-(F32/2)</f>
        <v>290</v>
      </c>
      <c r="I32">
        <f>C32-(G32/2)</f>
        <v>402</v>
      </c>
    </row>
    <row r="35" spans="1:9" ht="18" x14ac:dyDescent="0.35">
      <c r="A35" s="8" t="s">
        <v>21</v>
      </c>
      <c r="B35" s="2" t="s">
        <v>3</v>
      </c>
      <c r="C35" s="2" t="s">
        <v>4</v>
      </c>
      <c r="H35" s="2" t="s">
        <v>11</v>
      </c>
      <c r="I35" s="2" t="s">
        <v>12</v>
      </c>
    </row>
    <row r="36" spans="1:9" x14ac:dyDescent="0.3">
      <c r="A36" t="s">
        <v>22</v>
      </c>
      <c r="B36">
        <v>6</v>
      </c>
      <c r="C36">
        <v>301</v>
      </c>
    </row>
    <row r="37" spans="1:9" x14ac:dyDescent="0.3">
      <c r="A37" t="s">
        <v>34</v>
      </c>
      <c r="B37">
        <v>180.01</v>
      </c>
      <c r="C37">
        <v>90.01</v>
      </c>
    </row>
    <row r="38" spans="1:9" x14ac:dyDescent="0.3">
      <c r="A38" t="s">
        <v>23</v>
      </c>
      <c r="B38">
        <v>50.648000000000003</v>
      </c>
      <c r="C38">
        <v>67.001000000000005</v>
      </c>
    </row>
    <row r="39" spans="1:9" x14ac:dyDescent="0.3">
      <c r="A39" t="s">
        <v>38</v>
      </c>
      <c r="B39">
        <f>B36+(B37/2)</f>
        <v>96.004999999999995</v>
      </c>
      <c r="C39">
        <f>C36+(C37/2)</f>
        <v>346.005</v>
      </c>
    </row>
    <row r="40" spans="1:9" x14ac:dyDescent="0.3">
      <c r="A40" t="s">
        <v>24</v>
      </c>
      <c r="B40">
        <f>B39-(B38/2)</f>
        <v>70.680999999999997</v>
      </c>
      <c r="C40">
        <f>C39-(C38/2)</f>
        <v>312.50450000000001</v>
      </c>
      <c r="H40">
        <f>B39-(B38/2)</f>
        <v>70.680999999999997</v>
      </c>
      <c r="I40">
        <f>C39-(C38/2)</f>
        <v>312.50450000000001</v>
      </c>
    </row>
    <row r="41" spans="1:9" x14ac:dyDescent="0.3">
      <c r="A41" t="s">
        <v>33</v>
      </c>
      <c r="B41">
        <v>7</v>
      </c>
    </row>
    <row r="42" spans="1:9" x14ac:dyDescent="0.3">
      <c r="A42" t="s">
        <v>25</v>
      </c>
      <c r="H42">
        <f>H40-B41</f>
        <v>63.680999999999997</v>
      </c>
      <c r="I42">
        <f>I40</f>
        <v>312.50450000000001</v>
      </c>
    </row>
    <row r="45" spans="1:9" ht="18" x14ac:dyDescent="0.35">
      <c r="A45" s="8" t="s">
        <v>19</v>
      </c>
      <c r="B45" s="2" t="s">
        <v>3</v>
      </c>
      <c r="C45" s="2" t="s">
        <v>4</v>
      </c>
      <c r="D45" s="2" t="s">
        <v>10</v>
      </c>
      <c r="F45" s="2"/>
      <c r="G45" s="2"/>
    </row>
    <row r="46" spans="1:9" x14ac:dyDescent="0.3">
      <c r="A46" s="5" t="s">
        <v>20</v>
      </c>
      <c r="B46">
        <v>187</v>
      </c>
      <c r="C46">
        <v>301</v>
      </c>
      <c r="H46">
        <f>B46</f>
        <v>187</v>
      </c>
      <c r="I46">
        <f>C46</f>
        <v>301</v>
      </c>
    </row>
    <row r="47" spans="1:9" x14ac:dyDescent="0.3">
      <c r="A47" s="5" t="s">
        <v>45</v>
      </c>
      <c r="B47">
        <f>B37</f>
        <v>180.01</v>
      </c>
      <c r="C47">
        <f>C37</f>
        <v>90.01</v>
      </c>
    </row>
    <row r="48" spans="1:9" x14ac:dyDescent="0.3">
      <c r="A48" s="5" t="s">
        <v>37</v>
      </c>
      <c r="G48">
        <v>6</v>
      </c>
      <c r="H48">
        <f>B46+15</f>
        <v>202</v>
      </c>
      <c r="I48">
        <f>I46+C47-20</f>
        <v>371.01</v>
      </c>
    </row>
    <row r="49" spans="1:9" x14ac:dyDescent="0.3">
      <c r="A49" s="5" t="s">
        <v>47</v>
      </c>
      <c r="G49">
        <v>5</v>
      </c>
      <c r="H49">
        <f>H48</f>
        <v>202</v>
      </c>
      <c r="I49">
        <f>I48-15</f>
        <v>356.01</v>
      </c>
    </row>
    <row r="50" spans="1:9" x14ac:dyDescent="0.3">
      <c r="A50" s="5" t="s">
        <v>46</v>
      </c>
      <c r="G50">
        <v>5</v>
      </c>
      <c r="H50">
        <f>H48</f>
        <v>202</v>
      </c>
      <c r="I50">
        <f>I49-15</f>
        <v>341.01</v>
      </c>
    </row>
    <row r="51" spans="1:9" x14ac:dyDescent="0.3">
      <c r="A51" s="5" t="s">
        <v>48</v>
      </c>
      <c r="G51">
        <v>5</v>
      </c>
      <c r="H51">
        <f>H48</f>
        <v>202</v>
      </c>
      <c r="I51">
        <f>I50-15</f>
        <v>326.01</v>
      </c>
    </row>
    <row r="52" spans="1:9" x14ac:dyDescent="0.3">
      <c r="A52" s="5" t="s">
        <v>49</v>
      </c>
      <c r="G52">
        <v>5</v>
      </c>
      <c r="H52">
        <f>H48</f>
        <v>202</v>
      </c>
      <c r="I52">
        <f>I51-15</f>
        <v>311.01</v>
      </c>
    </row>
    <row r="55" spans="1:9" ht="18" x14ac:dyDescent="0.35">
      <c r="A55" s="8" t="s">
        <v>51</v>
      </c>
      <c r="B55" s="2" t="s">
        <v>3</v>
      </c>
      <c r="C55" s="2" t="s">
        <v>4</v>
      </c>
      <c r="D55" s="2" t="s">
        <v>10</v>
      </c>
      <c r="F55" s="2"/>
      <c r="G55" s="2"/>
    </row>
    <row r="56" spans="1:9" x14ac:dyDescent="0.3">
      <c r="A56" s="5" t="s">
        <v>53</v>
      </c>
      <c r="B56">
        <v>368</v>
      </c>
      <c r="C56">
        <f>C46</f>
        <v>301</v>
      </c>
      <c r="H56">
        <f>B56</f>
        <v>368</v>
      </c>
      <c r="I56">
        <f>C56</f>
        <v>301</v>
      </c>
    </row>
    <row r="59" spans="1:9" ht="18" x14ac:dyDescent="0.35">
      <c r="A59" s="8" t="s">
        <v>52</v>
      </c>
      <c r="B59" s="2" t="s">
        <v>3</v>
      </c>
      <c r="C59" s="2" t="s">
        <v>4</v>
      </c>
      <c r="D59" s="2" t="s">
        <v>10</v>
      </c>
      <c r="F59" s="2"/>
      <c r="G59" s="2"/>
    </row>
    <row r="60" spans="1:9" x14ac:dyDescent="0.3">
      <c r="A60" s="5" t="s">
        <v>50</v>
      </c>
      <c r="B60">
        <f>B56</f>
        <v>368</v>
      </c>
      <c r="C60">
        <f>C23</f>
        <v>392</v>
      </c>
      <c r="H60">
        <f>B60</f>
        <v>368</v>
      </c>
      <c r="I60">
        <f>C60</f>
        <v>392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G14" sqref="G14"/>
    </sheetView>
  </sheetViews>
  <sheetFormatPr defaultRowHeight="14.4" x14ac:dyDescent="0.3"/>
  <cols>
    <col min="1" max="1" width="76.44140625" customWidth="1"/>
    <col min="2" max="2" width="16.44140625" customWidth="1"/>
    <col min="3" max="3" width="15.6640625" customWidth="1"/>
    <col min="4" max="4" width="13.5546875" customWidth="1"/>
    <col min="5" max="5" width="13.109375" customWidth="1"/>
    <col min="6" max="7" width="11.88671875" customWidth="1"/>
    <col min="8" max="8" width="16.44140625" customWidth="1"/>
    <col min="9" max="9" width="12.33203125" customWidth="1"/>
    <col min="10" max="10" width="81.44140625" customWidth="1"/>
  </cols>
  <sheetData>
    <row r="1" spans="1:9" ht="21" x14ac:dyDescent="0.4">
      <c r="A1" s="7" t="s">
        <v>63</v>
      </c>
    </row>
    <row r="2" spans="1:9" x14ac:dyDescent="0.3">
      <c r="A2" s="1"/>
      <c r="D2" s="2"/>
      <c r="E2" s="2"/>
    </row>
    <row r="3" spans="1:9" x14ac:dyDescent="0.3">
      <c r="A3" s="1"/>
      <c r="D3" s="2"/>
      <c r="E3" s="2"/>
    </row>
    <row r="4" spans="1:9" ht="18" x14ac:dyDescent="0.35">
      <c r="A4" s="8" t="s">
        <v>28</v>
      </c>
      <c r="B4" s="6" t="s">
        <v>30</v>
      </c>
      <c r="C4" s="2"/>
      <c r="E4" s="2"/>
    </row>
    <row r="5" spans="1:9" x14ac:dyDescent="0.3">
      <c r="A5" t="s">
        <v>0</v>
      </c>
      <c r="B5">
        <v>160</v>
      </c>
    </row>
    <row r="6" spans="1:9" x14ac:dyDescent="0.3">
      <c r="A6" t="s">
        <v>1</v>
      </c>
      <c r="B6">
        <v>66</v>
      </c>
    </row>
    <row r="7" spans="1:9" x14ac:dyDescent="0.3">
      <c r="A7" t="s">
        <v>2</v>
      </c>
      <c r="B7">
        <v>90</v>
      </c>
    </row>
    <row r="8" spans="1:9" x14ac:dyDescent="0.3">
      <c r="A8" t="s">
        <v>55</v>
      </c>
      <c r="B8">
        <v>5.2</v>
      </c>
    </row>
    <row r="11" spans="1:9" ht="18" x14ac:dyDescent="0.35">
      <c r="A11" s="8" t="s">
        <v>29</v>
      </c>
      <c r="B11" s="2" t="s">
        <v>3</v>
      </c>
      <c r="C11" s="2" t="s">
        <v>4</v>
      </c>
      <c r="D11" s="2" t="s">
        <v>31</v>
      </c>
      <c r="E11" s="2" t="s">
        <v>32</v>
      </c>
      <c r="F11" s="2" t="s">
        <v>9</v>
      </c>
      <c r="G11" s="2" t="s">
        <v>10</v>
      </c>
      <c r="H11" s="2" t="s">
        <v>11</v>
      </c>
      <c r="I11" s="2" t="s">
        <v>12</v>
      </c>
    </row>
    <row r="12" spans="1:9" x14ac:dyDescent="0.3">
      <c r="A12" t="s">
        <v>14</v>
      </c>
      <c r="B12">
        <v>5.1219999999999999</v>
      </c>
      <c r="C12">
        <v>96</v>
      </c>
      <c r="D12" s="2"/>
      <c r="E12" s="2"/>
      <c r="F12" s="2"/>
      <c r="G12" s="2"/>
      <c r="H12" s="2"/>
      <c r="I12" s="2"/>
    </row>
    <row r="13" spans="1:9" x14ac:dyDescent="0.3">
      <c r="A13" t="s">
        <v>16</v>
      </c>
      <c r="B13">
        <v>180.01</v>
      </c>
      <c r="C13">
        <v>66.010000000000005</v>
      </c>
    </row>
    <row r="14" spans="1:9" x14ac:dyDescent="0.3">
      <c r="A14" t="s">
        <v>35</v>
      </c>
      <c r="B14">
        <f>B13/8</f>
        <v>22.501249999999999</v>
      </c>
      <c r="C14">
        <f>C13/2</f>
        <v>33.005000000000003</v>
      </c>
      <c r="D14">
        <f>B14+B12</f>
        <v>27.623249999999999</v>
      </c>
      <c r="E14">
        <f>C14+C12</f>
        <v>129.005</v>
      </c>
      <c r="F14">
        <f>(3/8)*25.4</f>
        <v>9.5249999999999986</v>
      </c>
      <c r="G14">
        <f>F14</f>
        <v>9.5249999999999986</v>
      </c>
      <c r="H14">
        <f>D14-(F14/2)</f>
        <v>22.860749999999999</v>
      </c>
      <c r="I14">
        <f>E14-(G14/2)</f>
        <v>124.24249999999999</v>
      </c>
    </row>
    <row r="15" spans="1:9" x14ac:dyDescent="0.3">
      <c r="A15" t="s">
        <v>5</v>
      </c>
      <c r="B15">
        <f>$B$13/3</f>
        <v>60.00333333333333</v>
      </c>
      <c r="C15" s="4">
        <f>$C$13/2</f>
        <v>33.005000000000003</v>
      </c>
      <c r="D15">
        <f t="shared" ref="D15:D19" si="0">B15+$B$12</f>
        <v>65.12533333333333</v>
      </c>
      <c r="E15" s="4">
        <f t="shared" ref="E15:E19" si="1">C15+$C$12</f>
        <v>129.005</v>
      </c>
      <c r="F15">
        <f>(1/4)*25.4</f>
        <v>6.35</v>
      </c>
      <c r="G15">
        <f>F15</f>
        <v>6.35</v>
      </c>
      <c r="H15">
        <f t="shared" ref="H15:I19" si="2">D15-(F15/2)</f>
        <v>61.950333333333333</v>
      </c>
      <c r="I15">
        <f t="shared" si="2"/>
        <v>125.83</v>
      </c>
    </row>
    <row r="16" spans="1:9" x14ac:dyDescent="0.3">
      <c r="A16" t="s">
        <v>7</v>
      </c>
      <c r="B16">
        <f>B15</f>
        <v>60.00333333333333</v>
      </c>
      <c r="C16" s="4">
        <f>$C$13/2+21</f>
        <v>54.005000000000003</v>
      </c>
      <c r="D16">
        <f t="shared" si="0"/>
        <v>65.12533333333333</v>
      </c>
      <c r="E16" s="4">
        <f t="shared" si="1"/>
        <v>150.005</v>
      </c>
      <c r="F16">
        <v>39.984000000000002</v>
      </c>
      <c r="G16">
        <v>8</v>
      </c>
      <c r="H16">
        <f t="shared" si="2"/>
        <v>45.133333333333326</v>
      </c>
      <c r="I16">
        <f>E16-(G16/2)+2</f>
        <v>148.005</v>
      </c>
    </row>
    <row r="17" spans="1:9" x14ac:dyDescent="0.3">
      <c r="A17" t="s">
        <v>6</v>
      </c>
      <c r="B17">
        <f>$B$13/3*2</f>
        <v>120.00666666666666</v>
      </c>
      <c r="C17" s="4">
        <f>$C$13/2</f>
        <v>33.005000000000003</v>
      </c>
      <c r="D17">
        <f t="shared" si="0"/>
        <v>125.12866666666666</v>
      </c>
      <c r="E17" s="4">
        <f t="shared" si="1"/>
        <v>129.005</v>
      </c>
      <c r="F17">
        <f>(1/4)*25.4</f>
        <v>6.35</v>
      </c>
      <c r="G17">
        <f>F17</f>
        <v>6.35</v>
      </c>
      <c r="H17">
        <f t="shared" si="2"/>
        <v>121.95366666666666</v>
      </c>
      <c r="I17">
        <f t="shared" si="2"/>
        <v>125.83</v>
      </c>
    </row>
    <row r="18" spans="1:9" x14ac:dyDescent="0.3">
      <c r="A18" t="s">
        <v>8</v>
      </c>
      <c r="B18">
        <f>$B$13/3*2</f>
        <v>120.00666666666666</v>
      </c>
      <c r="C18" s="4">
        <f>$C$13/2+21</f>
        <v>54.005000000000003</v>
      </c>
      <c r="D18">
        <f t="shared" si="0"/>
        <v>125.12866666666666</v>
      </c>
      <c r="E18" s="4">
        <f t="shared" si="1"/>
        <v>150.005</v>
      </c>
      <c r="F18">
        <v>32.348999999999997</v>
      </c>
      <c r="G18">
        <v>8</v>
      </c>
      <c r="H18">
        <f t="shared" si="2"/>
        <v>108.95416666666667</v>
      </c>
      <c r="I18">
        <f>E18-(G18/2)-2.6+2</f>
        <v>145.405</v>
      </c>
    </row>
    <row r="19" spans="1:9" x14ac:dyDescent="0.3">
      <c r="A19" t="s">
        <v>60</v>
      </c>
      <c r="B19">
        <f>B13/8*7</f>
        <v>157.50874999999999</v>
      </c>
      <c r="C19" s="4">
        <f>C13/2</f>
        <v>33.005000000000003</v>
      </c>
      <c r="D19">
        <f>B19+B12</f>
        <v>162.63074999999998</v>
      </c>
      <c r="E19" s="4">
        <f>C19+C12</f>
        <v>129.005</v>
      </c>
      <c r="F19">
        <v>4.8499999999999996</v>
      </c>
      <c r="G19">
        <f>F19</f>
        <v>4.8499999999999996</v>
      </c>
      <c r="H19">
        <f t="shared" si="2"/>
        <v>160.20574999999997</v>
      </c>
      <c r="I19">
        <f>E19-(G19/2)</f>
        <v>126.58</v>
      </c>
    </row>
    <row r="20" spans="1:9" x14ac:dyDescent="0.3">
      <c r="C20" s="4"/>
      <c r="D20" s="3"/>
      <c r="E20" s="3"/>
    </row>
    <row r="21" spans="1:9" x14ac:dyDescent="0.3">
      <c r="C21" s="4"/>
      <c r="D21" s="3"/>
      <c r="E21" s="3"/>
    </row>
    <row r="22" spans="1:9" ht="18" x14ac:dyDescent="0.35">
      <c r="A22" s="8" t="s">
        <v>13</v>
      </c>
      <c r="B22" s="2" t="s">
        <v>3</v>
      </c>
      <c r="C22" s="2" t="s">
        <v>4</v>
      </c>
      <c r="D22" s="3"/>
      <c r="E22" s="3"/>
      <c r="H22" s="2" t="s">
        <v>11</v>
      </c>
      <c r="I22" s="2" t="s">
        <v>12</v>
      </c>
    </row>
    <row r="23" spans="1:9" x14ac:dyDescent="0.3">
      <c r="A23" t="s">
        <v>15</v>
      </c>
      <c r="B23">
        <v>186.12200000000001</v>
      </c>
      <c r="C23">
        <v>96</v>
      </c>
    </row>
    <row r="24" spans="1:9" x14ac:dyDescent="0.3">
      <c r="A24" t="s">
        <v>54</v>
      </c>
      <c r="B24">
        <f>B13</f>
        <v>180.01</v>
      </c>
      <c r="C24">
        <f>C13</f>
        <v>66.010000000000005</v>
      </c>
    </row>
    <row r="25" spans="1:9" x14ac:dyDescent="0.3">
      <c r="A25" t="s">
        <v>17</v>
      </c>
      <c r="B25">
        <v>9</v>
      </c>
      <c r="C25">
        <v>9</v>
      </c>
    </row>
    <row r="26" spans="1:9" x14ac:dyDescent="0.3">
      <c r="A26" t="s">
        <v>18</v>
      </c>
      <c r="F26">
        <f>B24-(B25*2)</f>
        <v>162.01</v>
      </c>
      <c r="G26">
        <v>32</v>
      </c>
      <c r="H26">
        <f>B23+B25</f>
        <v>195.12200000000001</v>
      </c>
      <c r="I26">
        <f>C23+C25</f>
        <v>105</v>
      </c>
    </row>
    <row r="27" spans="1:9" x14ac:dyDescent="0.3">
      <c r="A27" t="s">
        <v>39</v>
      </c>
      <c r="B27">
        <f>H27+(F27/2)</f>
        <v>211.12200000000001</v>
      </c>
      <c r="C27">
        <f>I27+(G27/2)</f>
        <v>121</v>
      </c>
      <c r="F27">
        <v>30</v>
      </c>
      <c r="G27">
        <v>30</v>
      </c>
      <c r="H27">
        <f>H26+1</f>
        <v>196.12200000000001</v>
      </c>
      <c r="I27">
        <f>I26+1</f>
        <v>106</v>
      </c>
    </row>
    <row r="28" spans="1:9" x14ac:dyDescent="0.3">
      <c r="A28" t="s">
        <v>40</v>
      </c>
      <c r="B28">
        <f>B27</f>
        <v>211.12200000000001</v>
      </c>
      <c r="C28">
        <f>C27</f>
        <v>121</v>
      </c>
      <c r="F28">
        <v>5.85</v>
      </c>
      <c r="G28">
        <v>4.2919999999999998</v>
      </c>
      <c r="H28">
        <f>B28-(F28/2)</f>
        <v>208.197</v>
      </c>
      <c r="I28">
        <f>C28-(G28/2)</f>
        <v>118.854</v>
      </c>
    </row>
    <row r="29" spans="1:9" x14ac:dyDescent="0.3">
      <c r="A29" t="s">
        <v>42</v>
      </c>
      <c r="B29">
        <f>B28+F29+1</f>
        <v>242.12200000000001</v>
      </c>
      <c r="C29">
        <f>C27</f>
        <v>121</v>
      </c>
      <c r="F29">
        <f>F27</f>
        <v>30</v>
      </c>
      <c r="G29">
        <f>G27</f>
        <v>30</v>
      </c>
      <c r="H29">
        <f>B29-(F29/2)</f>
        <v>227.12200000000001</v>
      </c>
      <c r="I29">
        <f>I27</f>
        <v>106</v>
      </c>
    </row>
    <row r="30" spans="1:9" x14ac:dyDescent="0.3">
      <c r="A30" t="s">
        <v>43</v>
      </c>
      <c r="B30">
        <f>B29</f>
        <v>242.12200000000001</v>
      </c>
      <c r="C30">
        <f>C29</f>
        <v>121</v>
      </c>
      <c r="F30">
        <f>F28</f>
        <v>5.85</v>
      </c>
      <c r="G30">
        <f>G28</f>
        <v>4.2919999999999998</v>
      </c>
      <c r="H30">
        <f>B30-(F30/2)</f>
        <v>239.197</v>
      </c>
      <c r="I30">
        <f>C30-(G30/2)</f>
        <v>118.854</v>
      </c>
    </row>
    <row r="31" spans="1:9" x14ac:dyDescent="0.3">
      <c r="A31" t="s">
        <v>41</v>
      </c>
      <c r="B31">
        <f>B29+F31+1</f>
        <v>273.12200000000001</v>
      </c>
      <c r="C31">
        <f>C27</f>
        <v>121</v>
      </c>
      <c r="F31">
        <f>F27</f>
        <v>30</v>
      </c>
      <c r="G31">
        <f>G27</f>
        <v>30</v>
      </c>
      <c r="H31">
        <f>B31-(F31/2)</f>
        <v>258.12200000000001</v>
      </c>
      <c r="I31">
        <f>C31-(G31/2)</f>
        <v>106</v>
      </c>
    </row>
    <row r="32" spans="1:9" x14ac:dyDescent="0.3">
      <c r="A32" t="s">
        <v>44</v>
      </c>
      <c r="B32">
        <f>B31+F32+1</f>
        <v>304.12200000000001</v>
      </c>
      <c r="C32">
        <f>C27</f>
        <v>121</v>
      </c>
      <c r="F32">
        <f>F27</f>
        <v>30</v>
      </c>
      <c r="G32">
        <f>G27</f>
        <v>30</v>
      </c>
      <c r="H32">
        <f>B32-(F32/2)</f>
        <v>289.12200000000001</v>
      </c>
      <c r="I32">
        <f>C32-(G32/2)</f>
        <v>106</v>
      </c>
    </row>
    <row r="35" spans="1:9" ht="18" x14ac:dyDescent="0.35">
      <c r="A35" s="8" t="s">
        <v>21</v>
      </c>
      <c r="B35" s="2" t="s">
        <v>3</v>
      </c>
      <c r="C35" s="2" t="s">
        <v>4</v>
      </c>
      <c r="H35" s="2" t="s">
        <v>11</v>
      </c>
      <c r="I35" s="2" t="s">
        <v>12</v>
      </c>
    </row>
    <row r="36" spans="1:9" x14ac:dyDescent="0.3">
      <c r="A36" t="s">
        <v>22</v>
      </c>
      <c r="B36">
        <v>5.1219999999999999</v>
      </c>
      <c r="C36">
        <v>5.1219999999999999</v>
      </c>
    </row>
    <row r="37" spans="1:9" x14ac:dyDescent="0.3">
      <c r="A37" t="s">
        <v>34</v>
      </c>
      <c r="B37">
        <f>B24</f>
        <v>180.01</v>
      </c>
      <c r="C37">
        <v>90.01</v>
      </c>
    </row>
    <row r="38" spans="1:9" x14ac:dyDescent="0.3">
      <c r="A38" t="s">
        <v>23</v>
      </c>
      <c r="B38">
        <v>50.648000000000003</v>
      </c>
      <c r="C38">
        <v>67.001000000000005</v>
      </c>
    </row>
    <row r="39" spans="1:9" x14ac:dyDescent="0.3">
      <c r="A39" t="s">
        <v>38</v>
      </c>
      <c r="B39">
        <f>B36+(B37/2)</f>
        <v>95.126999999999995</v>
      </c>
      <c r="C39">
        <f>C36+(C37/2)</f>
        <v>50.127000000000002</v>
      </c>
    </row>
    <row r="40" spans="1:9" x14ac:dyDescent="0.3">
      <c r="A40" t="s">
        <v>24</v>
      </c>
      <c r="B40">
        <f>B39-(B38/2)</f>
        <v>69.802999999999997</v>
      </c>
      <c r="C40">
        <f>C39-(C38/2)</f>
        <v>16.6265</v>
      </c>
      <c r="H40">
        <f>B39-(B38/2)</f>
        <v>69.802999999999997</v>
      </c>
      <c r="I40">
        <f>C39-(C38/2)</f>
        <v>16.6265</v>
      </c>
    </row>
    <row r="41" spans="1:9" x14ac:dyDescent="0.3">
      <c r="A41" t="s">
        <v>33</v>
      </c>
      <c r="B41">
        <v>7</v>
      </c>
    </row>
    <row r="42" spans="1:9" x14ac:dyDescent="0.3">
      <c r="A42" t="s">
        <v>25</v>
      </c>
      <c r="H42">
        <f>H40-B41</f>
        <v>62.802999999999997</v>
      </c>
      <c r="I42">
        <f>I40</f>
        <v>16.6265</v>
      </c>
    </row>
    <row r="45" spans="1:9" ht="18" x14ac:dyDescent="0.35">
      <c r="A45" s="8" t="s">
        <v>19</v>
      </c>
      <c r="B45" s="2" t="s">
        <v>3</v>
      </c>
      <c r="C45" s="2" t="s">
        <v>4</v>
      </c>
      <c r="D45" s="2" t="s">
        <v>10</v>
      </c>
      <c r="F45" s="2"/>
      <c r="G45" s="2"/>
    </row>
    <row r="46" spans="1:9" x14ac:dyDescent="0.3">
      <c r="A46" s="5" t="s">
        <v>20</v>
      </c>
      <c r="B46">
        <v>186</v>
      </c>
      <c r="C46">
        <v>5.1219999999999999</v>
      </c>
      <c r="H46">
        <f>B46</f>
        <v>186</v>
      </c>
      <c r="I46">
        <f>C46</f>
        <v>5.1219999999999999</v>
      </c>
    </row>
    <row r="47" spans="1:9" x14ac:dyDescent="0.3">
      <c r="A47" s="5" t="s">
        <v>45</v>
      </c>
      <c r="B47">
        <f>B37</f>
        <v>180.01</v>
      </c>
      <c r="C47">
        <f>C37</f>
        <v>90.01</v>
      </c>
    </row>
    <row r="48" spans="1:9" x14ac:dyDescent="0.3">
      <c r="A48" s="5" t="s">
        <v>37</v>
      </c>
      <c r="G48">
        <v>6</v>
      </c>
      <c r="H48">
        <f>B46+15</f>
        <v>201</v>
      </c>
      <c r="I48">
        <f>I46+C47-20</f>
        <v>75.132000000000005</v>
      </c>
    </row>
    <row r="49" spans="1:9" x14ac:dyDescent="0.3">
      <c r="A49" s="5" t="s">
        <v>47</v>
      </c>
      <c r="G49">
        <v>5</v>
      </c>
      <c r="H49">
        <f>H48</f>
        <v>201</v>
      </c>
      <c r="I49">
        <f>I48-15</f>
        <v>60.132000000000005</v>
      </c>
    </row>
    <row r="50" spans="1:9" x14ac:dyDescent="0.3">
      <c r="A50" s="5" t="s">
        <v>46</v>
      </c>
      <c r="G50">
        <v>5</v>
      </c>
      <c r="H50">
        <f>H48</f>
        <v>201</v>
      </c>
      <c r="I50">
        <f>I49-15</f>
        <v>45.132000000000005</v>
      </c>
    </row>
    <row r="51" spans="1:9" x14ac:dyDescent="0.3">
      <c r="A51" s="5" t="s">
        <v>48</v>
      </c>
      <c r="G51">
        <v>5</v>
      </c>
      <c r="H51">
        <f>H48</f>
        <v>201</v>
      </c>
      <c r="I51">
        <f>I50-15</f>
        <v>30.132000000000005</v>
      </c>
    </row>
    <row r="52" spans="1:9" x14ac:dyDescent="0.3">
      <c r="A52" s="5" t="s">
        <v>49</v>
      </c>
      <c r="G52">
        <v>5</v>
      </c>
      <c r="H52">
        <f>H48</f>
        <v>201</v>
      </c>
      <c r="I52">
        <f>I51-15</f>
        <v>15.132000000000005</v>
      </c>
    </row>
    <row r="53" spans="1:9" x14ac:dyDescent="0.3">
      <c r="A53" s="5"/>
    </row>
    <row r="55" spans="1:9" ht="18" x14ac:dyDescent="0.35">
      <c r="A55" s="8" t="s">
        <v>51</v>
      </c>
      <c r="B55" s="2" t="s">
        <v>3</v>
      </c>
      <c r="C55" s="2" t="s">
        <v>4</v>
      </c>
      <c r="D55" s="2" t="s">
        <v>10</v>
      </c>
      <c r="F55" s="2"/>
      <c r="G55" s="2"/>
    </row>
    <row r="56" spans="1:9" x14ac:dyDescent="0.3">
      <c r="A56" s="5" t="s">
        <v>53</v>
      </c>
      <c r="B56">
        <v>5.1219999999999999</v>
      </c>
      <c r="C56">
        <v>163</v>
      </c>
      <c r="H56">
        <f>B56</f>
        <v>5.1219999999999999</v>
      </c>
      <c r="I56">
        <f>C56</f>
        <v>163</v>
      </c>
    </row>
    <row r="57" spans="1:9" x14ac:dyDescent="0.3">
      <c r="A57" s="5" t="s">
        <v>56</v>
      </c>
      <c r="B57">
        <f>C37</f>
        <v>90.01</v>
      </c>
      <c r="C57">
        <f>C24</f>
        <v>66.010000000000005</v>
      </c>
    </row>
    <row r="58" spans="1:9" x14ac:dyDescent="0.3">
      <c r="A58" s="5" t="s">
        <v>57</v>
      </c>
      <c r="F58">
        <v>6</v>
      </c>
      <c r="G58">
        <f>C57-15-B8</f>
        <v>45.81</v>
      </c>
      <c r="H58">
        <f>H56+45-(F58/2)</f>
        <v>47.122</v>
      </c>
      <c r="I58">
        <f>I56+15</f>
        <v>178</v>
      </c>
    </row>
    <row r="61" spans="1:9" ht="18" x14ac:dyDescent="0.35">
      <c r="A61" s="8" t="s">
        <v>52</v>
      </c>
      <c r="B61" s="2" t="s">
        <v>3</v>
      </c>
      <c r="C61" s="2" t="s">
        <v>4</v>
      </c>
      <c r="D61" s="2" t="s">
        <v>10</v>
      </c>
      <c r="F61" s="2"/>
      <c r="G61" s="2"/>
    </row>
    <row r="62" spans="1:9" x14ac:dyDescent="0.3">
      <c r="A62" s="5" t="s">
        <v>50</v>
      </c>
      <c r="B62">
        <v>96</v>
      </c>
      <c r="C62">
        <v>163</v>
      </c>
      <c r="H62">
        <f>B62</f>
        <v>96</v>
      </c>
      <c r="I62">
        <f>C62</f>
        <v>163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</vt:lpstr>
      <vt:lpstr>birch3</vt:lpstr>
      <vt:lpstr>birch4</vt:lpstr>
      <vt:lpstr>cherry3</vt:lpstr>
      <vt:lpstr>maple5</vt:lpstr>
      <vt:lpstr>birch5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</dc:creator>
  <cp:lastModifiedBy>ross</cp:lastModifiedBy>
  <dcterms:created xsi:type="dcterms:W3CDTF">2015-06-06T17:56:06Z</dcterms:created>
  <dcterms:modified xsi:type="dcterms:W3CDTF">2016-10-31T04:54:12Z</dcterms:modified>
</cp:coreProperties>
</file>