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1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My work\Work T.I.C\Proposta de trabalho\"/>
    </mc:Choice>
  </mc:AlternateContent>
  <bookViews>
    <workbookView xWindow="0" yWindow="0" windowWidth="15345" windowHeight="5085" activeTab="7"/>
  </bookViews>
  <sheets>
    <sheet name="EX1" sheetId="1" r:id="rId1"/>
    <sheet name="EX2" sheetId="2" r:id="rId2"/>
    <sheet name="EX3" sheetId="3" r:id="rId3"/>
    <sheet name="EX4" sheetId="4" r:id="rId4"/>
    <sheet name="EX5" sheetId="5" r:id="rId5"/>
    <sheet name="EX6" sheetId="6" r:id="rId6"/>
    <sheet name="EX7" sheetId="7" r:id="rId7"/>
    <sheet name="EX8" sheetId="8" r:id="rId8"/>
    <sheet name="EX9" sheetId="9" r:id="rId9"/>
    <sheet name="EX10" sheetId="10" r:id="rId10"/>
    <sheet name="EX11" sheetId="11" r:id="rId11"/>
  </sheets>
  <definedNames>
    <definedName name="Janeiro">'EX5'!#REF!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6" i="3" l="1"/>
  <c r="F20" i="3"/>
  <c r="G8" i="9"/>
  <c r="G12" i="9"/>
  <c r="G13" i="9"/>
  <c r="G14" i="9"/>
  <c r="G15" i="9"/>
  <c r="G16" i="9"/>
  <c r="G17" i="9"/>
  <c r="G18" i="9"/>
  <c r="G19" i="9"/>
  <c r="G21" i="9"/>
  <c r="G22" i="9"/>
  <c r="G23" i="9"/>
  <c r="G24" i="9"/>
  <c r="G25" i="9"/>
  <c r="G26" i="9"/>
  <c r="G28" i="9"/>
  <c r="G29" i="9"/>
  <c r="G30" i="9"/>
  <c r="G31" i="9"/>
  <c r="G32" i="9"/>
  <c r="G33" i="9"/>
  <c r="G10" i="9"/>
  <c r="G9" i="9"/>
  <c r="G4" i="10" l="1"/>
  <c r="H4" i="10"/>
  <c r="F4" i="10"/>
  <c r="I4" i="11" l="1"/>
  <c r="F4" i="11"/>
  <c r="H4" i="11"/>
  <c r="F7" i="10"/>
  <c r="H7" i="10" s="1"/>
  <c r="F8" i="10"/>
  <c r="H8" i="10" s="1"/>
  <c r="F9" i="10"/>
  <c r="H9" i="10" s="1"/>
  <c r="F10" i="10"/>
  <c r="H10" i="10" s="1"/>
  <c r="F11" i="10"/>
  <c r="H11" i="10" s="1"/>
  <c r="F12" i="10"/>
  <c r="H12" i="10" s="1"/>
  <c r="F13" i="10"/>
  <c r="H13" i="10" s="1"/>
  <c r="F6" i="10"/>
  <c r="H6" i="10" s="1"/>
  <c r="F5" i="10"/>
  <c r="H5" i="10" s="1"/>
  <c r="F8" i="9" l="1"/>
  <c r="F33" i="9"/>
  <c r="F32" i="9"/>
  <c r="F31" i="9"/>
  <c r="F30" i="9"/>
  <c r="F29" i="9"/>
  <c r="F28" i="9"/>
  <c r="F25" i="9"/>
  <c r="F26" i="9"/>
  <c r="F24" i="9"/>
  <c r="F23" i="9"/>
  <c r="F22" i="9"/>
  <c r="F21" i="9"/>
  <c r="F19" i="9"/>
  <c r="F18" i="9"/>
  <c r="F15" i="9"/>
  <c r="F16" i="9"/>
  <c r="F17" i="9"/>
  <c r="F14" i="9"/>
  <c r="F12" i="9"/>
  <c r="F13" i="9"/>
  <c r="F10" i="9"/>
  <c r="F9" i="9"/>
  <c r="I7" i="9"/>
  <c r="I3" i="8"/>
  <c r="H9" i="8"/>
  <c r="G9" i="8"/>
  <c r="F9" i="8"/>
  <c r="E9" i="8"/>
  <c r="D9" i="8"/>
  <c r="C9" i="8"/>
  <c r="F3" i="8"/>
  <c r="G3" i="8"/>
  <c r="H3" i="8"/>
  <c r="E3" i="8"/>
  <c r="D3" i="8"/>
  <c r="I4" i="8"/>
  <c r="I6" i="8"/>
  <c r="I7" i="8"/>
  <c r="I9" i="8" s="1"/>
  <c r="I5" i="8"/>
  <c r="I27" i="7" l="1"/>
  <c r="H30" i="7"/>
  <c r="G30" i="7"/>
  <c r="D31" i="7"/>
  <c r="D32" i="7"/>
  <c r="F22" i="6"/>
  <c r="D26" i="6"/>
  <c r="D25" i="6"/>
  <c r="D24" i="6"/>
  <c r="E6" i="5" l="1"/>
  <c r="F22" i="3"/>
  <c r="F18" i="3"/>
  <c r="F14" i="3"/>
  <c r="F12" i="3"/>
  <c r="F10" i="3"/>
  <c r="F8" i="3"/>
  <c r="F6" i="3"/>
  <c r="F4" i="3"/>
  <c r="D6" i="2"/>
  <c r="E32" i="7" l="1"/>
  <c r="F32" i="7"/>
  <c r="G32" i="7"/>
  <c r="E8" i="5" l="1"/>
  <c r="E10" i="5"/>
  <c r="E12" i="5"/>
  <c r="E14" i="5"/>
  <c r="H6" i="5"/>
  <c r="H8" i="5"/>
  <c r="H10" i="5"/>
  <c r="H12" i="5"/>
  <c r="H14" i="5"/>
  <c r="E18" i="11"/>
  <c r="D18" i="11"/>
  <c r="C18" i="11"/>
  <c r="G17" i="11"/>
  <c r="E15" i="11"/>
  <c r="G15" i="11"/>
  <c r="G16" i="11" s="1"/>
  <c r="D15" i="11"/>
  <c r="C15" i="11"/>
  <c r="H5" i="11"/>
  <c r="I5" i="11" s="1"/>
  <c r="H6" i="11"/>
  <c r="I6" i="11" s="1"/>
  <c r="H7" i="11"/>
  <c r="I7" i="11" s="1"/>
  <c r="H8" i="11"/>
  <c r="I8" i="11" s="1"/>
  <c r="H9" i="11"/>
  <c r="I9" i="11" s="1"/>
  <c r="H10" i="11"/>
  <c r="I10" i="11" s="1"/>
  <c r="H11" i="11"/>
  <c r="I11" i="11" s="1"/>
  <c r="H12" i="11"/>
  <c r="I12" i="11" s="1"/>
  <c r="H13" i="11"/>
  <c r="I13" i="11" s="1"/>
  <c r="H14" i="11"/>
  <c r="I14" i="11" s="1"/>
  <c r="F5" i="11"/>
  <c r="F6" i="11"/>
  <c r="F7" i="11"/>
  <c r="F8" i="11"/>
  <c r="F9" i="11"/>
  <c r="F10" i="11"/>
  <c r="F11" i="11"/>
  <c r="F12" i="11"/>
  <c r="F13" i="11"/>
  <c r="F14" i="11"/>
  <c r="G5" i="10"/>
  <c r="G6" i="10"/>
  <c r="G7" i="10"/>
  <c r="G8" i="10"/>
  <c r="G9" i="10"/>
  <c r="G10" i="10"/>
  <c r="G11" i="10"/>
  <c r="G12" i="10"/>
  <c r="G13" i="10"/>
  <c r="I17" i="11" l="1"/>
  <c r="F15" i="11"/>
  <c r="I15" i="11"/>
  <c r="I16" i="11" s="1"/>
  <c r="E31" i="7"/>
  <c r="F31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31" i="7" s="1"/>
  <c r="G24" i="7"/>
  <c r="G25" i="7"/>
  <c r="G26" i="7"/>
  <c r="G27" i="7"/>
  <c r="G28" i="7"/>
  <c r="G29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8" i="7"/>
  <c r="I29" i="7"/>
  <c r="I30" i="7"/>
  <c r="I3" i="7"/>
  <c r="H3" i="7"/>
  <c r="G3" i="7"/>
  <c r="B6" i="7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5" i="7"/>
  <c r="B4" i="7"/>
  <c r="F25" i="6"/>
  <c r="F24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5" i="6"/>
  <c r="F4" i="6"/>
  <c r="F3" i="6"/>
  <c r="E25" i="6"/>
  <c r="E24" i="6"/>
  <c r="D17" i="2" l="1"/>
  <c r="D16" i="2"/>
  <c r="D15" i="2"/>
  <c r="D14" i="2"/>
  <c r="D13" i="2"/>
  <c r="D12" i="2"/>
  <c r="D11" i="2"/>
  <c r="D10" i="2"/>
  <c r="D9" i="2"/>
  <c r="D8" i="2"/>
  <c r="D7" i="2"/>
  <c r="F6" i="1" l="1"/>
  <c r="G6" i="1" s="1"/>
  <c r="F5" i="1"/>
  <c r="G5" i="1" s="1"/>
  <c r="F7" i="1"/>
  <c r="G7" i="1" s="1"/>
  <c r="F8" i="1"/>
  <c r="G8" i="1" s="1"/>
  <c r="F9" i="1"/>
  <c r="G9" i="1" s="1"/>
</calcChain>
</file>

<file path=xl/sharedStrings.xml><?xml version="1.0" encoding="utf-8"?>
<sst xmlns="http://schemas.openxmlformats.org/spreadsheetml/2006/main" count="333" uniqueCount="291">
  <si>
    <t>Aluno</t>
  </si>
  <si>
    <t xml:space="preserve"> Período 1</t>
  </si>
  <si>
    <t xml:space="preserve"> Período 2</t>
  </si>
  <si>
    <t xml:space="preserve"> Período 3</t>
  </si>
  <si>
    <t>Médio</t>
  </si>
  <si>
    <t>Avaliação</t>
  </si>
  <si>
    <t>Nuno Alves</t>
  </si>
  <si>
    <t>Issac Moura</t>
  </si>
  <si>
    <t>Manuel Crysna</t>
  </si>
  <si>
    <t>Este é o primeiro exercício de Excel que estamos a realizar</t>
  </si>
  <si>
    <t>Julieta Machado</t>
  </si>
  <si>
    <t>Liberdade Fortes</t>
  </si>
  <si>
    <t>Pos.</t>
  </si>
  <si>
    <t>Concorrente</t>
  </si>
  <si>
    <t>Jogos</t>
  </si>
  <si>
    <t>Vitórias</t>
  </si>
  <si>
    <t>Empates</t>
  </si>
  <si>
    <t>Derrotas</t>
  </si>
  <si>
    <t>Pontos</t>
  </si>
  <si>
    <t>Quaresma Dungula</t>
  </si>
  <si>
    <t>Guilherme Pascoal</t>
  </si>
  <si>
    <t xml:space="preserve"> Lafayeth Camosso</t>
  </si>
  <si>
    <t>Abel Mafassa</t>
  </si>
  <si>
    <t xml:space="preserve"> Pedro Butuca</t>
  </si>
  <si>
    <t xml:space="preserve">  Kimaki Mezonda</t>
  </si>
  <si>
    <t xml:space="preserve"> Kiese Mendes</t>
  </si>
  <si>
    <t>Timóteo Dala</t>
  </si>
  <si>
    <t>Ignácio Niango</t>
  </si>
  <si>
    <t xml:space="preserve"> António Capita</t>
  </si>
  <si>
    <t>Luiz Zacoeiro</t>
  </si>
  <si>
    <t>Inocêncio Teixeira</t>
  </si>
  <si>
    <t>Este é o segundo exercício de Excel que estamos a realizar</t>
  </si>
  <si>
    <t>N1:</t>
  </si>
  <si>
    <t>N2:</t>
  </si>
  <si>
    <t>Calculadora Virtual</t>
  </si>
  <si>
    <t>Total</t>
  </si>
  <si>
    <t>N1+N2</t>
  </si>
  <si>
    <t xml:space="preserve"> N1*N2</t>
  </si>
  <si>
    <t xml:space="preserve"> N1-N2</t>
  </si>
  <si>
    <t xml:space="preserve"> N1/N2</t>
  </si>
  <si>
    <t xml:space="preserve"> N1*2</t>
  </si>
  <si>
    <t xml:space="preserve"> Raiz quadrada N1</t>
  </si>
  <si>
    <t>Area Triangulo B=N1 A=N2</t>
  </si>
  <si>
    <t>Média 2 números</t>
  </si>
  <si>
    <t>simétrico N1</t>
  </si>
  <si>
    <t>Camisolas</t>
  </si>
  <si>
    <t xml:space="preserve"> Chuteiras</t>
  </si>
  <si>
    <t>Calções</t>
  </si>
  <si>
    <t xml:space="preserve"> Meias</t>
  </si>
  <si>
    <t>Produto</t>
  </si>
  <si>
    <t>Janeiro</t>
  </si>
  <si>
    <t>Fevereiro</t>
  </si>
  <si>
    <t xml:space="preserve"> Março</t>
  </si>
  <si>
    <t xml:space="preserve"> Abril</t>
  </si>
  <si>
    <t xml:space="preserve"> Maio</t>
  </si>
  <si>
    <t xml:space="preserve"> Julho</t>
  </si>
  <si>
    <t xml:space="preserve"> Qtd. Total</t>
  </si>
  <si>
    <t xml:space="preserve"> Preço unitário</t>
  </si>
  <si>
    <t xml:space="preserve"> Total</t>
  </si>
  <si>
    <t xml:space="preserve">Pardalense F.C. </t>
  </si>
  <si>
    <t>Total de Vendas</t>
  </si>
  <si>
    <t>Número:</t>
  </si>
  <si>
    <t>0 Casas Decimais</t>
  </si>
  <si>
    <t>1 Casas Decimais</t>
  </si>
  <si>
    <t>2 Casas Decimais</t>
  </si>
  <si>
    <t>3 Casas Decimais</t>
  </si>
  <si>
    <t>4 Casas Decimais</t>
  </si>
  <si>
    <t>Notação Cientifica</t>
  </si>
  <si>
    <t>Modelo Euro</t>
  </si>
  <si>
    <t>Contabilidade - Símbolo $</t>
  </si>
  <si>
    <t>Fracção</t>
  </si>
  <si>
    <t>Horas</t>
  </si>
  <si>
    <t>Mercearia:</t>
  </si>
  <si>
    <t>Quantidade</t>
  </si>
  <si>
    <t>Valor Unidade /kg/Lt</t>
  </si>
  <si>
    <t>Açucar</t>
  </si>
  <si>
    <t xml:space="preserve"> Arroz</t>
  </si>
  <si>
    <t xml:space="preserve"> Massa Cotovelos</t>
  </si>
  <si>
    <t xml:space="preserve"> Massa Esparguete</t>
  </si>
  <si>
    <t>Farinha</t>
  </si>
  <si>
    <t xml:space="preserve"> Óleo</t>
  </si>
  <si>
    <t xml:space="preserve"> Café</t>
  </si>
  <si>
    <t xml:space="preserve"> Chá</t>
  </si>
  <si>
    <t xml:space="preserve"> Cereais</t>
  </si>
  <si>
    <t xml:space="preserve"> Papas</t>
  </si>
  <si>
    <t xml:space="preserve"> Bolachas</t>
  </si>
  <si>
    <t>Salsichas</t>
  </si>
  <si>
    <t>Polpa de Tomate</t>
  </si>
  <si>
    <t>Sal Grosso</t>
  </si>
  <si>
    <t>Sal Fino</t>
  </si>
  <si>
    <t xml:space="preserve"> Vinagre</t>
  </si>
  <si>
    <t>Especiarias</t>
  </si>
  <si>
    <t>Compotas</t>
  </si>
  <si>
    <t>Pão</t>
  </si>
  <si>
    <t>Ovos</t>
  </si>
  <si>
    <t xml:space="preserve"> </t>
  </si>
  <si>
    <t xml:space="preserve"> Valor Unitário Máximo</t>
  </si>
  <si>
    <t>Valor Unitário Minimo</t>
  </si>
  <si>
    <t xml:space="preserve"> Número de Artigos</t>
  </si>
  <si>
    <t>N°</t>
  </si>
  <si>
    <t>Nome</t>
  </si>
  <si>
    <t>Trabalho 1</t>
  </si>
  <si>
    <t>Trabalho 3</t>
  </si>
  <si>
    <t>Trabalho 2</t>
  </si>
  <si>
    <t>Média</t>
  </si>
  <si>
    <t>Nota Mais Alta</t>
  </si>
  <si>
    <t>Nota Mais Baixa</t>
  </si>
  <si>
    <t>Ana Vidal</t>
  </si>
  <si>
    <t>António Capita</t>
  </si>
  <si>
    <t>Damiana Oliveira</t>
  </si>
  <si>
    <t>Delmira Gomes</t>
  </si>
  <si>
    <t>Diamantino Barbante</t>
  </si>
  <si>
    <t>Elsa Cayundo</t>
  </si>
  <si>
    <t>Etelvina Cativa</t>
  </si>
  <si>
    <t xml:space="preserve"> Faustino Sabino</t>
  </si>
  <si>
    <t xml:space="preserve"> Felizberto Raposa</t>
  </si>
  <si>
    <t xml:space="preserve"> Guilherme Pascoal</t>
  </si>
  <si>
    <t xml:space="preserve"> Ignácio Niango</t>
  </si>
  <si>
    <t xml:space="preserve"> Inocêncio Teixeira</t>
  </si>
  <si>
    <t xml:space="preserve"> Isaac Maura</t>
  </si>
  <si>
    <t>Januário da Silva</t>
  </si>
  <si>
    <t>Kiese Mendes</t>
  </si>
  <si>
    <t xml:space="preserve"> Kimaki Mezonda</t>
  </si>
  <si>
    <t>kimaki Pongolola</t>
  </si>
  <si>
    <t xml:space="preserve"> Liberdade Fortes</t>
  </si>
  <si>
    <t xml:space="preserve"> Luís Zacoeiro</t>
  </si>
  <si>
    <t xml:space="preserve"> Manuel Crysna</t>
  </si>
  <si>
    <t xml:space="preserve"> Octávio Delgado</t>
  </si>
  <si>
    <t>Pedro Butuca</t>
  </si>
  <si>
    <t xml:space="preserve"> Quaresma Dungulla</t>
  </si>
  <si>
    <t xml:space="preserve"> Saydi Margoso</t>
  </si>
  <si>
    <t xml:space="preserve"> Timóteo Dala</t>
  </si>
  <si>
    <t xml:space="preserve"> Número de Notas = 8</t>
  </si>
  <si>
    <t xml:space="preserve"> Número de Positivas</t>
  </si>
  <si>
    <t>Milho</t>
  </si>
  <si>
    <t xml:space="preserve"> Cerveja</t>
  </si>
  <si>
    <t xml:space="preserve"> Feijão</t>
  </si>
  <si>
    <t xml:space="preserve"> Trigo</t>
  </si>
  <si>
    <t xml:space="preserve"> Total:</t>
  </si>
  <si>
    <t xml:space="preserve"> Junho</t>
  </si>
  <si>
    <t>Posição</t>
  </si>
  <si>
    <t>Jogador</t>
  </si>
  <si>
    <t xml:space="preserve"> Equipa nesse ano</t>
  </si>
  <si>
    <t xml:space="preserve"> Data de nascimento</t>
  </si>
  <si>
    <t xml:space="preserve"> Idade Actual</t>
  </si>
  <si>
    <t xml:space="preserve"> Idade Actual em Dias</t>
  </si>
  <si>
    <t>João Ricardo</t>
  </si>
  <si>
    <t>Lama</t>
  </si>
  <si>
    <t>Mário</t>
  </si>
  <si>
    <t>Guarda-redes</t>
  </si>
  <si>
    <t>Defesas</t>
  </si>
  <si>
    <t>Delgado</t>
  </si>
  <si>
    <t xml:space="preserve"> Jamba</t>
  </si>
  <si>
    <t xml:space="preserve"> Kali</t>
  </si>
  <si>
    <t xml:space="preserve"> Lebo Lebo</t>
  </si>
  <si>
    <t xml:space="preserve"> Loco</t>
  </si>
  <si>
    <t xml:space="preserve"> Marco Abreu</t>
  </si>
  <si>
    <t xml:space="preserve"> Marco Airosa</t>
  </si>
  <si>
    <t xml:space="preserve"> Rui Marques</t>
  </si>
  <si>
    <t>Meio Campistas</t>
  </si>
  <si>
    <t>André</t>
  </si>
  <si>
    <t xml:space="preserve"> Edson</t>
  </si>
  <si>
    <t xml:space="preserve"> Figueredo</t>
  </si>
  <si>
    <t xml:space="preserve"> Mendonça</t>
  </si>
  <si>
    <t xml:space="preserve"> Miloy</t>
  </si>
  <si>
    <t xml:space="preserve"> Zé Kalanga</t>
  </si>
  <si>
    <t>Atacantes</t>
  </si>
  <si>
    <t xml:space="preserve"> Akwá</t>
  </si>
  <si>
    <t xml:space="preserve"> Andre Tito Buengo</t>
  </si>
  <si>
    <t xml:space="preserve"> Love</t>
  </si>
  <si>
    <t xml:space="preserve"> Mantorras</t>
  </si>
  <si>
    <t xml:space="preserve"> Mateus</t>
  </si>
  <si>
    <t xml:space="preserve"> Abou Tarika</t>
  </si>
  <si>
    <t>Treinador</t>
  </si>
  <si>
    <t xml:space="preserve"> LUÍS DE OLIVEIRA GONCALVES</t>
  </si>
  <si>
    <t xml:space="preserve"> Fonte: http://www.fifa.com/worldcup/archive/germany2006/teams/team=43844.html</t>
  </si>
  <si>
    <t>Data Actual:</t>
  </si>
  <si>
    <t xml:space="preserve"> 07-01-1970</t>
  </si>
  <si>
    <t xml:space="preserve"> 01-02-1981</t>
  </si>
  <si>
    <t xml:space="preserve"> 01-06-1985</t>
  </si>
  <si>
    <t xml:space="preserve"> 01-11-1979</t>
  </si>
  <si>
    <t xml:space="preserve"> 10-07-1977</t>
  </si>
  <si>
    <t xml:space="preserve"> 11-10-1978</t>
  </si>
  <si>
    <t xml:space="preserve"> 29-05-1977</t>
  </si>
  <si>
    <t xml:space="preserve"> 25-12-1984</t>
  </si>
  <si>
    <t xml:space="preserve"> 08-12-1974</t>
  </si>
  <si>
    <t xml:space="preserve"> 06-08-1984</t>
  </si>
  <si>
    <t xml:space="preserve"> 03-09-1977</t>
  </si>
  <si>
    <t xml:space="preserve"> 14-05-1978</t>
  </si>
  <si>
    <t xml:space="preserve"> 02-03-1980</t>
  </si>
  <si>
    <t xml:space="preserve"> 28-11-1972</t>
  </si>
  <si>
    <t xml:space="preserve"> 09-10-1982</t>
  </si>
  <si>
    <t xml:space="preserve"> 12-10-1983</t>
  </si>
  <si>
    <t xml:space="preserve"> 30-05-1977</t>
  </si>
  <si>
    <t xml:space="preserve"> 11-02-1980</t>
  </si>
  <si>
    <t xml:space="preserve"> 14-03-1979</t>
  </si>
  <si>
    <t xml:space="preserve"> 18-03-1982</t>
  </si>
  <si>
    <t xml:space="preserve"> 30-12-1979</t>
  </si>
  <si>
    <t xml:space="preserve"> 18-06-1984</t>
  </si>
  <si>
    <t>(sem equipe)</t>
  </si>
  <si>
    <t xml:space="preserve"> (Petro Atlético)</t>
  </si>
  <si>
    <t xml:space="preserve"> (Inter clube)</t>
  </si>
  <si>
    <t>(Petro Atlético)</t>
  </si>
  <si>
    <t xml:space="preserve"> (As Aviação)</t>
  </si>
  <si>
    <t>(FC Barreirese - Portugal)</t>
  </si>
  <si>
    <t xml:space="preserve"> (Primeiro de Agosto)</t>
  </si>
  <si>
    <t xml:space="preserve"> (Portimonese - Portugal)</t>
  </si>
  <si>
    <t>(Hull City - Inglaterra)</t>
  </si>
  <si>
    <t>(Kuweit SC, kuweit)</t>
  </si>
  <si>
    <t xml:space="preserve"> (Pacos Ferreira, Portugal)</t>
  </si>
  <si>
    <t>(Varzim, Portugal)</t>
  </si>
  <si>
    <t xml:space="preserve"> (Varzim, Portugal)</t>
  </si>
  <si>
    <t xml:space="preserve"> (Inter Clube)</t>
  </si>
  <si>
    <t>(Sem equipe)</t>
  </si>
  <si>
    <t>(Clermont Foot, França)</t>
  </si>
  <si>
    <t xml:space="preserve"> (Benfica, Portugal)</t>
  </si>
  <si>
    <t>(Gil Vicente, Portugal)</t>
  </si>
  <si>
    <t>(Al Ah, Egipto)</t>
  </si>
  <si>
    <t>História Selecção de Angola no Mundial da Alemanha 2006</t>
  </si>
  <si>
    <t>Felizberto Raposo</t>
  </si>
  <si>
    <t xml:space="preserve"> Etelvina Catva</t>
  </si>
  <si>
    <t xml:space="preserve"> Ana Vidal</t>
  </si>
  <si>
    <t xml:space="preserve"> Issac Moura</t>
  </si>
  <si>
    <t xml:space="preserve"> Julieta Machado</t>
  </si>
  <si>
    <t xml:space="preserve"> Januário da Silva</t>
  </si>
  <si>
    <t xml:space="preserve"> Damiana Oliveira</t>
  </si>
  <si>
    <t>1° Trabalho</t>
  </si>
  <si>
    <t xml:space="preserve"> 2° Trabalho</t>
  </si>
  <si>
    <t>3° Trabalho</t>
  </si>
  <si>
    <t xml:space="preserve"> Nota Final</t>
  </si>
  <si>
    <t>Estado</t>
  </si>
  <si>
    <t>Nota</t>
  </si>
  <si>
    <t>Nome do funcionário</t>
  </si>
  <si>
    <t xml:space="preserve"> Quaresma Dungula</t>
  </si>
  <si>
    <t>Felisberto Raposo</t>
  </si>
  <si>
    <t>Horas Extras Janeiro</t>
  </si>
  <si>
    <t xml:space="preserve"> Horas Extras Fevereiro</t>
  </si>
  <si>
    <t xml:space="preserve"> Horas Extras Março</t>
  </si>
  <si>
    <t xml:space="preserve"> Total Horas Extras</t>
  </si>
  <si>
    <t>Vencimento  Base</t>
  </si>
  <si>
    <t>Taxa de Acréscimo</t>
  </si>
  <si>
    <t>Vencimento  Total</t>
  </si>
  <si>
    <t>Valor máximo</t>
  </si>
  <si>
    <t xml:space="preserve">Média </t>
  </si>
  <si>
    <t>Baixo</t>
  </si>
  <si>
    <t xml:space="preserve"> Fim do exercício</t>
  </si>
  <si>
    <t xml:space="preserve"> Formula</t>
  </si>
  <si>
    <t>=SE(F5&gt;=10;"Aprovado";"Reprovado")</t>
  </si>
  <si>
    <t>'=D5+1&amp;"°"</t>
  </si>
  <si>
    <t>'=C4+C6</t>
  </si>
  <si>
    <t>'=C4*C6</t>
  </si>
  <si>
    <t>Formula</t>
  </si>
  <si>
    <t>'=C4-C6</t>
  </si>
  <si>
    <t>'=C4/C6</t>
  </si>
  <si>
    <t>'=C4*2</t>
  </si>
  <si>
    <t>'=RAIZ(C4)</t>
  </si>
  <si>
    <t>'=(C4+C6)/2</t>
  </si>
  <si>
    <t>'=SOMA(F4:F20)</t>
  </si>
  <si>
    <t>'=$E$3</t>
  </si>
  <si>
    <t>=MÁXIMO(D3:D22)</t>
  </si>
  <si>
    <t>=MÍNIMO(D3:D22)</t>
  </si>
  <si>
    <t xml:space="preserve"> '=CONT.NÚM(D3:D22)</t>
  </si>
  <si>
    <t xml:space="preserve"> '=SOMA(D22*E22)</t>
  </si>
  <si>
    <t>'=CONT.SE(D3:D30;"&gt;=10")</t>
  </si>
  <si>
    <t>=CONT.SE(D3:D30;8)</t>
  </si>
  <si>
    <t>'=SOMA(D30:F30)/3</t>
  </si>
  <si>
    <t>'=MÁXIMO(D30:F30)</t>
  </si>
  <si>
    <t>'=MÍNIMO(D27:F27)</t>
  </si>
  <si>
    <t>=SOMA(C3:C7)</t>
  </si>
  <si>
    <t>=SOMA(D3:D7)</t>
  </si>
  <si>
    <t>'=SOMA(C3:H3)</t>
  </si>
  <si>
    <t>=SOMA(C4:H4)</t>
  </si>
  <si>
    <t>=SOMA(C5:H5)</t>
  </si>
  <si>
    <t>=SOMA(C6:H6)</t>
  </si>
  <si>
    <t>=SOMA(C7:H7)</t>
  </si>
  <si>
    <t xml:space="preserve"> =2017-1970</t>
  </si>
  <si>
    <t xml:space="preserve">  =SE(G4&lt;=500;10;15)&amp;"%"</t>
  </si>
  <si>
    <t xml:space="preserve"> =SOMA(C4:E4)</t>
  </si>
  <si>
    <t xml:space="preserve"> =(G4*H4+G4)</t>
  </si>
  <si>
    <r>
      <t xml:space="preserve"> </t>
    </r>
    <r>
      <rPr>
        <b/>
        <sz val="12"/>
        <color theme="1"/>
        <rFont val="Calibri"/>
        <family val="2"/>
        <scheme val="minor"/>
      </rPr>
      <t>Formula</t>
    </r>
  </si>
  <si>
    <t xml:space="preserve"> =MÉDIA(C4:E4)</t>
  </si>
  <si>
    <t xml:space="preserve"> =SE(F4&gt;9;"Aprovado";"Reprovado")</t>
  </si>
  <si>
    <t xml:space="preserve"> =SE(E(F4&gt;=18;F4&lt;=20);"Muito bom";SE(E(F4&lt;18;F4&gt;=15);"Bom";SE(E(F4&lt;15;F4&gt;=10);"Suficiente";SE(E(F4&lt;10;F4&gt;=6);"Fraco";SE(E(F4&lt;=5;F4&gt;=0);"Muito Fraco")))))</t>
  </si>
  <si>
    <t xml:space="preserve">  =SE((F8/4)-INT(F8/4)=0;F8*366;F8*365)</t>
  </si>
  <si>
    <t>=-C4</t>
  </si>
  <si>
    <t xml:space="preserve"> =(C4+C6)/2</t>
  </si>
  <si>
    <t xml:space="preserve"> =SOMA(I3:I7)</t>
  </si>
  <si>
    <t xml:space="preserve"> =SOMA(H3:H7)</t>
  </si>
  <si>
    <t xml:space="preserve"> =SOMA(G3:G7)</t>
  </si>
  <si>
    <t xml:space="preserve"> =SOMA(F3:F7)</t>
  </si>
  <si>
    <t xml:space="preserve"> =SOMA(E3:E7)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</si>
</sst>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R$&quot;\ #,##0.00"/>
    <numFmt numFmtId="165" formatCode="_-[$$-409]* #,##0.00_ ;_-[$$-409]* \-#,##0.00\ ;_-[$$-409]* &quot;-&quot;??_ ;_-@_ "/>
    <numFmt numFmtId="166" formatCode="#\ ???/???"/>
    <numFmt numFmtId="167" formatCode="[$-F400]h:mm:ss\ AM/PM"/>
    <numFmt numFmtId="168" formatCode="0.0000"/>
    <numFmt numFmtId="169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177">
    <xf numFmtId="0" fontId="0" fillId="0" borderId="0" xfId="0"/>
    <xf numFmtId="49" fontId="0" fillId="0" borderId="2" xfId="0" applyNumberFormat="1" applyBorder="1" applyAlignment="1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/>
    </xf>
    <xf numFmtId="49" fontId="0" fillId="3" borderId="1" xfId="0" applyNumberFormat="1" applyFill="1" applyBorder="1" applyAlignment="1">
      <alignment horizontal="center"/>
    </xf>
    <xf numFmtId="3" fontId="0" fillId="3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/>
    <xf numFmtId="49" fontId="0" fillId="0" borderId="1" xfId="0" applyNumberFormat="1" applyBorder="1" applyAlignment="1">
      <alignment horizontal="center" vertical="center"/>
    </xf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3" fillId="0" borderId="0" xfId="0" applyFont="1"/>
    <xf numFmtId="0" fontId="0" fillId="4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/>
    <xf numFmtId="0" fontId="0" fillId="0" borderId="0" xfId="0" applyAlignment="1">
      <alignment wrapText="1"/>
    </xf>
    <xf numFmtId="4" fontId="0" fillId="0" borderId="1" xfId="0" applyNumberFormat="1" applyBorder="1"/>
    <xf numFmtId="165" fontId="0" fillId="0" borderId="1" xfId="0" applyNumberFormat="1" applyBorder="1"/>
    <xf numFmtId="165" fontId="0" fillId="0" borderId="3" xfId="0" applyNumberFormat="1" applyBorder="1"/>
    <xf numFmtId="1" fontId="0" fillId="0" borderId="1" xfId="0" applyNumberFormat="1" applyBorder="1"/>
    <xf numFmtId="1" fontId="0" fillId="0" borderId="1" xfId="0" applyNumberForma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" fontId="0" fillId="0" borderId="4" xfId="0" applyNumberFormat="1" applyBorder="1" applyAlignment="1">
      <alignment horizontal="center"/>
    </xf>
    <xf numFmtId="165" fontId="0" fillId="0" borderId="4" xfId="0" applyNumberFormat="1" applyBorder="1"/>
    <xf numFmtId="0" fontId="0" fillId="6" borderId="5" xfId="0" applyFill="1" applyBorder="1"/>
    <xf numFmtId="0" fontId="0" fillId="6" borderId="6" xfId="0" applyFill="1" applyBorder="1"/>
    <xf numFmtId="0" fontId="0" fillId="6" borderId="7" xfId="0" applyFill="1" applyBorder="1"/>
    <xf numFmtId="165" fontId="0" fillId="6" borderId="6" xfId="0" applyNumberFormat="1" applyFill="1" applyBorder="1"/>
    <xf numFmtId="165" fontId="0" fillId="6" borderId="7" xfId="0" applyNumberFormat="1" applyFill="1" applyBorder="1"/>
    <xf numFmtId="1" fontId="0" fillId="6" borderId="4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" fontId="0" fillId="6" borderId="3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 textRotation="45"/>
    </xf>
    <xf numFmtId="0" fontId="0" fillId="5" borderId="3" xfId="0" applyFill="1" applyBorder="1" applyAlignment="1">
      <alignment textRotation="45"/>
    </xf>
    <xf numFmtId="165" fontId="0" fillId="5" borderId="4" xfId="0" applyNumberFormat="1" applyFill="1" applyBorder="1"/>
    <xf numFmtId="165" fontId="0" fillId="5" borderId="1" xfId="0" applyNumberFormat="1" applyFill="1" applyBorder="1"/>
    <xf numFmtId="165" fontId="0" fillId="5" borderId="3" xfId="0" applyNumberFormat="1" applyFill="1" applyBorder="1"/>
    <xf numFmtId="0" fontId="0" fillId="9" borderId="3" xfId="0" applyFill="1" applyBorder="1" applyAlignment="1">
      <alignment textRotation="45"/>
    </xf>
    <xf numFmtId="0" fontId="0" fillId="9" borderId="3" xfId="0" applyFill="1" applyBorder="1" applyAlignment="1">
      <alignment horizontal="center" textRotation="45"/>
    </xf>
    <xf numFmtId="0" fontId="0" fillId="9" borderId="1" xfId="0" applyFill="1" applyBorder="1"/>
    <xf numFmtId="2" fontId="0" fillId="0" borderId="1" xfId="0" applyNumberFormat="1" applyBorder="1"/>
    <xf numFmtId="168" fontId="0" fillId="0" borderId="1" xfId="0" applyNumberFormat="1" applyBorder="1"/>
    <xf numFmtId="2" fontId="0" fillId="0" borderId="0" xfId="0" applyNumberFormat="1"/>
    <xf numFmtId="0" fontId="0" fillId="0" borderId="1" xfId="0" applyNumberFormat="1" applyBorder="1" applyAlignment="1">
      <alignment horizontal="center" vertical="center"/>
    </xf>
    <xf numFmtId="0" fontId="0" fillId="0" borderId="4" xfId="0" applyBorder="1"/>
    <xf numFmtId="2" fontId="0" fillId="0" borderId="4" xfId="0" applyNumberFormat="1" applyBorder="1"/>
    <xf numFmtId="49" fontId="0" fillId="7" borderId="1" xfId="0" applyNumberForma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4" xfId="0" applyFill="1" applyBorder="1"/>
    <xf numFmtId="165" fontId="0" fillId="9" borderId="1" xfId="0" applyNumberFormat="1" applyFill="1" applyBorder="1"/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4" fontId="0" fillId="6" borderId="1" xfId="0" applyNumberFormat="1" applyFill="1" applyBorder="1"/>
    <xf numFmtId="0" fontId="0" fillId="6" borderId="3" xfId="0" applyFill="1" applyBorder="1"/>
    <xf numFmtId="0" fontId="0" fillId="0" borderId="0" xfId="0" applyFill="1" applyBorder="1"/>
    <xf numFmtId="0" fontId="6" fillId="8" borderId="1" xfId="0" applyFont="1" applyFill="1" applyBorder="1"/>
    <xf numFmtId="0" fontId="0" fillId="7" borderId="5" xfId="0" applyFill="1" applyBorder="1"/>
    <xf numFmtId="14" fontId="0" fillId="0" borderId="1" xfId="0" applyNumberFormat="1" applyBorder="1" applyAlignment="1">
      <alignment horizontal="center" vertical="center"/>
    </xf>
    <xf numFmtId="3" fontId="0" fillId="7" borderId="1" xfId="0" applyNumberForma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3" fontId="0" fillId="5" borderId="6" xfId="0" applyNumberForma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9" fontId="0" fillId="2" borderId="1" xfId="0" applyNumberFormat="1" applyFill="1" applyBorder="1" applyAlignment="1">
      <alignment horizontal="center"/>
    </xf>
    <xf numFmtId="0" fontId="0" fillId="12" borderId="1" xfId="0" applyFill="1" applyBorder="1"/>
    <xf numFmtId="1" fontId="0" fillId="12" borderId="1" xfId="0" applyNumberFormat="1" applyFill="1" applyBorder="1" applyAlignment="1">
      <alignment horizontal="center"/>
    </xf>
    <xf numFmtId="0" fontId="7" fillId="0" borderId="1" xfId="0" quotePrefix="1" applyFont="1" applyBorder="1" applyAlignment="1"/>
    <xf numFmtId="0" fontId="1" fillId="13" borderId="1" xfId="0" applyFont="1" applyFill="1" applyBorder="1" applyAlignment="1">
      <alignment horizontal="center"/>
    </xf>
    <xf numFmtId="0" fontId="1" fillId="13" borderId="1" xfId="0" applyFont="1" applyFill="1" applyBorder="1" applyAlignment="1"/>
    <xf numFmtId="0" fontId="0" fillId="0" borderId="0" xfId="0" applyBorder="1"/>
    <xf numFmtId="0" fontId="7" fillId="0" borderId="1" xfId="0" applyFont="1" applyBorder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7" fontId="0" fillId="0" borderId="1" xfId="0" applyNumberFormat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7" fillId="0" borderId="1" xfId="0" quotePrefix="1" applyFont="1" applyBorder="1"/>
    <xf numFmtId="0" fontId="7" fillId="0" borderId="1" xfId="0" applyFont="1" applyBorder="1"/>
    <xf numFmtId="0" fontId="0" fillId="14" borderId="1" xfId="0" applyFill="1" applyBorder="1"/>
    <xf numFmtId="0" fontId="7" fillId="0" borderId="1" xfId="0" quotePrefix="1" applyFont="1" applyFill="1" applyBorder="1"/>
    <xf numFmtId="0" fontId="1" fillId="14" borderId="1" xfId="0" applyFon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7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49" fontId="0" fillId="2" borderId="1" xfId="0" applyNumberFormat="1" applyFill="1" applyBorder="1" applyAlignment="1">
      <alignment horizontal="center"/>
    </xf>
    <xf numFmtId="49" fontId="0" fillId="11" borderId="1" xfId="0" applyNumberFormat="1" applyFill="1" applyBorder="1" applyAlignment="1">
      <alignment horizontal="center"/>
    </xf>
    <xf numFmtId="49" fontId="0" fillId="10" borderId="1" xfId="0" applyNumberFormat="1" applyFill="1" applyBorder="1" applyAlignment="1">
      <alignment horizontal="center"/>
    </xf>
    <xf numFmtId="49" fontId="0" fillId="12" borderId="1" xfId="0" applyNumberFormat="1" applyFill="1" applyBorder="1" applyAlignment="1">
      <alignment horizontal="center"/>
    </xf>
    <xf numFmtId="0" fontId="0" fillId="2" borderId="1" xfId="0" applyNumberForma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left" vertical="center" textRotation="90" wrapText="1"/>
    </xf>
    <xf numFmtId="0" fontId="9" fillId="0" borderId="1" xfId="0" applyFont="1" applyBorder="1" applyAlignment="1">
      <alignment horizontal="center" vertical="center"/>
    </xf>
    <xf numFmtId="3" fontId="9" fillId="0" borderId="1" xfId="1" applyNumberFormat="1" applyFont="1" applyBorder="1" applyAlignment="1">
      <alignment horizontal="center" vertical="center"/>
    </xf>
    <xf numFmtId="3" fontId="9" fillId="0" borderId="1" xfId="0" applyNumberFormat="1" applyFont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3" fontId="9" fillId="7" borderId="1" xfId="1" applyNumberFormat="1" applyFont="1" applyFill="1" applyBorder="1" applyAlignment="1">
      <alignment horizontal="center" vertical="center"/>
    </xf>
    <xf numFmtId="3" fontId="9" fillId="7" borderId="1" xfId="0" applyNumberFormat="1" applyFont="1" applyFill="1" applyBorder="1" applyAlignment="1">
      <alignment horizontal="center" vertical="center"/>
    </xf>
    <xf numFmtId="0" fontId="9" fillId="7" borderId="1" xfId="0" applyNumberFormat="1" applyFont="1" applyFill="1" applyBorder="1" applyAlignment="1">
      <alignment horizontal="center" vertical="center"/>
    </xf>
    <xf numFmtId="0" fontId="9" fillId="12" borderId="0" xfId="0" applyFont="1" applyFill="1"/>
    <xf numFmtId="0" fontId="9" fillId="0" borderId="0" xfId="0" applyFont="1"/>
    <xf numFmtId="0" fontId="10" fillId="0" borderId="4" xfId="0" applyFont="1" applyBorder="1"/>
    <xf numFmtId="3" fontId="9" fillId="7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3" fontId="9" fillId="12" borderId="1" xfId="0" applyNumberFormat="1" applyFont="1" applyFill="1" applyBorder="1" applyAlignment="1">
      <alignment horizontal="center"/>
    </xf>
    <xf numFmtId="0" fontId="9" fillId="7" borderId="1" xfId="0" applyFont="1" applyFill="1" applyBorder="1" applyAlignment="1">
      <alignment horizontal="center"/>
    </xf>
    <xf numFmtId="0" fontId="0" fillId="0" borderId="0" xfId="0" applyFont="1" applyBorder="1" applyAlignment="1">
      <alignment vertical="top" wrapText="1"/>
    </xf>
    <xf numFmtId="49" fontId="0" fillId="11" borderId="3" xfId="0" applyNumberFormat="1" applyFill="1" applyBorder="1" applyAlignment="1">
      <alignment horizontal="center"/>
    </xf>
    <xf numFmtId="0" fontId="13" fillId="0" borderId="0" xfId="0" applyFont="1"/>
    <xf numFmtId="18" fontId="0" fillId="0" borderId="0" xfId="0" applyNumberFormat="1"/>
    <xf numFmtId="49" fontId="0" fillId="0" borderId="1" xfId="0" applyNumberForma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6" fillId="8" borderId="5" xfId="0" applyFont="1" applyFill="1" applyBorder="1" applyAlignment="1">
      <alignment horizontal="center"/>
    </xf>
    <xf numFmtId="0" fontId="6" fillId="8" borderId="6" xfId="0" applyFont="1" applyFill="1" applyBorder="1" applyAlignment="1">
      <alignment horizontal="center"/>
    </xf>
    <xf numFmtId="0" fontId="6" fillId="8" borderId="7" xfId="0" applyFont="1" applyFill="1" applyBorder="1" applyAlignment="1">
      <alignment horizontal="center"/>
    </xf>
    <xf numFmtId="49" fontId="1" fillId="6" borderId="3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49" fontId="1" fillId="6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6" xfId="0" applyNumberFormat="1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/>
    </xf>
    <xf numFmtId="49" fontId="6" fillId="8" borderId="6" xfId="0" applyNumberFormat="1" applyFont="1" applyFill="1" applyBorder="1" applyAlignment="1">
      <alignment horizontal="center" vertical="center"/>
    </xf>
    <xf numFmtId="49" fontId="6" fillId="8" borderId="7" xfId="0" applyNumberFormat="1" applyFont="1" applyFill="1" applyBorder="1" applyAlignment="1">
      <alignment horizontal="center" vertical="center"/>
    </xf>
    <xf numFmtId="0" fontId="0" fillId="5" borderId="5" xfId="0" applyFont="1" applyFill="1" applyBorder="1" applyAlignment="1">
      <alignment horizontal="center" vertical="center"/>
    </xf>
    <xf numFmtId="0" fontId="0" fillId="5" borderId="6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49" fontId="11" fillId="10" borderId="3" xfId="0" applyNumberFormat="1" applyFont="1" applyFill="1" applyBorder="1" applyAlignment="1">
      <alignment horizontal="center" vertical="center"/>
    </xf>
    <xf numFmtId="49" fontId="11" fillId="10" borderId="8" xfId="0" applyNumberFormat="1" applyFont="1" applyFill="1" applyBorder="1" applyAlignment="1">
      <alignment horizontal="center" vertical="center"/>
    </xf>
    <xf numFmtId="49" fontId="11" fillId="10" borderId="4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13" borderId="7" xfId="0" applyFill="1" applyBorder="1" applyAlignment="1">
      <alignment horizontal="center"/>
    </xf>
    <xf numFmtId="0" fontId="12" fillId="0" borderId="1" xfId="0" applyFont="1" applyBorder="1" applyAlignment="1">
      <alignment horizontal="left" vertical="top" wrapText="1"/>
    </xf>
    <xf numFmtId="49" fontId="12" fillId="12" borderId="3" xfId="0" applyNumberFormat="1" applyFont="1" applyFill="1" applyBorder="1" applyAlignment="1">
      <alignment horizontal="left"/>
    </xf>
    <xf numFmtId="169" fontId="12" fillId="12" borderId="1" xfId="0" applyNumberFormat="1" applyFont="1" applyFill="1" applyBorder="1" applyAlignment="1">
      <alignment horizontal="left"/>
    </xf>
    <xf numFmtId="0" fontId="9" fillId="7" borderId="5" xfId="0" applyFont="1" applyFill="1" applyBorder="1" applyAlignment="1">
      <alignment horizontal="center"/>
    </xf>
    <xf numFmtId="0" fontId="9" fillId="7" borderId="6" xfId="0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/>
    </xf>
    <xf numFmtId="0" fontId="9" fillId="13" borderId="5" xfId="0" applyFont="1" applyFill="1" applyBorder="1" applyAlignment="1">
      <alignment horizontal="center"/>
    </xf>
    <xf numFmtId="0" fontId="9" fillId="13" borderId="6" xfId="0" applyFont="1" applyFill="1" applyBorder="1" applyAlignment="1">
      <alignment horizontal="center"/>
    </xf>
    <xf numFmtId="0" fontId="9" fillId="13" borderId="7" xfId="0" applyFont="1" applyFill="1" applyBorder="1" applyAlignment="1">
      <alignment horizontal="center"/>
    </xf>
    <xf numFmtId="0" fontId="0" fillId="15" borderId="1" xfId="0" applyNumberFormat="1" applyFill="1" applyBorder="1" applyAlignment="1">
      <alignment horizontal="center" vertical="center"/>
    </xf>
    <xf numFmtId="0" fontId="7" fillId="0" borderId="1" xfId="0" quotePrefix="1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Nota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percentStacked"/>
        <c:varyColors val="0"/>
        <c:ser>
          <c:idx val="0"/>
          <c:order val="0"/>
          <c:tx>
            <c:strRef>
              <c:f>'EX10'!$C$3</c:f>
              <c:strCache>
                <c:ptCount val="1"/>
                <c:pt idx="0">
                  <c:v>1° Trabalho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'EX10'!$C$4:$C$13</c:f>
              <c:numCache>
                <c:formatCode>0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19</c:v>
                </c:pt>
                <c:pt idx="3">
                  <c:v>15</c:v>
                </c:pt>
                <c:pt idx="4">
                  <c:v>11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'EX10'!$D$3</c:f>
              <c:strCache>
                <c:ptCount val="1"/>
                <c:pt idx="0">
                  <c:v> 2° Trabalho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'EX10'!$D$4:$D$13</c:f>
              <c:numCache>
                <c:formatCode>0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</c:ser>
        <c:ser>
          <c:idx val="2"/>
          <c:order val="2"/>
          <c:tx>
            <c:strRef>
              <c:f>'EX10'!$E$3</c:f>
              <c:strCache>
                <c:ptCount val="1"/>
                <c:pt idx="0">
                  <c:v>3° Trabalho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'EX10'!$E$4:$E$13</c:f>
              <c:numCache>
                <c:formatCode>0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16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</c:ser>
        <c:ser>
          <c:idx val="3"/>
          <c:order val="3"/>
          <c:tx>
            <c:strRef>
              <c:f>'EX10'!$F$3</c:f>
              <c:strCache>
                <c:ptCount val="1"/>
                <c:pt idx="0">
                  <c:v> Nota Final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'EX10'!$F$4:$F$13</c:f>
              <c:numCache>
                <c:formatCode>0.0</c:formatCode>
                <c:ptCount val="10"/>
                <c:pt idx="0">
                  <c:v>10.666666666666666</c:v>
                </c:pt>
                <c:pt idx="1">
                  <c:v>8.3333333333333339</c:v>
                </c:pt>
                <c:pt idx="2">
                  <c:v>17.666666666666668</c:v>
                </c:pt>
                <c:pt idx="3">
                  <c:v>11.666666666666666</c:v>
                </c:pt>
                <c:pt idx="4">
                  <c:v>9.3333333333333339</c:v>
                </c:pt>
                <c:pt idx="5">
                  <c:v>13.666666666666666</c:v>
                </c:pt>
                <c:pt idx="6">
                  <c:v>15.666666666666666</c:v>
                </c:pt>
                <c:pt idx="7">
                  <c:v>9.3333333333333339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</c:ser>
        <c:ser>
          <c:idx val="4"/>
          <c:order val="4"/>
          <c:tx>
            <c:strRef>
              <c:f>'EX10'!$G$3</c:f>
              <c:strCache>
                <c:ptCount val="1"/>
                <c:pt idx="0">
                  <c:v>Estado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'EX10'!$G$4:$G$13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5"/>
          <c:order val="5"/>
          <c:tx>
            <c:strRef>
              <c:f>'EX10'!$H$3</c:f>
              <c:strCache>
                <c:ptCount val="1"/>
                <c:pt idx="0">
                  <c:v>Nota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85671632"/>
        <c:axId val="285672808"/>
        <c:axId val="0"/>
      </c:bar3DChart>
      <c:catAx>
        <c:axId val="28567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672808"/>
        <c:crosses val="autoZero"/>
        <c:auto val="1"/>
        <c:lblAlgn val="ctr"/>
        <c:lblOffset val="100"/>
        <c:noMultiLvlLbl val="0"/>
      </c:catAx>
      <c:valAx>
        <c:axId val="28567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671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Nota Final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'EX10'!$C$3</c:f>
              <c:strCache>
                <c:ptCount val="1"/>
                <c:pt idx="0">
                  <c:v>1° Trabalho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'EX10'!$C$4:$C$13</c:f>
              <c:numCache>
                <c:formatCode>0</c:formatCode>
                <c:ptCount val="10"/>
                <c:pt idx="0">
                  <c:v>10</c:v>
                </c:pt>
                <c:pt idx="1">
                  <c:v>7</c:v>
                </c:pt>
                <c:pt idx="2">
                  <c:v>19</c:v>
                </c:pt>
                <c:pt idx="3">
                  <c:v>15</c:v>
                </c:pt>
                <c:pt idx="4">
                  <c:v>11</c:v>
                </c:pt>
                <c:pt idx="5">
                  <c:v>17</c:v>
                </c:pt>
                <c:pt idx="6">
                  <c:v>16</c:v>
                </c:pt>
                <c:pt idx="7">
                  <c:v>10</c:v>
                </c:pt>
                <c:pt idx="8">
                  <c:v>8</c:v>
                </c:pt>
                <c:pt idx="9">
                  <c:v>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'EX10'!$D$3</c:f>
              <c:strCache>
                <c:ptCount val="1"/>
                <c:pt idx="0">
                  <c:v> 2° Trabalho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'EX10'!$D$4:$D$13</c:f>
              <c:numCache>
                <c:formatCode>0</c:formatCode>
                <c:ptCount val="10"/>
                <c:pt idx="0">
                  <c:v>14</c:v>
                </c:pt>
                <c:pt idx="1">
                  <c:v>11</c:v>
                </c:pt>
                <c:pt idx="2">
                  <c:v>16</c:v>
                </c:pt>
                <c:pt idx="3">
                  <c:v>10</c:v>
                </c:pt>
                <c:pt idx="4">
                  <c:v>7</c:v>
                </c:pt>
                <c:pt idx="5">
                  <c:v>14</c:v>
                </c:pt>
                <c:pt idx="6">
                  <c:v>15</c:v>
                </c:pt>
                <c:pt idx="7">
                  <c:v>9</c:v>
                </c:pt>
                <c:pt idx="8">
                  <c:v>9</c:v>
                </c:pt>
                <c:pt idx="9">
                  <c:v>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'EX10'!$E$3</c:f>
              <c:strCache>
                <c:ptCount val="1"/>
                <c:pt idx="0">
                  <c:v>3° Trabalho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'EX10'!$E$4:$E$13</c:f>
              <c:numCache>
                <c:formatCode>0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18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16</c:v>
                </c:pt>
                <c:pt idx="7">
                  <c:v>9</c:v>
                </c:pt>
                <c:pt idx="8">
                  <c:v>10</c:v>
                </c:pt>
                <c:pt idx="9">
                  <c:v>10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'EX10'!$F$3</c:f>
              <c:strCache>
                <c:ptCount val="1"/>
                <c:pt idx="0">
                  <c:v> Nota Final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'EX10'!$F$4:$F$13</c:f>
              <c:numCache>
                <c:formatCode>0.0</c:formatCode>
                <c:ptCount val="10"/>
                <c:pt idx="0">
                  <c:v>10.666666666666666</c:v>
                </c:pt>
                <c:pt idx="1">
                  <c:v>8.3333333333333339</c:v>
                </c:pt>
                <c:pt idx="2">
                  <c:v>17.666666666666668</c:v>
                </c:pt>
                <c:pt idx="3">
                  <c:v>11.666666666666666</c:v>
                </c:pt>
                <c:pt idx="4">
                  <c:v>9.3333333333333339</c:v>
                </c:pt>
                <c:pt idx="5">
                  <c:v>13.666666666666666</c:v>
                </c:pt>
                <c:pt idx="6">
                  <c:v>15.666666666666666</c:v>
                </c:pt>
                <c:pt idx="7">
                  <c:v>9.3333333333333339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'EX10'!$G$3</c:f>
              <c:strCache>
                <c:ptCount val="1"/>
                <c:pt idx="0">
                  <c:v>Estado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'EX10'!$G$4:$G$13</c:f>
              <c:numCache>
                <c:formatCode>@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'EX10'!$H$3</c:f>
              <c:strCache>
                <c:ptCount val="1"/>
                <c:pt idx="0">
                  <c:v>Nota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'EX10'!$B$4:$B$13</c:f>
              <c:strCache>
                <c:ptCount val="10"/>
                <c:pt idx="0">
                  <c:v>Felizberto Raposo</c:v>
                </c:pt>
                <c:pt idx="1">
                  <c:v> Januário da Silva</c:v>
                </c:pt>
                <c:pt idx="2">
                  <c:v> Octávio Delgado</c:v>
                </c:pt>
                <c:pt idx="3">
                  <c:v> Etelvina Catva</c:v>
                </c:pt>
                <c:pt idx="4">
                  <c:v> Ana Vidal</c:v>
                </c:pt>
                <c:pt idx="5">
                  <c:v> Damiana Oliveira</c:v>
                </c:pt>
                <c:pt idx="6">
                  <c:v>Delmira Gomes</c:v>
                </c:pt>
                <c:pt idx="7">
                  <c:v> Faustino Sabino</c:v>
                </c:pt>
                <c:pt idx="8">
                  <c:v> Issac Moura</c:v>
                </c:pt>
                <c:pt idx="9">
                  <c:v> Julieta Machado</c:v>
                </c:pt>
              </c:strCache>
            </c:strRef>
          </c:cat>
          <c:val>
            <c:numRef>
              <c:f>'EX10'!$H$4:$H$13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5671240"/>
        <c:axId val="285670456"/>
      </c:lineChart>
      <c:catAx>
        <c:axId val="285671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670456"/>
        <c:crosses val="autoZero"/>
        <c:auto val="1"/>
        <c:lblAlgn val="ctr"/>
        <c:lblOffset val="100"/>
        <c:noMultiLvlLbl val="0"/>
      </c:catAx>
      <c:valAx>
        <c:axId val="285670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671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Vencimento  Base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893542010952334"/>
          <c:y val="0.28355573597756206"/>
          <c:w val="0.85485058812092929"/>
          <c:h val="0.512821769074536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'EX11'!$G$3</c:f>
              <c:strCache>
                <c:ptCount val="1"/>
                <c:pt idx="0">
                  <c:v>Vencimento  Base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'EX11'!$G$4:$G$18</c:f>
              <c:numCache>
                <c:formatCode>General</c:formatCode>
                <c:ptCount val="15"/>
                <c:pt idx="0">
                  <c:v>500</c:v>
                </c:pt>
                <c:pt idx="1">
                  <c:v>600</c:v>
                </c:pt>
                <c:pt idx="2">
                  <c:v>400</c:v>
                </c:pt>
                <c:pt idx="3">
                  <c:v>380</c:v>
                </c:pt>
                <c:pt idx="4">
                  <c:v>650</c:v>
                </c:pt>
                <c:pt idx="5">
                  <c:v>700</c:v>
                </c:pt>
                <c:pt idx="6">
                  <c:v>800</c:v>
                </c:pt>
                <c:pt idx="7">
                  <c:v>620</c:v>
                </c:pt>
                <c:pt idx="8">
                  <c:v>390</c:v>
                </c:pt>
                <c:pt idx="9" formatCode="#,##0">
                  <c:v>490</c:v>
                </c:pt>
                <c:pt idx="10" formatCode="#,##0">
                  <c:v>900</c:v>
                </c:pt>
                <c:pt idx="11" formatCode="#,##0">
                  <c:v>6430</c:v>
                </c:pt>
                <c:pt idx="12" formatCode="#,##0">
                  <c:v>6430</c:v>
                </c:pt>
                <c:pt idx="13" formatCode="#,##0">
                  <c:v>584.5454545454545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5665752"/>
        <c:axId val="285847624"/>
      </c:barChart>
      <c:catAx>
        <c:axId val="285665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847624"/>
        <c:crosses val="autoZero"/>
        <c:auto val="1"/>
        <c:lblAlgn val="ctr"/>
        <c:lblOffset val="100"/>
        <c:noMultiLvlLbl val="0"/>
      </c:catAx>
      <c:valAx>
        <c:axId val="28584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66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Vencimento</a:t>
            </a:r>
          </a:p>
          <a:p>
            <a:pPr>
              <a:defRPr/>
            </a:pPr>
            <a:r>
              <a:rPr lang="pt-BR"/>
              <a:t> Total</a:t>
            </a:r>
          </a:p>
        </c:rich>
      </c:tx>
      <c:layout>
        <c:manualLayout>
          <c:xMode val="edge"/>
          <c:yMode val="edge"/>
          <c:x val="0.3729234470691163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'EX11'!$I$4</c:f>
              <c:numCache>
                <c:formatCode>#,##0</c:formatCode>
                <c:ptCount val="1"/>
                <c:pt idx="0">
                  <c:v>550</c:v>
                </c:pt>
              </c:numCache>
            </c:numRef>
          </c:val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'EX11'!$I$5</c:f>
              <c:numCache>
                <c:formatCode>#,##0</c:formatCode>
                <c:ptCount val="1"/>
                <c:pt idx="0">
                  <c:v>690</c:v>
                </c:pt>
              </c:numCache>
            </c:numRef>
          </c:val>
        </c:ser>
        <c:ser>
          <c:idx val="2"/>
          <c:order val="2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'EX11'!$I$6</c:f>
              <c:numCache>
                <c:formatCode>#,##0</c:formatCode>
                <c:ptCount val="1"/>
                <c:pt idx="0">
                  <c:v>440</c:v>
                </c:pt>
              </c:numCache>
            </c:numRef>
          </c:val>
        </c:ser>
        <c:ser>
          <c:idx val="3"/>
          <c:order val="3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'EX11'!$I$7</c:f>
              <c:numCache>
                <c:formatCode>#,##0</c:formatCode>
                <c:ptCount val="1"/>
                <c:pt idx="0">
                  <c:v>418</c:v>
                </c:pt>
              </c:numCache>
            </c:numRef>
          </c:val>
        </c:ser>
        <c:ser>
          <c:idx val="4"/>
          <c:order val="4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'EX11'!$I$8</c:f>
              <c:numCache>
                <c:formatCode>#,##0</c:formatCode>
                <c:ptCount val="1"/>
                <c:pt idx="0">
                  <c:v>747.5</c:v>
                </c:pt>
              </c:numCache>
            </c:numRef>
          </c:val>
        </c:ser>
        <c:ser>
          <c:idx val="5"/>
          <c:order val="5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'EX11'!$I$9</c:f>
              <c:numCache>
                <c:formatCode>#,##0</c:formatCode>
                <c:ptCount val="1"/>
                <c:pt idx="0">
                  <c:v>805</c:v>
                </c:pt>
              </c:numCache>
            </c:numRef>
          </c:val>
        </c:ser>
        <c:ser>
          <c:idx val="6"/>
          <c:order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'EX11'!$I$10</c:f>
              <c:numCache>
                <c:formatCode>#,##0</c:formatCode>
                <c:ptCount val="1"/>
                <c:pt idx="0">
                  <c:v>920</c:v>
                </c:pt>
              </c:numCache>
            </c:numRef>
          </c:val>
        </c:ser>
        <c:ser>
          <c:idx val="7"/>
          <c:order val="7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'EX11'!$I$11</c:f>
              <c:numCache>
                <c:formatCode>#,##0</c:formatCode>
                <c:ptCount val="1"/>
                <c:pt idx="0">
                  <c:v>713</c:v>
                </c:pt>
              </c:numCache>
            </c:numRef>
          </c:val>
        </c:ser>
        <c:ser>
          <c:idx val="8"/>
          <c:order val="8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'EX11'!$I$12</c:f>
              <c:numCache>
                <c:formatCode>#,##0</c:formatCode>
                <c:ptCount val="1"/>
                <c:pt idx="0">
                  <c:v>429</c:v>
                </c:pt>
              </c:numCache>
            </c:numRef>
          </c:val>
        </c:ser>
        <c:ser>
          <c:idx val="9"/>
          <c:order val="9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'EX11'!$I$13</c:f>
              <c:numCache>
                <c:formatCode>#,##0</c:formatCode>
                <c:ptCount val="1"/>
                <c:pt idx="0">
                  <c:v>539</c:v>
                </c:pt>
              </c:numCache>
            </c:numRef>
          </c:val>
        </c:ser>
        <c:ser>
          <c:idx val="10"/>
          <c:order val="10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'EX11'!$I$14</c:f>
              <c:numCache>
                <c:formatCode>#,##0</c:formatCode>
                <c:ptCount val="1"/>
                <c:pt idx="0">
                  <c:v>1035</c:v>
                </c:pt>
              </c:numCache>
            </c:numRef>
          </c:val>
        </c:ser>
        <c:ser>
          <c:idx val="11"/>
          <c:order val="11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'EX11'!$I$15</c:f>
              <c:numCache>
                <c:formatCode>#,##0</c:formatCode>
                <c:ptCount val="1"/>
                <c:pt idx="0">
                  <c:v>7286.5</c:v>
                </c:pt>
              </c:numCache>
            </c:numRef>
          </c:val>
        </c:ser>
        <c:ser>
          <c:idx val="12"/>
          <c:order val="12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'EX11'!$I$16</c:f>
              <c:numCache>
                <c:formatCode>#,##0</c:formatCode>
                <c:ptCount val="1"/>
                <c:pt idx="0">
                  <c:v>7286.5</c:v>
                </c:pt>
              </c:numCache>
            </c:numRef>
          </c:val>
        </c:ser>
        <c:ser>
          <c:idx val="13"/>
          <c:order val="13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'EX11'!$I$3</c:f>
              <c:strCache>
                <c:ptCount val="1"/>
                <c:pt idx="0">
                  <c:v>Vencimento  Total</c:v>
                </c:pt>
              </c:strCache>
            </c:strRef>
          </c:cat>
          <c:val>
            <c:numRef>
              <c:f>'EX11'!$I$17</c:f>
              <c:numCache>
                <c:formatCode>#,##0</c:formatCode>
                <c:ptCount val="1"/>
                <c:pt idx="0">
                  <c:v>662.40909090909088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85851936"/>
        <c:axId val="285850760"/>
        <c:extLst>
          <c:ext xmlns:c15="http://schemas.microsoft.com/office/drawing/2012/chart" uri="{02D57815-91ED-43cb-92C2-25804820EDAC}">
            <c15:filteredBarSeries>
              <c15:ser>
                <c:idx val="14"/>
                <c:order val="14"/>
                <c:spPr>
                  <a:gradFill rotWithShape="1">
                    <a:gsLst>
                      <a:gs pos="0">
                        <a:schemeClr val="accent3">
                          <a:lumMod val="80000"/>
                          <a:lumOff val="20000"/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3">
                          <a:lumMod val="80000"/>
                          <a:lumOff val="20000"/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3">
                          <a:lumMod val="80000"/>
                          <a:lumOff val="20000"/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'EX11'!$I$3</c15:sqref>
                        </c15:formulaRef>
                      </c:ext>
                    </c:extLst>
                    <c:strCache>
                      <c:ptCount val="1"/>
                      <c:pt idx="0">
                        <c:v>Vencimento  Total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'EX11'!$I$18</c15:sqref>
                        </c15:formulaRef>
                      </c:ext>
                    </c:extLst>
                    <c:numCache>
                      <c:formatCode>General</c:formatCode>
                      <c:ptCount val="1"/>
                    </c:numCache>
                  </c:numRef>
                </c:val>
              </c15:ser>
            </c15:filteredBarSeries>
          </c:ext>
        </c:extLst>
      </c:barChart>
      <c:catAx>
        <c:axId val="28585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850760"/>
        <c:crosses val="autoZero"/>
        <c:auto val="1"/>
        <c:lblAlgn val="ctr"/>
        <c:lblOffset val="100"/>
        <c:noMultiLvlLbl val="0"/>
      </c:catAx>
      <c:valAx>
        <c:axId val="285850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858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5.4737648196668667E-2"/>
          <c:y val="0.56279998265435538"/>
          <c:w val="0.89052470360666269"/>
          <c:h val="0.37922904695572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490844357183851"/>
          <c:y val="5.08621962980876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  <c:perspective val="5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'EX11'!$F$3</c:f>
              <c:strCache>
                <c:ptCount val="1"/>
                <c:pt idx="0">
                  <c:v> Total Horas Extras</c:v>
                </c:pt>
              </c:strCache>
            </c:strRef>
          </c:tx>
          <c:dPt>
            <c:idx val="0"/>
            <c:bubble3D val="0"/>
            <c:spPr>
              <a:gradFill>
                <a:gsLst>
                  <a:gs pos="100000">
                    <a:schemeClr val="accent1">
                      <a:lumMod val="60000"/>
                      <a:lumOff val="40000"/>
                    </a:schemeClr>
                  </a:gs>
                  <a:gs pos="0">
                    <a:schemeClr val="accent1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gradFill>
                <a:gsLst>
                  <a:gs pos="100000">
                    <a:schemeClr val="accent2">
                      <a:lumMod val="60000"/>
                      <a:lumOff val="40000"/>
                    </a:schemeClr>
                  </a:gs>
                  <a:gs pos="0">
                    <a:schemeClr val="accent2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gradFill>
                <a:gsLst>
                  <a:gs pos="100000">
                    <a:schemeClr val="accent3">
                      <a:lumMod val="60000"/>
                      <a:lumOff val="40000"/>
                    </a:schemeClr>
                  </a:gs>
                  <a:gs pos="0">
                    <a:schemeClr val="accent3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gradFill>
                <a:gsLst>
                  <a:gs pos="100000">
                    <a:schemeClr val="accent4">
                      <a:lumMod val="60000"/>
                      <a:lumOff val="40000"/>
                    </a:schemeClr>
                  </a:gs>
                  <a:gs pos="0">
                    <a:schemeClr val="accent4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gradFill>
                <a:gsLst>
                  <a:gs pos="100000">
                    <a:schemeClr val="accent5">
                      <a:lumMod val="60000"/>
                      <a:lumOff val="40000"/>
                    </a:schemeClr>
                  </a:gs>
                  <a:gs pos="0">
                    <a:schemeClr val="accent5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gradFill>
                <a:gsLst>
                  <a:gs pos="100000">
                    <a:schemeClr val="accent6">
                      <a:lumMod val="60000"/>
                      <a:lumOff val="40000"/>
                    </a:schemeClr>
                  </a:gs>
                  <a:gs pos="0">
                    <a:schemeClr val="accent6"/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gradFill>
                <a:gsLst>
                  <a:gs pos="100000">
                    <a:schemeClr val="accent1">
                      <a:lumMod val="60000"/>
                      <a:lumMod val="60000"/>
                      <a:lumOff val="40000"/>
                    </a:schemeClr>
                  </a:gs>
                  <a:gs pos="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gradFill>
                <a:gsLst>
                  <a:gs pos="100000">
                    <a:schemeClr val="accent2">
                      <a:lumMod val="60000"/>
                      <a:lumMod val="60000"/>
                      <a:lumOff val="40000"/>
                    </a:schemeClr>
                  </a:gs>
                  <a:gs pos="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gradFill>
                <a:gsLst>
                  <a:gs pos="100000">
                    <a:schemeClr val="accent3">
                      <a:lumMod val="60000"/>
                      <a:lumMod val="60000"/>
                      <a:lumOff val="40000"/>
                    </a:schemeClr>
                  </a:gs>
                  <a:gs pos="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gradFill>
                <a:gsLst>
                  <a:gs pos="100000">
                    <a:schemeClr val="accent4">
                      <a:lumMod val="60000"/>
                      <a:lumMod val="60000"/>
                      <a:lumOff val="40000"/>
                    </a:schemeClr>
                  </a:gs>
                  <a:gs pos="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gradFill>
                <a:gsLst>
                  <a:gs pos="100000">
                    <a:schemeClr val="accent5">
                      <a:lumMod val="60000"/>
                      <a:lumMod val="60000"/>
                      <a:lumOff val="40000"/>
                    </a:schemeClr>
                  </a:gs>
                  <a:gs pos="0">
                    <a:schemeClr val="accent5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gradFill>
                <a:gsLst>
                  <a:gs pos="100000">
                    <a:schemeClr val="accent6">
                      <a:lumMod val="60000"/>
                      <a:lumMod val="60000"/>
                      <a:lumOff val="40000"/>
                    </a:schemeClr>
                  </a:gs>
                  <a:gs pos="0">
                    <a:schemeClr val="accent6">
                      <a:lumMod val="60000"/>
                    </a:schemeClr>
                  </a:gs>
                </a:gsLst>
                <a:lin ang="5400000" scaled="0"/>
              </a:gradFill>
              <a:ln w="50800">
                <a:solidFill>
                  <a:schemeClr val="lt1"/>
                </a:solidFill>
              </a:ln>
              <a:effectLst/>
              <a:sp3d contourW="50800">
                <a:contourClr>
                  <a:schemeClr val="lt1"/>
                </a:contourClr>
              </a:sp3d>
            </c:spPr>
          </c:dPt>
          <c:val>
            <c:numRef>
              <c:f>'EX11'!$F$4:$F$15</c:f>
              <c:numCache>
                <c:formatCode>General</c:formatCode>
                <c:ptCount val="12"/>
                <c:pt idx="0">
                  <c:v>10</c:v>
                </c:pt>
                <c:pt idx="1">
                  <c:v>5</c:v>
                </c:pt>
                <c:pt idx="2">
                  <c:v>7</c:v>
                </c:pt>
                <c:pt idx="3">
                  <c:v>16</c:v>
                </c:pt>
                <c:pt idx="4">
                  <c:v>8</c:v>
                </c:pt>
                <c:pt idx="5">
                  <c:v>6</c:v>
                </c:pt>
                <c:pt idx="6">
                  <c:v>10</c:v>
                </c:pt>
                <c:pt idx="7">
                  <c:v>7</c:v>
                </c:pt>
                <c:pt idx="8">
                  <c:v>5</c:v>
                </c:pt>
                <c:pt idx="9">
                  <c:v>10</c:v>
                </c:pt>
                <c:pt idx="10">
                  <c:v>6</c:v>
                </c:pt>
                <c:pt idx="11" formatCode="#,##0">
                  <c:v>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alpha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pattFill prst="dkDnDiag">
      <a:fgClr>
        <a:schemeClr val="lt1"/>
      </a:fgClr>
      <a:bgClr>
        <a:schemeClr val="dk1">
          <a:lumMod val="10000"/>
          <a:lumOff val="90000"/>
        </a:schemeClr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7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/>
        </a:fgClr>
        <a:bgClr>
          <a:schemeClr val="dk1">
            <a:lumMod val="10000"/>
            <a:lumOff val="90000"/>
          </a:schemeClr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gradFill>
        <a:gsLst>
          <a:gs pos="100000">
            <a:schemeClr val="phClr">
              <a:lumMod val="60000"/>
              <a:lumOff val="40000"/>
            </a:schemeClr>
          </a:gs>
          <a:gs pos="0">
            <a:schemeClr val="phClr"/>
          </a:gs>
        </a:gsLst>
        <a:lin ang="5400000" scaled="0"/>
      </a:gradFill>
      <a:ln w="508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50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10</xdr:row>
      <xdr:rowOff>0</xdr:rowOff>
    </xdr:from>
    <xdr:to>
      <xdr:col>4</xdr:col>
      <xdr:colOff>257175</xdr:colOff>
      <xdr:row>13</xdr:row>
      <xdr:rowOff>38100</xdr:rowOff>
    </xdr:to>
    <xdr:sp macro="" textlink="">
      <xdr:nvSpPr>
        <xdr:cNvPr id="2" name="Elipse 1"/>
        <xdr:cNvSpPr/>
      </xdr:nvSpPr>
      <xdr:spPr>
        <a:xfrm>
          <a:off x="3800475" y="1905000"/>
          <a:ext cx="619125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atin typeface="Bernard MT Condensed" panose="02050806060905020404" pitchFamily="18" charset="0"/>
            </a:rPr>
            <a:t> 1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76200</xdr:rowOff>
    </xdr:from>
    <xdr:to>
      <xdr:col>16</xdr:col>
      <xdr:colOff>57150</xdr:colOff>
      <xdr:row>11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</xdr:colOff>
      <xdr:row>12</xdr:row>
      <xdr:rowOff>66674</xdr:rowOff>
    </xdr:from>
    <xdr:to>
      <xdr:col>15</xdr:col>
      <xdr:colOff>533399</xdr:colOff>
      <xdr:row>23</xdr:row>
      <xdr:rowOff>114299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609599</xdr:colOff>
      <xdr:row>14</xdr:row>
      <xdr:rowOff>0</xdr:rowOff>
    </xdr:from>
    <xdr:to>
      <xdr:col>1</xdr:col>
      <xdr:colOff>752475</xdr:colOff>
      <xdr:row>17</xdr:row>
      <xdr:rowOff>38100</xdr:rowOff>
    </xdr:to>
    <xdr:sp macro="" textlink="">
      <xdr:nvSpPr>
        <xdr:cNvPr id="4" name="Elipse 3"/>
        <xdr:cNvSpPr/>
      </xdr:nvSpPr>
      <xdr:spPr>
        <a:xfrm>
          <a:off x="609599" y="2667000"/>
          <a:ext cx="752476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latin typeface="Bernard MT Condensed" panose="02050806060905020404" pitchFamily="18" charset="0"/>
            </a:rPr>
            <a:t>10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98425</xdr:colOff>
      <xdr:row>2</xdr:row>
      <xdr:rowOff>63500</xdr:rowOff>
    </xdr:from>
    <xdr:to>
      <xdr:col>15</xdr:col>
      <xdr:colOff>298450</xdr:colOff>
      <xdr:row>6</xdr:row>
      <xdr:rowOff>102656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116416</xdr:colOff>
      <xdr:row>7</xdr:row>
      <xdr:rowOff>31749</xdr:rowOff>
    </xdr:from>
    <xdr:to>
      <xdr:col>15</xdr:col>
      <xdr:colOff>287866</xdr:colOff>
      <xdr:row>14</xdr:row>
      <xdr:rowOff>12701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114300</xdr:colOff>
      <xdr:row>14</xdr:row>
      <xdr:rowOff>58210</xdr:rowOff>
    </xdr:from>
    <xdr:to>
      <xdr:col>15</xdr:col>
      <xdr:colOff>266700</xdr:colOff>
      <xdr:row>21</xdr:row>
      <xdr:rowOff>105833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9526</xdr:colOff>
      <xdr:row>2</xdr:row>
      <xdr:rowOff>609600</xdr:rowOff>
    </xdr:to>
    <xdr:sp macro="" textlink="">
      <xdr:nvSpPr>
        <xdr:cNvPr id="5" name="Elipse 4"/>
        <xdr:cNvSpPr/>
      </xdr:nvSpPr>
      <xdr:spPr>
        <a:xfrm>
          <a:off x="0" y="381000"/>
          <a:ext cx="619126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latin typeface="Bernard MT Condensed" panose="02050806060905020404" pitchFamily="18" charset="0"/>
            </a:rPr>
            <a:t>11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18</xdr:row>
      <xdr:rowOff>0</xdr:rowOff>
    </xdr:from>
    <xdr:to>
      <xdr:col>5</xdr:col>
      <xdr:colOff>619125</xdr:colOff>
      <xdr:row>21</xdr:row>
      <xdr:rowOff>38100</xdr:rowOff>
    </xdr:to>
    <xdr:sp macro="" textlink="">
      <xdr:nvSpPr>
        <xdr:cNvPr id="3" name="Elipse 2"/>
        <xdr:cNvSpPr/>
      </xdr:nvSpPr>
      <xdr:spPr>
        <a:xfrm>
          <a:off x="3676650" y="3429000"/>
          <a:ext cx="619125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atin typeface="Bernard MT Condensed" panose="02050806060905020404" pitchFamily="18" charset="0"/>
            </a:rPr>
            <a:t> 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2</xdr:col>
      <xdr:colOff>9525</xdr:colOff>
      <xdr:row>11</xdr:row>
      <xdr:rowOff>38100</xdr:rowOff>
    </xdr:to>
    <xdr:sp macro="" textlink="">
      <xdr:nvSpPr>
        <xdr:cNvPr id="3" name="Elipse 2"/>
        <xdr:cNvSpPr/>
      </xdr:nvSpPr>
      <xdr:spPr>
        <a:xfrm>
          <a:off x="609600" y="1790700"/>
          <a:ext cx="619125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atin typeface="Bernard MT Condensed" panose="02050806060905020404" pitchFamily="18" charset="0"/>
            </a:rPr>
            <a:t>3</a:t>
          </a:r>
        </a:p>
        <a:p>
          <a:pPr algn="l"/>
          <a:endParaRPr lang="pt-BR" sz="2400" b="1">
            <a:latin typeface="Bernard MT Condensed" panose="02050806060905020404" pitchFamily="18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238125</xdr:colOff>
      <xdr:row>6</xdr:row>
      <xdr:rowOff>66675</xdr:rowOff>
    </xdr:from>
    <xdr:to>
      <xdr:col>12</xdr:col>
      <xdr:colOff>247650</xdr:colOff>
      <xdr:row>9</xdr:row>
      <xdr:rowOff>104775</xdr:rowOff>
    </xdr:to>
    <xdr:sp macro="" textlink="">
      <xdr:nvSpPr>
        <xdr:cNvPr id="3" name="Elipse 2"/>
        <xdr:cNvSpPr/>
      </xdr:nvSpPr>
      <xdr:spPr>
        <a:xfrm>
          <a:off x="7296150" y="1895475"/>
          <a:ext cx="800100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atin typeface="Bernard MT Condensed" panose="02050806060905020404" pitchFamily="18" charset="0"/>
            </a:rPr>
            <a:t>4</a:t>
          </a:r>
        </a:p>
        <a:p>
          <a:pPr algn="l"/>
          <a:endParaRPr lang="pt-BR" sz="2400" b="1">
            <a:latin typeface="Bernard MT Condensed" panose="02050806060905020404" pitchFamily="18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352424</xdr:colOff>
      <xdr:row>4</xdr:row>
      <xdr:rowOff>19050</xdr:rowOff>
    </xdr:from>
    <xdr:to>
      <xdr:col>14</xdr:col>
      <xdr:colOff>114299</xdr:colOff>
      <xdr:row>16</xdr:row>
      <xdr:rowOff>38100</xdr:rowOff>
    </xdr:to>
    <xdr:sp macro="" textlink="">
      <xdr:nvSpPr>
        <xdr:cNvPr id="6" name="Rosto feliz 5"/>
        <xdr:cNvSpPr/>
      </xdr:nvSpPr>
      <xdr:spPr>
        <a:xfrm>
          <a:off x="8191499" y="781050"/>
          <a:ext cx="2200275" cy="2305050"/>
        </a:xfrm>
        <a:prstGeom prst="smileyFace">
          <a:avLst>
            <a:gd name="adj" fmla="val -4653"/>
          </a:avLst>
        </a:prstGeom>
        <a:solidFill>
          <a:schemeClr val="accent2">
            <a:lumMod val="40000"/>
            <a:lumOff val="60000"/>
          </a:schemeClr>
        </a:solidFill>
        <a:ln>
          <a:solidFill>
            <a:srgbClr val="C00000"/>
          </a:solidFill>
        </a:ln>
        <a:effectLst>
          <a:reflection blurRad="6350" stA="50000" endA="300" endPos="55000" dir="5400000" sy="-100000" algn="bl" rotWithShape="0"/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15</xdr:col>
      <xdr:colOff>114300</xdr:colOff>
      <xdr:row>8</xdr:row>
      <xdr:rowOff>19050</xdr:rowOff>
    </xdr:from>
    <xdr:to>
      <xdr:col>15</xdr:col>
      <xdr:colOff>571500</xdr:colOff>
      <xdr:row>12</xdr:row>
      <xdr:rowOff>171450</xdr:rowOff>
    </xdr:to>
    <xdr:sp macro="" textlink="">
      <xdr:nvSpPr>
        <xdr:cNvPr id="19" name="Fluxograma: Agrupar 18"/>
        <xdr:cNvSpPr/>
      </xdr:nvSpPr>
      <xdr:spPr>
        <a:xfrm>
          <a:off x="11001375" y="1543050"/>
          <a:ext cx="457200" cy="914400"/>
        </a:xfrm>
        <a:prstGeom prst="flowChartCollate">
          <a:avLst/>
        </a:prstGeom>
        <a:solidFill>
          <a:schemeClr val="accent2">
            <a:lumMod val="50000"/>
          </a:schemeClr>
        </a:solidFill>
        <a:ln>
          <a:solidFill>
            <a:srgbClr val="FF0000"/>
          </a:solidFill>
        </a:ln>
        <a:effectLst>
          <a:glow rad="228600">
            <a:schemeClr val="accent2">
              <a:satMod val="175000"/>
              <a:alpha val="40000"/>
            </a:schemeClr>
          </a:glo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 b="0" cap="none" spc="0">
            <a:ln w="0"/>
            <a:solidFill>
              <a:schemeClr val="accent1"/>
            </a:solidFill>
            <a:effectLst>
              <a:outerShdw blurRad="38100" dist="25400" dir="5400000" algn="ctr" rotWithShape="0">
                <a:srgbClr val="6E747A">
                  <a:alpha val="43000"/>
                </a:srgbClr>
              </a:outerShdw>
            </a:effectLst>
          </a:endParaRPr>
        </a:p>
      </xdr:txBody>
    </xdr:sp>
    <xdr:clientData/>
  </xdr:twoCellAnchor>
  <xdr:twoCellAnchor>
    <xdr:from>
      <xdr:col>6</xdr:col>
      <xdr:colOff>0</xdr:colOff>
      <xdr:row>15</xdr:row>
      <xdr:rowOff>0</xdr:rowOff>
    </xdr:from>
    <xdr:to>
      <xdr:col>6</xdr:col>
      <xdr:colOff>619125</xdr:colOff>
      <xdr:row>18</xdr:row>
      <xdr:rowOff>38100</xdr:rowOff>
    </xdr:to>
    <xdr:sp macro="" textlink="">
      <xdr:nvSpPr>
        <xdr:cNvPr id="4" name="Elipse 3"/>
        <xdr:cNvSpPr/>
      </xdr:nvSpPr>
      <xdr:spPr>
        <a:xfrm>
          <a:off x="4181475" y="2857500"/>
          <a:ext cx="619125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atin typeface="Bernard MT Condensed" panose="02050806060905020404" pitchFamily="18" charset="0"/>
            </a:rPr>
            <a:t>5</a:t>
          </a:r>
        </a:p>
        <a:p>
          <a:pPr algn="l"/>
          <a:endParaRPr lang="pt-BR" sz="2400" b="1">
            <a:latin typeface="Bernard MT Condensed" panose="02050806060905020404" pitchFamily="18" charset="0"/>
          </a:endParaRPr>
        </a:p>
        <a:p>
          <a:pPr algn="l"/>
          <a:endParaRPr lang="pt-BR" sz="2400" b="1">
            <a:latin typeface="Bernard MT Condensed" panose="02050806060905020404" pitchFamily="18" charset="0"/>
          </a:endParaRPr>
        </a:p>
      </xdr:txBody>
    </xdr:sp>
    <xdr:clientData/>
  </xdr:twoCellAnchor>
  <xdr:twoCellAnchor>
    <xdr:from>
      <xdr:col>14</xdr:col>
      <xdr:colOff>57150</xdr:colOff>
      <xdr:row>21</xdr:row>
      <xdr:rowOff>171450</xdr:rowOff>
    </xdr:from>
    <xdr:to>
      <xdr:col>15</xdr:col>
      <xdr:colOff>114300</xdr:colOff>
      <xdr:row>24</xdr:row>
      <xdr:rowOff>171450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10334625" y="4171950"/>
          <a:ext cx="666750" cy="571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7432" rIns="0" bIns="0" anchor="t" upright="1"/>
        <a:lstStyle/>
        <a:p>
          <a:pPr algn="l" rtl="0">
            <a:defRPr sz="1000"/>
          </a:pPr>
          <a:r>
            <a:rPr lang="pt-BR" sz="1100" b="0" i="0" u="none" strike="noStrike" baseline="0">
              <a:solidFill>
                <a:srgbClr val="000000"/>
              </a:solidFill>
              <a:latin typeface="Calibri"/>
            </a:rPr>
            <a:t>'=SOMA(D22*E22)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391584</xdr:colOff>
      <xdr:row>11</xdr:row>
      <xdr:rowOff>42334</xdr:rowOff>
    </xdr:from>
    <xdr:to>
      <xdr:col>6</xdr:col>
      <xdr:colOff>1010709</xdr:colOff>
      <xdr:row>14</xdr:row>
      <xdr:rowOff>80434</xdr:rowOff>
    </xdr:to>
    <xdr:sp macro="" textlink="">
      <xdr:nvSpPr>
        <xdr:cNvPr id="3" name="Elipse 2"/>
        <xdr:cNvSpPr/>
      </xdr:nvSpPr>
      <xdr:spPr>
        <a:xfrm>
          <a:off x="5461001" y="2328334"/>
          <a:ext cx="619125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atin typeface="Bernard MT Condensed" panose="02050806060905020404" pitchFamily="18" charset="0"/>
            </a:rPr>
            <a:t>6</a:t>
          </a:r>
        </a:p>
        <a:p>
          <a:pPr algn="l"/>
          <a:endParaRPr lang="pt-BR" sz="2400" b="1">
            <a:latin typeface="Bernard MT Condensed" panose="02050806060905020404" pitchFamily="18" charset="0"/>
          </a:endParaRPr>
        </a:p>
        <a:p>
          <a:pPr algn="l"/>
          <a:endParaRPr lang="pt-BR" sz="2400" b="1">
            <a:latin typeface="Bernard MT Condensed" panose="02050806060905020404" pitchFamily="18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190499</xdr:colOff>
      <xdr:row>30</xdr:row>
      <xdr:rowOff>81642</xdr:rowOff>
    </xdr:from>
    <xdr:to>
      <xdr:col>8</xdr:col>
      <xdr:colOff>197304</xdr:colOff>
      <xdr:row>33</xdr:row>
      <xdr:rowOff>119742</xdr:rowOff>
    </xdr:to>
    <xdr:sp macro="" textlink="">
      <xdr:nvSpPr>
        <xdr:cNvPr id="3" name="Elipse 2"/>
        <xdr:cNvSpPr/>
      </xdr:nvSpPr>
      <xdr:spPr>
        <a:xfrm>
          <a:off x="5891892" y="6232071"/>
          <a:ext cx="619126" cy="636814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2400" b="1">
              <a:latin typeface="Bernard MT Condensed" panose="02050806060905020404" pitchFamily="18" charset="0"/>
            </a:rPr>
            <a:t>7</a:t>
          </a:r>
        </a:p>
        <a:p>
          <a:pPr algn="l"/>
          <a:endParaRPr lang="pt-BR" sz="2400" b="1">
            <a:latin typeface="Bernard MT Condensed" panose="02050806060905020404" pitchFamily="18" charset="0"/>
          </a:endParaRPr>
        </a:p>
        <a:p>
          <a:pPr algn="l"/>
          <a:endParaRPr lang="pt-BR" sz="2400" b="1">
            <a:latin typeface="Bernard MT Condensed" panose="02050806060905020404" pitchFamily="18" charset="0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7</xdr:row>
      <xdr:rowOff>133350</xdr:rowOff>
    </xdr:from>
    <xdr:to>
      <xdr:col>10</xdr:col>
      <xdr:colOff>923926</xdr:colOff>
      <xdr:row>10</xdr:row>
      <xdr:rowOff>171450</xdr:rowOff>
    </xdr:to>
    <xdr:sp macro="" textlink="">
      <xdr:nvSpPr>
        <xdr:cNvPr id="2" name="Elipse 1"/>
        <xdr:cNvSpPr/>
      </xdr:nvSpPr>
      <xdr:spPr>
        <a:xfrm>
          <a:off x="7962900" y="1466850"/>
          <a:ext cx="847726" cy="609600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latin typeface="Bernard MT Condensed" panose="02050806060905020404" pitchFamily="18" charset="0"/>
            </a:rPr>
            <a:t>8</a:t>
          </a:r>
        </a:p>
        <a:p>
          <a:pPr algn="ctr"/>
          <a:endParaRPr lang="pt-BR" sz="2400" b="1">
            <a:latin typeface="Bernard MT Condensed" panose="02050806060905020404" pitchFamily="18" charset="0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325770</xdr:colOff>
      <xdr:row>15</xdr:row>
      <xdr:rowOff>39219</xdr:rowOff>
    </xdr:from>
    <xdr:to>
      <xdr:col>8</xdr:col>
      <xdr:colOff>1428749</xdr:colOff>
      <xdr:row>24</xdr:row>
      <xdr:rowOff>40820</xdr:rowOff>
    </xdr:to>
    <xdr:sp macro="" textlink="">
      <xdr:nvSpPr>
        <xdr:cNvPr id="2" name="Elipse 1"/>
        <xdr:cNvSpPr/>
      </xdr:nvSpPr>
      <xdr:spPr>
        <a:xfrm>
          <a:off x="9020734" y="2896719"/>
          <a:ext cx="1102979" cy="1716101"/>
        </a:xfrm>
        <a:prstGeom prst="ellipse">
          <a:avLst/>
        </a:prstGeom>
        <a:effectLst>
          <a:outerShdw blurRad="152400" dist="317500" dir="5400000" sx="90000" sy="-19000" rotWithShape="0">
            <a:prstClr val="black">
              <a:alpha val="15000"/>
            </a:prstClr>
          </a:outerShdw>
        </a:effectLst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pt-BR" sz="6000" b="1">
              <a:latin typeface="Bernard MT Condensed" panose="02050806060905020404" pitchFamily="18" charset="0"/>
            </a:rPr>
            <a:t>9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G12"/>
  <sheetViews>
    <sheetView zoomScaleNormal="100" workbookViewId="0">
      <selection activeCell="B21" sqref="B21"/>
    </sheetView>
  </sheetViews>
  <sheetFormatPr defaultRowHeight="15" x14ac:dyDescent="0.25"/>
  <cols>
    <col min="2" max="2" width="35" customWidth="1"/>
    <col min="7" max="7" width="11.140625" customWidth="1"/>
    <col min="9" max="9" width="14.42578125" customWidth="1"/>
    <col min="10" max="10" width="18.28515625" customWidth="1"/>
  </cols>
  <sheetData>
    <row r="2" spans="2:7" x14ac:dyDescent="0.25">
      <c r="B2" s="130" t="s">
        <v>9</v>
      </c>
      <c r="C2" s="130"/>
      <c r="D2" s="130"/>
      <c r="E2" s="130"/>
      <c r="F2" s="130"/>
      <c r="G2" s="130"/>
    </row>
    <row r="3" spans="2:7" x14ac:dyDescent="0.25">
      <c r="B3" s="1"/>
      <c r="C3" s="1"/>
      <c r="D3" s="1"/>
      <c r="E3" s="1"/>
      <c r="F3" s="1"/>
      <c r="G3" s="1"/>
    </row>
    <row r="4" spans="2:7" x14ac:dyDescent="0.25">
      <c r="B4" s="2" t="s">
        <v>0</v>
      </c>
      <c r="C4" s="3" t="s">
        <v>1</v>
      </c>
      <c r="D4" s="3" t="s">
        <v>2</v>
      </c>
      <c r="E4" s="3" t="s">
        <v>3</v>
      </c>
      <c r="F4" s="3" t="s">
        <v>4</v>
      </c>
      <c r="G4" s="2" t="s">
        <v>5</v>
      </c>
    </row>
    <row r="5" spans="2:7" x14ac:dyDescent="0.25">
      <c r="B5" s="4" t="s">
        <v>7</v>
      </c>
      <c r="C5" s="5">
        <v>10</v>
      </c>
      <c r="D5" s="5">
        <v>13</v>
      </c>
      <c r="E5" s="5">
        <v>13</v>
      </c>
      <c r="F5" s="6">
        <f>SUM(C5:E5)/3</f>
        <v>12</v>
      </c>
      <c r="G5" s="7" t="str">
        <f>IF(F5&gt;=10,"Aprovado","Reprovado")</f>
        <v>Aprovado</v>
      </c>
    </row>
    <row r="6" spans="2:7" x14ac:dyDescent="0.25">
      <c r="B6" s="4" t="s">
        <v>10</v>
      </c>
      <c r="C6" s="6"/>
      <c r="D6" s="6"/>
      <c r="E6" s="6">
        <v>11</v>
      </c>
      <c r="F6" s="6">
        <f>SUM(C6:E6)/3</f>
        <v>3.6666666666666665</v>
      </c>
      <c r="G6" s="7" t="str">
        <f>IF(F6&gt;=10,"Aprovado","Reprovado")</f>
        <v>Reprovado</v>
      </c>
    </row>
    <row r="7" spans="2:7" x14ac:dyDescent="0.25">
      <c r="B7" s="4" t="s">
        <v>6</v>
      </c>
      <c r="C7" s="5">
        <v>10</v>
      </c>
      <c r="D7" s="5">
        <v>13</v>
      </c>
      <c r="E7" s="5">
        <v>13</v>
      </c>
      <c r="F7" s="6">
        <f>SUM(C7:E7)/3</f>
        <v>12</v>
      </c>
      <c r="G7" s="7" t="str">
        <f>IF(F7&gt;=10,"Aprovado","Reprovado")</f>
        <v>Aprovado</v>
      </c>
    </row>
    <row r="8" spans="2:7" x14ac:dyDescent="0.25">
      <c r="B8" s="4" t="s">
        <v>11</v>
      </c>
      <c r="C8" s="6">
        <v>8</v>
      </c>
      <c r="D8" s="6">
        <v>9</v>
      </c>
      <c r="E8" s="6">
        <v>10</v>
      </c>
      <c r="F8" s="6">
        <f>SUM(C8:E8)/3</f>
        <v>9</v>
      </c>
      <c r="G8" s="7" t="str">
        <f>IF(F8&gt;=10,"Aprovado","Reprovado")</f>
        <v>Reprovado</v>
      </c>
    </row>
    <row r="9" spans="2:7" x14ac:dyDescent="0.25">
      <c r="B9" s="4" t="s">
        <v>8</v>
      </c>
      <c r="C9" s="6">
        <v>15</v>
      </c>
      <c r="D9" s="6">
        <v>14</v>
      </c>
      <c r="E9" s="6">
        <v>15</v>
      </c>
      <c r="F9" s="6">
        <f>SUM(C9:E9)/3</f>
        <v>14.666666666666666</v>
      </c>
      <c r="G9" s="7" t="str">
        <f>IF(F9&gt;=10,"Aprovado","Reprovado")</f>
        <v>Aprovado</v>
      </c>
    </row>
    <row r="11" spans="2:7" x14ac:dyDescent="0.25">
      <c r="B11" s="83" t="s">
        <v>246</v>
      </c>
    </row>
    <row r="12" spans="2:7" x14ac:dyDescent="0.25">
      <c r="B12" s="82" t="s">
        <v>247</v>
      </c>
    </row>
  </sheetData>
  <sortState ref="B5:G9">
    <sortCondition sortBy="fontColor" ref="F5"/>
  </sortState>
  <mergeCells count="1">
    <mergeCell ref="B2:G2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3:I21"/>
  <sheetViews>
    <sheetView workbookViewId="0">
      <selection activeCell="H4" sqref="H4"/>
    </sheetView>
  </sheetViews>
  <sheetFormatPr defaultRowHeight="15" x14ac:dyDescent="0.25"/>
  <cols>
    <col min="2" max="2" width="17.28515625" customWidth="1"/>
    <col min="3" max="3" width="11.140625" customWidth="1"/>
    <col min="4" max="5" width="10.7109375" customWidth="1"/>
    <col min="6" max="6" width="10.5703125" customWidth="1"/>
    <col min="7" max="7" width="12.7109375" customWidth="1"/>
    <col min="8" max="8" width="14.28515625" customWidth="1"/>
  </cols>
  <sheetData>
    <row r="3" spans="2:9" x14ac:dyDescent="0.25">
      <c r="B3" s="104" t="s">
        <v>0</v>
      </c>
      <c r="C3" s="104" t="s">
        <v>226</v>
      </c>
      <c r="D3" s="104" t="s">
        <v>227</v>
      </c>
      <c r="E3" s="104" t="s">
        <v>228</v>
      </c>
      <c r="F3" s="104" t="s">
        <v>229</v>
      </c>
      <c r="G3" s="104" t="s">
        <v>230</v>
      </c>
      <c r="H3" s="105" t="s">
        <v>231</v>
      </c>
    </row>
    <row r="4" spans="2:9" x14ac:dyDescent="0.25">
      <c r="B4" s="78" t="s">
        <v>219</v>
      </c>
      <c r="C4" s="77">
        <v>10</v>
      </c>
      <c r="D4" s="77">
        <v>14</v>
      </c>
      <c r="E4" s="77">
        <v>8</v>
      </c>
      <c r="F4" s="79">
        <f>AVERAGE(C4:E4)</f>
        <v>10.666666666666666</v>
      </c>
      <c r="G4" s="106" t="str">
        <f t="shared" ref="G4:G13" si="0">IF(F4&gt;9,"Aprovado","Reprovado")</f>
        <v>Aprovado</v>
      </c>
      <c r="H4" s="107" t="str">
        <f>IF(AND(F4&gt;=18,F4&lt;=20),"Muito bom",IF(AND(F4&lt;18,F4&gt;=15),"Bom",IF(AND(F4&lt;15,F4&gt;=10),"Suficiente",IF(AND(F4&lt;10,F4&gt;=6),"Fraco",IF(AND(F4&lt;=5,F4&gt;=0),"Muito Fraco")))))</f>
        <v>Suficiente</v>
      </c>
      <c r="I4" t="s">
        <v>95</v>
      </c>
    </row>
    <row r="5" spans="2:9" x14ac:dyDescent="0.25">
      <c r="B5" s="21" t="s">
        <v>224</v>
      </c>
      <c r="C5" s="30">
        <v>7</v>
      </c>
      <c r="D5" s="30">
        <v>11</v>
      </c>
      <c r="E5" s="81">
        <v>7</v>
      </c>
      <c r="F5" s="79">
        <f>AVERAGE(C5:E5)</f>
        <v>8.3333333333333339</v>
      </c>
      <c r="G5" s="106" t="str">
        <f t="shared" si="0"/>
        <v>Reprovado</v>
      </c>
      <c r="H5" s="107" t="str">
        <f t="shared" ref="H5:H13" si="1">IF(AND(F5&gt;=18,F5&lt;=20),"Muito bom",IF(AND(F5&lt;18,F5&gt;=15),"Bom",IF(AND(F5&lt;15,F5&gt;=10),"Suficiente",IF(AND(F5&lt;10,F5&gt;=6),"Fraco",IF(AND(F5&lt;=5,F5&gt;=0),"Muito Fraco")))))</f>
        <v>Fraco</v>
      </c>
    </row>
    <row r="6" spans="2:9" x14ac:dyDescent="0.25">
      <c r="B6" s="78" t="s">
        <v>127</v>
      </c>
      <c r="C6" s="77">
        <v>19</v>
      </c>
      <c r="D6" s="77">
        <v>16</v>
      </c>
      <c r="E6" s="77">
        <v>18</v>
      </c>
      <c r="F6" s="79">
        <f>AVERAGE(C6:E6)</f>
        <v>17.666666666666668</v>
      </c>
      <c r="G6" s="103" t="str">
        <f t="shared" si="0"/>
        <v>Aprovado</v>
      </c>
      <c r="H6" s="107" t="str">
        <f t="shared" si="1"/>
        <v>Bom</v>
      </c>
    </row>
    <row r="7" spans="2:9" x14ac:dyDescent="0.25">
      <c r="B7" s="21" t="s">
        <v>220</v>
      </c>
      <c r="C7" s="30">
        <v>15</v>
      </c>
      <c r="D7" s="30">
        <v>10</v>
      </c>
      <c r="E7" s="81">
        <v>10</v>
      </c>
      <c r="F7" s="79">
        <f t="shared" ref="F7:F13" si="2">AVERAGE(C7:E7)</f>
        <v>11.666666666666666</v>
      </c>
      <c r="G7" s="106" t="str">
        <f t="shared" si="0"/>
        <v>Aprovado</v>
      </c>
      <c r="H7" s="107" t="str">
        <f t="shared" si="1"/>
        <v>Suficiente</v>
      </c>
    </row>
    <row r="8" spans="2:9" x14ac:dyDescent="0.25">
      <c r="B8" s="78" t="s">
        <v>221</v>
      </c>
      <c r="C8" s="77">
        <v>11</v>
      </c>
      <c r="D8" s="77">
        <v>7</v>
      </c>
      <c r="E8" s="77">
        <v>10</v>
      </c>
      <c r="F8" s="79">
        <f t="shared" si="2"/>
        <v>9.3333333333333339</v>
      </c>
      <c r="G8" s="103" t="str">
        <f t="shared" si="0"/>
        <v>Aprovado</v>
      </c>
      <c r="H8" s="107" t="str">
        <f t="shared" si="1"/>
        <v>Fraco</v>
      </c>
    </row>
    <row r="9" spans="2:9" x14ac:dyDescent="0.25">
      <c r="B9" s="21" t="s">
        <v>225</v>
      </c>
      <c r="C9" s="30">
        <v>17</v>
      </c>
      <c r="D9" s="30">
        <v>14</v>
      </c>
      <c r="E9" s="30">
        <v>10</v>
      </c>
      <c r="F9" s="79">
        <f t="shared" si="2"/>
        <v>13.666666666666666</v>
      </c>
      <c r="G9" s="106" t="str">
        <f t="shared" si="0"/>
        <v>Aprovado</v>
      </c>
      <c r="H9" s="107" t="str">
        <f t="shared" si="1"/>
        <v>Suficiente</v>
      </c>
    </row>
    <row r="10" spans="2:9" x14ac:dyDescent="0.25">
      <c r="B10" s="78" t="s">
        <v>110</v>
      </c>
      <c r="C10" s="77">
        <v>16</v>
      </c>
      <c r="D10" s="77">
        <v>15</v>
      </c>
      <c r="E10" s="77">
        <v>16</v>
      </c>
      <c r="F10" s="79">
        <f t="shared" si="2"/>
        <v>15.666666666666666</v>
      </c>
      <c r="G10" s="103" t="str">
        <f t="shared" si="0"/>
        <v>Aprovado</v>
      </c>
      <c r="H10" s="107" t="str">
        <f t="shared" si="1"/>
        <v>Bom</v>
      </c>
    </row>
    <row r="11" spans="2:9" x14ac:dyDescent="0.25">
      <c r="B11" s="21" t="s">
        <v>114</v>
      </c>
      <c r="C11" s="30">
        <v>10</v>
      </c>
      <c r="D11" s="30">
        <v>9</v>
      </c>
      <c r="E11" s="81">
        <v>9</v>
      </c>
      <c r="F11" s="79">
        <f t="shared" si="2"/>
        <v>9.3333333333333339</v>
      </c>
      <c r="G11" s="106" t="str">
        <f t="shared" si="0"/>
        <v>Aprovado</v>
      </c>
      <c r="H11" s="107" t="str">
        <f t="shared" si="1"/>
        <v>Fraco</v>
      </c>
    </row>
    <row r="12" spans="2:9" x14ac:dyDescent="0.25">
      <c r="B12" s="78" t="s">
        <v>222</v>
      </c>
      <c r="C12" s="77">
        <v>8</v>
      </c>
      <c r="D12" s="77">
        <v>9</v>
      </c>
      <c r="E12" s="77">
        <v>10</v>
      </c>
      <c r="F12" s="79">
        <f t="shared" si="2"/>
        <v>9</v>
      </c>
      <c r="G12" s="103" t="str">
        <f t="shared" si="0"/>
        <v>Reprovado</v>
      </c>
      <c r="H12" s="107" t="str">
        <f t="shared" si="1"/>
        <v>Fraco</v>
      </c>
    </row>
    <row r="13" spans="2:9" x14ac:dyDescent="0.25">
      <c r="B13" s="21" t="s">
        <v>223</v>
      </c>
      <c r="C13" s="30">
        <v>7</v>
      </c>
      <c r="D13" s="30">
        <v>10</v>
      </c>
      <c r="E13" s="81">
        <v>10</v>
      </c>
      <c r="F13" s="79">
        <f t="shared" si="2"/>
        <v>9</v>
      </c>
      <c r="G13" s="106" t="str">
        <f t="shared" si="0"/>
        <v>Reprovado</v>
      </c>
      <c r="H13" s="107" t="str">
        <f t="shared" si="1"/>
        <v>Fraco</v>
      </c>
    </row>
    <row r="16" spans="2:9" x14ac:dyDescent="0.25">
      <c r="C16" s="162" t="s">
        <v>251</v>
      </c>
      <c r="D16" s="163"/>
      <c r="E16" s="163"/>
      <c r="F16" s="164"/>
    </row>
    <row r="17" spans="2:9" x14ac:dyDescent="0.25">
      <c r="C17" s="104" t="s">
        <v>229</v>
      </c>
      <c r="D17" s="167" t="s">
        <v>280</v>
      </c>
      <c r="E17" s="167"/>
      <c r="F17" s="167"/>
    </row>
    <row r="18" spans="2:9" x14ac:dyDescent="0.25">
      <c r="C18" s="127" t="s">
        <v>230</v>
      </c>
      <c r="D18" s="166" t="s">
        <v>281</v>
      </c>
      <c r="E18" s="166"/>
      <c r="F18" s="166"/>
    </row>
    <row r="19" spans="2:9" ht="15" customHeight="1" x14ac:dyDescent="0.25">
      <c r="B19" s="159" t="s">
        <v>231</v>
      </c>
      <c r="C19" s="165" t="s">
        <v>282</v>
      </c>
      <c r="D19" s="165"/>
      <c r="E19" s="165"/>
      <c r="F19" s="165"/>
      <c r="G19" s="165"/>
      <c r="H19" s="165"/>
      <c r="I19" s="126"/>
    </row>
    <row r="20" spans="2:9" x14ac:dyDescent="0.25">
      <c r="B20" s="160"/>
      <c r="C20" s="165"/>
      <c r="D20" s="165"/>
      <c r="E20" s="165"/>
      <c r="F20" s="165"/>
      <c r="G20" s="165"/>
      <c r="H20" s="165"/>
      <c r="I20" s="126"/>
    </row>
    <row r="21" spans="2:9" x14ac:dyDescent="0.25">
      <c r="B21" s="161"/>
      <c r="C21" s="165"/>
      <c r="D21" s="165"/>
      <c r="E21" s="165"/>
      <c r="F21" s="165"/>
      <c r="G21" s="165"/>
      <c r="H21" s="165"/>
      <c r="I21" s="126"/>
    </row>
  </sheetData>
  <mergeCells count="5">
    <mergeCell ref="B19:B21"/>
    <mergeCell ref="C16:F16"/>
    <mergeCell ref="C19:H21"/>
    <mergeCell ref="D18:F18"/>
    <mergeCell ref="D17:F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3:I21"/>
  <sheetViews>
    <sheetView zoomScale="80" zoomScaleNormal="80" workbookViewId="0">
      <selection activeCell="U10" sqref="U10"/>
    </sheetView>
  </sheetViews>
  <sheetFormatPr defaultRowHeight="15" x14ac:dyDescent="0.25"/>
  <cols>
    <col min="2" max="2" width="25.28515625" customWidth="1"/>
    <col min="4" max="4" width="10.28515625" customWidth="1"/>
    <col min="5" max="5" width="9.7109375" customWidth="1"/>
    <col min="6" max="6" width="14.85546875" customWidth="1"/>
    <col min="7" max="7" width="7" customWidth="1"/>
    <col min="8" max="8" width="26.5703125" customWidth="1"/>
    <col min="9" max="9" width="14" customWidth="1"/>
    <col min="16" max="16" width="9" customWidth="1"/>
    <col min="17" max="17" width="10.42578125" customWidth="1"/>
  </cols>
  <sheetData>
    <row r="3" spans="2:9" ht="117" x14ac:dyDescent="0.25">
      <c r="B3" s="108" t="s">
        <v>232</v>
      </c>
      <c r="C3" s="109" t="s">
        <v>235</v>
      </c>
      <c r="D3" s="109" t="s">
        <v>236</v>
      </c>
      <c r="E3" s="109" t="s">
        <v>237</v>
      </c>
      <c r="F3" s="110" t="s">
        <v>238</v>
      </c>
      <c r="G3" s="111" t="s">
        <v>239</v>
      </c>
      <c r="H3" s="110" t="s">
        <v>240</v>
      </c>
      <c r="I3" s="111" t="s">
        <v>241</v>
      </c>
    </row>
    <row r="4" spans="2:9" ht="15.75" x14ac:dyDescent="0.25">
      <c r="B4" s="112" t="s">
        <v>131</v>
      </c>
      <c r="C4" s="112">
        <v>5</v>
      </c>
      <c r="D4" s="112">
        <v>2</v>
      </c>
      <c r="E4" s="112">
        <v>3</v>
      </c>
      <c r="F4" s="112">
        <f>SUM(C4:E4)</f>
        <v>10</v>
      </c>
      <c r="G4" s="112">
        <v>500</v>
      </c>
      <c r="H4" s="113" t="str">
        <f>IF(G4&lt;=500,10,15)&amp;"%"</f>
        <v>10%</v>
      </c>
      <c r="I4" s="114">
        <f>(G4*H4+G4)</f>
        <v>550</v>
      </c>
    </row>
    <row r="5" spans="2:9" ht="15.75" x14ac:dyDescent="0.25">
      <c r="B5" s="115" t="s">
        <v>233</v>
      </c>
      <c r="C5" s="115">
        <v>2</v>
      </c>
      <c r="D5" s="115">
        <v>3</v>
      </c>
      <c r="E5" s="115">
        <v>0</v>
      </c>
      <c r="F5" s="115">
        <f t="shared" ref="F5:F14" si="0">SUM(C5:E5)</f>
        <v>5</v>
      </c>
      <c r="G5" s="115">
        <v>600</v>
      </c>
      <c r="H5" s="116" t="str">
        <f t="shared" ref="H5:H14" si="1">IF(G5&lt;=500,10,15)&amp;"%"</f>
        <v>15%</v>
      </c>
      <c r="I5" s="117">
        <f t="shared" ref="I5:I14" si="2">(G5*H5+G5)</f>
        <v>690</v>
      </c>
    </row>
    <row r="6" spans="2:9" ht="15.75" x14ac:dyDescent="0.25">
      <c r="B6" s="112" t="s">
        <v>23</v>
      </c>
      <c r="C6" s="112">
        <v>0</v>
      </c>
      <c r="D6" s="112">
        <v>1</v>
      </c>
      <c r="E6" s="112">
        <v>6</v>
      </c>
      <c r="F6" s="112">
        <f t="shared" si="0"/>
        <v>7</v>
      </c>
      <c r="G6" s="112">
        <v>400</v>
      </c>
      <c r="H6" s="113" t="str">
        <f t="shared" si="1"/>
        <v>10%</v>
      </c>
      <c r="I6" s="114">
        <f t="shared" si="2"/>
        <v>440</v>
      </c>
    </row>
    <row r="7" spans="2:9" ht="15.75" x14ac:dyDescent="0.25">
      <c r="B7" s="115" t="s">
        <v>125</v>
      </c>
      <c r="C7" s="115">
        <v>8</v>
      </c>
      <c r="D7" s="115">
        <v>5</v>
      </c>
      <c r="E7" s="115">
        <v>3</v>
      </c>
      <c r="F7" s="115">
        <f t="shared" si="0"/>
        <v>16</v>
      </c>
      <c r="G7" s="115">
        <v>380</v>
      </c>
      <c r="H7" s="116" t="str">
        <f t="shared" si="1"/>
        <v>10%</v>
      </c>
      <c r="I7" s="117">
        <f t="shared" si="2"/>
        <v>418</v>
      </c>
    </row>
    <row r="8" spans="2:9" ht="15.75" x14ac:dyDescent="0.25">
      <c r="B8" s="112" t="s">
        <v>21</v>
      </c>
      <c r="C8" s="112">
        <v>5</v>
      </c>
      <c r="D8" s="112">
        <v>2</v>
      </c>
      <c r="E8" s="112">
        <v>1</v>
      </c>
      <c r="F8" s="112">
        <f t="shared" si="0"/>
        <v>8</v>
      </c>
      <c r="G8" s="112">
        <v>650</v>
      </c>
      <c r="H8" s="113" t="str">
        <f t="shared" si="1"/>
        <v>15%</v>
      </c>
      <c r="I8" s="114">
        <f t="shared" si="2"/>
        <v>747.5</v>
      </c>
    </row>
    <row r="9" spans="2:9" ht="15.75" x14ac:dyDescent="0.25">
      <c r="B9" s="115" t="s">
        <v>122</v>
      </c>
      <c r="C9" s="115">
        <v>4</v>
      </c>
      <c r="D9" s="115">
        <v>0</v>
      </c>
      <c r="E9" s="115">
        <v>2</v>
      </c>
      <c r="F9" s="115">
        <f t="shared" si="0"/>
        <v>6</v>
      </c>
      <c r="G9" s="115">
        <v>700</v>
      </c>
      <c r="H9" s="116" t="str">
        <f t="shared" si="1"/>
        <v>15%</v>
      </c>
      <c r="I9" s="117">
        <f t="shared" si="2"/>
        <v>805</v>
      </c>
    </row>
    <row r="10" spans="2:9" ht="15.75" x14ac:dyDescent="0.25">
      <c r="B10" s="112" t="s">
        <v>25</v>
      </c>
      <c r="C10" s="112">
        <v>6</v>
      </c>
      <c r="D10" s="112">
        <v>1</v>
      </c>
      <c r="E10" s="112">
        <v>3</v>
      </c>
      <c r="F10" s="112">
        <f t="shared" si="0"/>
        <v>10</v>
      </c>
      <c r="G10" s="112">
        <v>800</v>
      </c>
      <c r="H10" s="113" t="str">
        <f t="shared" si="1"/>
        <v>15%</v>
      </c>
      <c r="I10" s="114">
        <f t="shared" si="2"/>
        <v>920</v>
      </c>
    </row>
    <row r="11" spans="2:9" ht="15.75" x14ac:dyDescent="0.25">
      <c r="B11" s="115" t="s">
        <v>224</v>
      </c>
      <c r="C11" s="115">
        <v>2</v>
      </c>
      <c r="D11" s="115">
        <v>3</v>
      </c>
      <c r="E11" s="115">
        <v>2</v>
      </c>
      <c r="F11" s="115">
        <f t="shared" si="0"/>
        <v>7</v>
      </c>
      <c r="G11" s="115">
        <v>620</v>
      </c>
      <c r="H11" s="116" t="str">
        <f t="shared" si="1"/>
        <v>15%</v>
      </c>
      <c r="I11" s="117">
        <f t="shared" si="2"/>
        <v>713</v>
      </c>
    </row>
    <row r="12" spans="2:9" ht="15.75" x14ac:dyDescent="0.25">
      <c r="B12" s="112" t="s">
        <v>117</v>
      </c>
      <c r="C12" s="112">
        <v>3</v>
      </c>
      <c r="D12" s="112">
        <v>2</v>
      </c>
      <c r="E12" s="112">
        <v>0</v>
      </c>
      <c r="F12" s="112">
        <f t="shared" si="0"/>
        <v>5</v>
      </c>
      <c r="G12" s="112">
        <v>390</v>
      </c>
      <c r="H12" s="113" t="str">
        <f t="shared" si="1"/>
        <v>10%</v>
      </c>
      <c r="I12" s="114">
        <f t="shared" si="2"/>
        <v>429</v>
      </c>
    </row>
    <row r="13" spans="2:9" ht="15.75" x14ac:dyDescent="0.25">
      <c r="B13" s="115" t="s">
        <v>116</v>
      </c>
      <c r="C13" s="115">
        <v>1</v>
      </c>
      <c r="D13" s="115">
        <v>5</v>
      </c>
      <c r="E13" s="115">
        <v>4</v>
      </c>
      <c r="F13" s="115">
        <f t="shared" si="0"/>
        <v>10</v>
      </c>
      <c r="G13" s="117">
        <v>490</v>
      </c>
      <c r="H13" s="116" t="str">
        <f t="shared" si="1"/>
        <v>10%</v>
      </c>
      <c r="I13" s="117">
        <f t="shared" si="2"/>
        <v>539</v>
      </c>
    </row>
    <row r="14" spans="2:9" ht="15.75" x14ac:dyDescent="0.25">
      <c r="B14" s="112" t="s">
        <v>234</v>
      </c>
      <c r="C14" s="112">
        <v>0</v>
      </c>
      <c r="D14" s="112">
        <v>2</v>
      </c>
      <c r="E14" s="112">
        <v>4</v>
      </c>
      <c r="F14" s="112">
        <f t="shared" si="0"/>
        <v>6</v>
      </c>
      <c r="G14" s="114">
        <v>900</v>
      </c>
      <c r="H14" s="113" t="str">
        <f t="shared" si="1"/>
        <v>15%</v>
      </c>
      <c r="I14" s="114">
        <f t="shared" si="2"/>
        <v>1035</v>
      </c>
    </row>
    <row r="15" spans="2:9" ht="15.75" x14ac:dyDescent="0.25">
      <c r="B15" s="115" t="s">
        <v>58</v>
      </c>
      <c r="C15" s="117">
        <f>SUM(C4:C14)</f>
        <v>36</v>
      </c>
      <c r="D15" s="117">
        <f>SUM(D4:D14)</f>
        <v>26</v>
      </c>
      <c r="E15" s="117">
        <f>SUM(E4:E14)</f>
        <v>28</v>
      </c>
      <c r="F15" s="117">
        <f>SUM(F4:F14)</f>
        <v>90</v>
      </c>
      <c r="G15" s="117">
        <f>SUM(G4:G14)</f>
        <v>6430</v>
      </c>
      <c r="H15" s="118"/>
      <c r="I15" s="117">
        <f>SUM(I4:I14)</f>
        <v>7286.5</v>
      </c>
    </row>
    <row r="16" spans="2:9" ht="15.75" x14ac:dyDescent="0.25">
      <c r="B16" s="123" t="s">
        <v>242</v>
      </c>
      <c r="C16" s="123"/>
      <c r="D16" s="123"/>
      <c r="E16" s="123"/>
      <c r="F16" s="123"/>
      <c r="G16" s="124">
        <f>MAX(G4:G15)</f>
        <v>6430</v>
      </c>
      <c r="H16" s="123"/>
      <c r="I16" s="124">
        <f>MAX(I4:I15)</f>
        <v>7286.5</v>
      </c>
    </row>
    <row r="17" spans="2:9" ht="15.75" x14ac:dyDescent="0.25">
      <c r="B17" s="125" t="s">
        <v>243</v>
      </c>
      <c r="C17" s="125"/>
      <c r="D17" s="125"/>
      <c r="E17" s="125"/>
      <c r="F17" s="125"/>
      <c r="G17" s="122">
        <f>AVERAGE(G4:G14)</f>
        <v>584.5454545454545</v>
      </c>
      <c r="H17" s="125"/>
      <c r="I17" s="122">
        <f>AVERAGE(I4:I14)</f>
        <v>662.40909090909088</v>
      </c>
    </row>
    <row r="18" spans="2:9" ht="15.75" x14ac:dyDescent="0.25">
      <c r="B18" s="123" t="s">
        <v>244</v>
      </c>
      <c r="C18" s="123">
        <f>MIN(C4:C14)</f>
        <v>0</v>
      </c>
      <c r="D18" s="123">
        <f>MIN(D4:D14)</f>
        <v>0</v>
      </c>
      <c r="E18" s="123">
        <f>MIN(E4:E14)</f>
        <v>0</v>
      </c>
      <c r="F18" s="123"/>
      <c r="G18" s="123"/>
      <c r="H18" s="123"/>
      <c r="I18" s="123"/>
    </row>
    <row r="19" spans="2:9" ht="15.75" x14ac:dyDescent="0.25">
      <c r="B19" s="168" t="s">
        <v>245</v>
      </c>
      <c r="C19" s="169"/>
      <c r="D19" s="169"/>
      <c r="E19" s="169"/>
      <c r="F19" s="169"/>
      <c r="G19" s="169"/>
      <c r="H19" s="169"/>
      <c r="I19" s="170"/>
    </row>
    <row r="20" spans="2:9" ht="15.75" x14ac:dyDescent="0.25">
      <c r="B20" s="119"/>
      <c r="C20" s="119"/>
      <c r="D20" s="119"/>
      <c r="E20" s="119"/>
      <c r="F20" s="171" t="s">
        <v>279</v>
      </c>
      <c r="G20" s="172"/>
      <c r="H20" s="172"/>
      <c r="I20" s="173"/>
    </row>
    <row r="21" spans="2:9" ht="15.75" x14ac:dyDescent="0.25">
      <c r="B21" s="120"/>
      <c r="C21" s="120"/>
      <c r="D21" s="120"/>
      <c r="E21" s="120"/>
      <c r="F21" s="121" t="s">
        <v>277</v>
      </c>
      <c r="G21" s="120"/>
      <c r="H21" s="121" t="s">
        <v>276</v>
      </c>
      <c r="I21" s="121" t="s">
        <v>278</v>
      </c>
    </row>
  </sheetData>
  <mergeCells count="2">
    <mergeCell ref="B19:I19"/>
    <mergeCell ref="F20:I20"/>
  </mergeCells>
  <pageMargins left="0.7" right="0.7" top="0.75" bottom="0.75" header="0.3" footer="0.3"/>
  <pageSetup paperSize="9" scale="6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J20"/>
  <sheetViews>
    <sheetView workbookViewId="0">
      <selection activeCell="E23" sqref="E23"/>
    </sheetView>
  </sheetViews>
  <sheetFormatPr defaultRowHeight="15" x14ac:dyDescent="0.25"/>
  <cols>
    <col min="3" max="3" width="8.140625" customWidth="1"/>
    <col min="4" max="4" width="10.42578125" customWidth="1"/>
    <col min="5" max="5" width="18.28515625" customWidth="1"/>
    <col min="6" max="6" width="10.7109375" customWidth="1"/>
    <col min="8" max="8" width="10.5703125" customWidth="1"/>
    <col min="9" max="9" width="9.7109375" customWidth="1"/>
  </cols>
  <sheetData>
    <row r="1" spans="4:10" x14ac:dyDescent="0.25">
      <c r="E1" s="133" t="s">
        <v>31</v>
      </c>
      <c r="F1" s="134"/>
      <c r="G1" s="134"/>
      <c r="H1" s="134"/>
      <c r="I1" s="135"/>
    </row>
    <row r="4" spans="4:10" x14ac:dyDescent="0.25">
      <c r="D4" s="131" t="s">
        <v>12</v>
      </c>
      <c r="E4" s="131" t="s">
        <v>13</v>
      </c>
      <c r="F4" s="131" t="s">
        <v>14</v>
      </c>
      <c r="G4" s="131" t="s">
        <v>15</v>
      </c>
      <c r="H4" s="131" t="s">
        <v>16</v>
      </c>
      <c r="I4" s="131" t="s">
        <v>17</v>
      </c>
      <c r="J4" s="131" t="s">
        <v>18</v>
      </c>
    </row>
    <row r="5" spans="4:10" x14ac:dyDescent="0.25">
      <c r="D5" s="132"/>
      <c r="E5" s="132"/>
      <c r="F5" s="132"/>
      <c r="G5" s="132"/>
      <c r="H5" s="132"/>
      <c r="I5" s="132"/>
      <c r="J5" s="132"/>
    </row>
    <row r="6" spans="4:10" x14ac:dyDescent="0.25">
      <c r="D6" s="8" t="str">
        <f>D5+1&amp;"°"</f>
        <v>1°</v>
      </c>
      <c r="E6" s="9" t="s">
        <v>19</v>
      </c>
      <c r="F6" s="10">
        <v>7</v>
      </c>
      <c r="G6" s="10">
        <v>5</v>
      </c>
      <c r="H6" s="10">
        <v>1</v>
      </c>
      <c r="I6" s="10">
        <v>1</v>
      </c>
      <c r="J6" s="10">
        <v>16</v>
      </c>
    </row>
    <row r="7" spans="4:10" x14ac:dyDescent="0.25">
      <c r="D7" s="11" t="str">
        <f>D5+2&amp;"°"</f>
        <v>2°</v>
      </c>
      <c r="E7" s="12" t="s">
        <v>20</v>
      </c>
      <c r="F7" s="13">
        <v>7</v>
      </c>
      <c r="G7" s="13">
        <v>4</v>
      </c>
      <c r="H7" s="13">
        <v>2</v>
      </c>
      <c r="I7" s="13">
        <v>1</v>
      </c>
      <c r="J7" s="13">
        <v>14</v>
      </c>
    </row>
    <row r="8" spans="4:10" x14ac:dyDescent="0.25">
      <c r="D8" s="8" t="str">
        <f>D5+3&amp;"°"</f>
        <v>3°</v>
      </c>
      <c r="E8" s="9" t="s">
        <v>21</v>
      </c>
      <c r="F8" s="10">
        <v>7</v>
      </c>
      <c r="G8" s="10">
        <v>2</v>
      </c>
      <c r="H8" s="10">
        <v>3</v>
      </c>
      <c r="I8" s="10">
        <v>2</v>
      </c>
      <c r="J8" s="10">
        <v>9</v>
      </c>
    </row>
    <row r="9" spans="4:10" x14ac:dyDescent="0.25">
      <c r="D9" s="11" t="str">
        <f>D5+4&amp;"°"</f>
        <v>4°</v>
      </c>
      <c r="E9" s="12" t="s">
        <v>22</v>
      </c>
      <c r="F9" s="13">
        <v>7</v>
      </c>
      <c r="G9" s="13">
        <v>2</v>
      </c>
      <c r="H9" s="13">
        <v>3</v>
      </c>
      <c r="I9" s="13">
        <v>2</v>
      </c>
      <c r="J9" s="13">
        <v>9</v>
      </c>
    </row>
    <row r="10" spans="4:10" x14ac:dyDescent="0.25">
      <c r="D10" s="8" t="str">
        <f>D5+5&amp;"°"</f>
        <v>5°</v>
      </c>
      <c r="E10" s="9" t="s">
        <v>23</v>
      </c>
      <c r="F10" s="10">
        <v>7</v>
      </c>
      <c r="G10" s="10">
        <v>2</v>
      </c>
      <c r="H10" s="10">
        <v>3</v>
      </c>
      <c r="I10" s="10">
        <v>2</v>
      </c>
      <c r="J10" s="10">
        <v>9</v>
      </c>
    </row>
    <row r="11" spans="4:10" x14ac:dyDescent="0.25">
      <c r="D11" s="11" t="str">
        <f>D5+6&amp;"°"</f>
        <v>6°</v>
      </c>
      <c r="E11" s="12" t="s">
        <v>24</v>
      </c>
      <c r="F11" s="13">
        <v>7</v>
      </c>
      <c r="G11" s="13">
        <v>2</v>
      </c>
      <c r="H11" s="13">
        <v>3</v>
      </c>
      <c r="I11" s="13">
        <v>2</v>
      </c>
      <c r="J11" s="13">
        <v>9</v>
      </c>
    </row>
    <row r="12" spans="4:10" x14ac:dyDescent="0.25">
      <c r="D12" s="8" t="str">
        <f>D5+7&amp;"°"</f>
        <v>7°</v>
      </c>
      <c r="E12" s="9" t="s">
        <v>25</v>
      </c>
      <c r="F12" s="10">
        <v>7</v>
      </c>
      <c r="G12" s="10">
        <v>2</v>
      </c>
      <c r="H12" s="10">
        <v>3</v>
      </c>
      <c r="I12" s="10">
        <v>2</v>
      </c>
      <c r="J12" s="10">
        <v>9</v>
      </c>
    </row>
    <row r="13" spans="4:10" x14ac:dyDescent="0.25">
      <c r="D13" s="11" t="str">
        <f>D5+8&amp;"°"</f>
        <v>8°</v>
      </c>
      <c r="E13" s="12" t="s">
        <v>26</v>
      </c>
      <c r="F13" s="13">
        <v>7</v>
      </c>
      <c r="G13" s="13">
        <v>2</v>
      </c>
      <c r="H13" s="13">
        <v>3</v>
      </c>
      <c r="I13" s="13">
        <v>2</v>
      </c>
      <c r="J13" s="13">
        <v>9</v>
      </c>
    </row>
    <row r="14" spans="4:10" x14ac:dyDescent="0.25">
      <c r="D14" s="8" t="str">
        <f>D5+9&amp;"°"</f>
        <v>9°</v>
      </c>
      <c r="E14" s="9" t="s">
        <v>27</v>
      </c>
      <c r="F14" s="10">
        <v>7</v>
      </c>
      <c r="G14" s="10">
        <v>2</v>
      </c>
      <c r="H14" s="10">
        <v>2</v>
      </c>
      <c r="I14" s="10">
        <v>3</v>
      </c>
      <c r="J14" s="10">
        <v>8</v>
      </c>
    </row>
    <row r="15" spans="4:10" x14ac:dyDescent="0.25">
      <c r="D15" s="11" t="str">
        <f>D5+10&amp;"°"</f>
        <v>10°</v>
      </c>
      <c r="E15" s="12" t="s">
        <v>28</v>
      </c>
      <c r="F15" s="13">
        <v>7</v>
      </c>
      <c r="G15" s="13">
        <v>1</v>
      </c>
      <c r="H15" s="13">
        <v>4</v>
      </c>
      <c r="I15" s="13">
        <v>2</v>
      </c>
      <c r="J15" s="13">
        <v>7</v>
      </c>
    </row>
    <row r="16" spans="4:10" x14ac:dyDescent="0.25">
      <c r="D16" s="8" t="str">
        <f>D5+11&amp;"°"</f>
        <v>11°</v>
      </c>
      <c r="E16" s="9" t="s">
        <v>29</v>
      </c>
      <c r="F16" s="10">
        <v>7</v>
      </c>
      <c r="G16" s="10">
        <v>1</v>
      </c>
      <c r="H16" s="10">
        <v>3</v>
      </c>
      <c r="I16" s="10">
        <v>3</v>
      </c>
      <c r="J16" s="10">
        <v>6</v>
      </c>
    </row>
    <row r="17" spans="2:10" x14ac:dyDescent="0.25">
      <c r="D17" s="11" t="str">
        <f>D5+12&amp;"°"</f>
        <v>12°</v>
      </c>
      <c r="E17" s="12" t="s">
        <v>30</v>
      </c>
      <c r="F17" s="13">
        <v>7</v>
      </c>
      <c r="G17" s="13">
        <v>1</v>
      </c>
      <c r="H17" s="13">
        <v>2</v>
      </c>
      <c r="I17" s="13">
        <v>4</v>
      </c>
      <c r="J17" s="13">
        <v>5</v>
      </c>
    </row>
    <row r="19" spans="2:10" x14ac:dyDescent="0.25">
      <c r="D19" s="84" t="s">
        <v>246</v>
      </c>
    </row>
    <row r="20" spans="2:10" x14ac:dyDescent="0.25">
      <c r="B20" s="85"/>
      <c r="D20" s="82" t="s">
        <v>248</v>
      </c>
    </row>
  </sheetData>
  <mergeCells count="8">
    <mergeCell ref="J4:J5"/>
    <mergeCell ref="E1:I1"/>
    <mergeCell ref="D4:D5"/>
    <mergeCell ref="E4:E5"/>
    <mergeCell ref="F4:F5"/>
    <mergeCell ref="G4:G5"/>
    <mergeCell ref="H4:H5"/>
    <mergeCell ref="I4:I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K22"/>
  <sheetViews>
    <sheetView workbookViewId="0">
      <selection activeCell="H3" sqref="H3"/>
    </sheetView>
  </sheetViews>
  <sheetFormatPr defaultRowHeight="15" x14ac:dyDescent="0.25"/>
  <cols>
    <col min="5" max="5" width="17.42578125" customWidth="1"/>
    <col min="6" max="6" width="9.42578125" customWidth="1"/>
    <col min="7" max="7" width="4.28515625" customWidth="1"/>
    <col min="8" max="8" width="14.7109375" customWidth="1"/>
  </cols>
  <sheetData>
    <row r="2" spans="2:11" ht="36" x14ac:dyDescent="0.55000000000000004">
      <c r="B2" s="19" t="s">
        <v>34</v>
      </c>
    </row>
    <row r="3" spans="2:11" x14ac:dyDescent="0.25">
      <c r="H3" s="87" t="s">
        <v>251</v>
      </c>
    </row>
    <row r="4" spans="2:11" x14ac:dyDescent="0.25">
      <c r="B4" s="17" t="s">
        <v>32</v>
      </c>
      <c r="C4" s="14">
        <v>6</v>
      </c>
      <c r="E4" s="16" t="s">
        <v>36</v>
      </c>
      <c r="F4" s="22">
        <f>C4+C6</f>
        <v>9</v>
      </c>
      <c r="H4" s="86" t="s">
        <v>249</v>
      </c>
    </row>
    <row r="5" spans="2:11" x14ac:dyDescent="0.25">
      <c r="F5" s="23"/>
      <c r="H5" s="23"/>
      <c r="K5" s="128"/>
    </row>
    <row r="6" spans="2:11" x14ac:dyDescent="0.25">
      <c r="B6" s="16" t="s">
        <v>33</v>
      </c>
      <c r="C6" s="14">
        <v>3</v>
      </c>
      <c r="E6" s="17" t="s">
        <v>37</v>
      </c>
      <c r="F6" s="22">
        <f>C4*C6</f>
        <v>18</v>
      </c>
      <c r="H6" s="86" t="s">
        <v>250</v>
      </c>
    </row>
    <row r="7" spans="2:11" x14ac:dyDescent="0.25">
      <c r="F7" s="23"/>
      <c r="H7" s="23"/>
    </row>
    <row r="8" spans="2:11" x14ac:dyDescent="0.25">
      <c r="E8" s="16" t="s">
        <v>38</v>
      </c>
      <c r="F8" s="22">
        <f>C4-C6</f>
        <v>3</v>
      </c>
      <c r="H8" s="88" t="s">
        <v>252</v>
      </c>
    </row>
    <row r="9" spans="2:11" x14ac:dyDescent="0.25">
      <c r="F9" s="23"/>
      <c r="H9" s="23"/>
    </row>
    <row r="10" spans="2:11" x14ac:dyDescent="0.25">
      <c r="E10" s="17" t="s">
        <v>39</v>
      </c>
      <c r="F10" s="22">
        <f>C4/C6</f>
        <v>2</v>
      </c>
      <c r="H10" s="86" t="s">
        <v>253</v>
      </c>
    </row>
    <row r="11" spans="2:11" x14ac:dyDescent="0.25">
      <c r="F11" s="23"/>
      <c r="H11" s="23"/>
    </row>
    <row r="12" spans="2:11" x14ac:dyDescent="0.25">
      <c r="E12" s="16" t="s">
        <v>40</v>
      </c>
      <c r="F12" s="22">
        <f>C4*2</f>
        <v>12</v>
      </c>
      <c r="H12" s="86" t="s">
        <v>254</v>
      </c>
    </row>
    <row r="13" spans="2:11" x14ac:dyDescent="0.25">
      <c r="F13" s="23"/>
      <c r="H13" s="23"/>
    </row>
    <row r="14" spans="2:11" x14ac:dyDescent="0.25">
      <c r="E14" s="17" t="s">
        <v>41</v>
      </c>
      <c r="F14" s="22">
        <f>SQRT(C4)</f>
        <v>2.4494897427831779</v>
      </c>
      <c r="H14" s="86" t="s">
        <v>255</v>
      </c>
    </row>
    <row r="15" spans="2:11" x14ac:dyDescent="0.25">
      <c r="F15" s="23"/>
      <c r="H15" s="23"/>
    </row>
    <row r="16" spans="2:11" ht="30" x14ac:dyDescent="0.25">
      <c r="E16" s="20" t="s">
        <v>42</v>
      </c>
      <c r="F16" s="176">
        <f>(C4*C6)/2</f>
        <v>9</v>
      </c>
      <c r="H16" s="86" t="s">
        <v>285</v>
      </c>
    </row>
    <row r="17" spans="5:8" x14ac:dyDescent="0.25">
      <c r="F17" s="23"/>
      <c r="H17" s="23"/>
    </row>
    <row r="18" spans="5:8" x14ac:dyDescent="0.25">
      <c r="E18" s="17" t="s">
        <v>43</v>
      </c>
      <c r="F18" s="22">
        <f>(C4+C6)/2</f>
        <v>4.5</v>
      </c>
      <c r="H18" s="86" t="s">
        <v>256</v>
      </c>
    </row>
    <row r="19" spans="5:8" x14ac:dyDescent="0.25">
      <c r="F19" s="23"/>
      <c r="H19" s="23"/>
    </row>
    <row r="20" spans="5:8" x14ac:dyDescent="0.25">
      <c r="E20" s="16" t="s">
        <v>44</v>
      </c>
      <c r="F20" s="22">
        <f>-C4</f>
        <v>-6</v>
      </c>
      <c r="H20" s="175" t="s">
        <v>284</v>
      </c>
    </row>
    <row r="21" spans="5:8" x14ac:dyDescent="0.25">
      <c r="H21" s="23"/>
    </row>
    <row r="22" spans="5:8" x14ac:dyDescent="0.25">
      <c r="E22" s="17" t="s">
        <v>35</v>
      </c>
      <c r="F22" s="14">
        <f>SUM(F4:F20)</f>
        <v>53.949489742783179</v>
      </c>
      <c r="H22" s="86" t="s">
        <v>257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12"/>
  <sheetViews>
    <sheetView workbookViewId="0">
      <selection activeCell="O9" sqref="O9"/>
    </sheetView>
  </sheetViews>
  <sheetFormatPr defaultRowHeight="15" x14ac:dyDescent="0.25"/>
  <cols>
    <col min="2" max="2" width="10.140625" customWidth="1"/>
    <col min="4" max="4" width="9.7109375" customWidth="1"/>
    <col min="9" max="9" width="10.140625" customWidth="1"/>
    <col min="10" max="10" width="11.85546875" customWidth="1"/>
    <col min="12" max="12" width="9.140625" customWidth="1"/>
  </cols>
  <sheetData>
    <row r="1" spans="1:11" ht="23.25" x14ac:dyDescent="0.35">
      <c r="A1" s="136" t="s">
        <v>59</v>
      </c>
      <c r="B1" s="136"/>
      <c r="C1" s="136"/>
    </row>
    <row r="2" spans="1:11" x14ac:dyDescent="0.25">
      <c r="A2" s="137" t="s">
        <v>60</v>
      </c>
      <c r="B2" s="137"/>
    </row>
    <row r="6" spans="1:11" ht="60.75" x14ac:dyDescent="0.25">
      <c r="B6" s="49" t="s">
        <v>49</v>
      </c>
      <c r="C6" s="43" t="s">
        <v>50</v>
      </c>
      <c r="D6" s="49" t="s">
        <v>51</v>
      </c>
      <c r="E6" s="43" t="s">
        <v>52</v>
      </c>
      <c r="F6" s="49" t="s">
        <v>53</v>
      </c>
      <c r="G6" s="43" t="s">
        <v>54</v>
      </c>
      <c r="H6" s="49" t="s">
        <v>55</v>
      </c>
      <c r="I6" s="43" t="s">
        <v>56</v>
      </c>
      <c r="J6" s="48" t="s">
        <v>57</v>
      </c>
      <c r="K6" s="44" t="s">
        <v>58</v>
      </c>
    </row>
    <row r="7" spans="1:11" x14ac:dyDescent="0.25">
      <c r="B7" s="35"/>
      <c r="C7" s="36"/>
      <c r="D7" s="36"/>
      <c r="E7" s="36"/>
      <c r="F7" s="36"/>
      <c r="G7" s="36"/>
      <c r="H7" s="36"/>
      <c r="I7" s="36"/>
      <c r="J7" s="36"/>
      <c r="K7" s="37"/>
    </row>
    <row r="8" spans="1:11" x14ac:dyDescent="0.25">
      <c r="B8" s="32" t="s">
        <v>45</v>
      </c>
      <c r="C8" s="33">
        <v>12</v>
      </c>
      <c r="D8" s="33">
        <v>5</v>
      </c>
      <c r="E8" s="33">
        <v>3</v>
      </c>
      <c r="F8" s="33">
        <v>9</v>
      </c>
      <c r="G8" s="33">
        <v>11</v>
      </c>
      <c r="H8" s="33">
        <v>7</v>
      </c>
      <c r="I8" s="40">
        <v>47</v>
      </c>
      <c r="J8" s="34">
        <v>12</v>
      </c>
      <c r="K8" s="45">
        <v>564</v>
      </c>
    </row>
    <row r="9" spans="1:11" x14ac:dyDescent="0.25">
      <c r="B9" s="21" t="s">
        <v>46</v>
      </c>
      <c r="C9" s="41">
        <v>3</v>
      </c>
      <c r="D9" s="41">
        <v>10</v>
      </c>
      <c r="E9" s="41">
        <v>7</v>
      </c>
      <c r="F9" s="41">
        <v>2</v>
      </c>
      <c r="G9" s="41">
        <v>8</v>
      </c>
      <c r="H9" s="41">
        <v>2</v>
      </c>
      <c r="I9" s="41">
        <v>32</v>
      </c>
      <c r="J9" s="27">
        <v>7.2</v>
      </c>
      <c r="K9" s="46">
        <v>230.4</v>
      </c>
    </row>
    <row r="10" spans="1:11" x14ac:dyDescent="0.25">
      <c r="B10" s="21" t="s">
        <v>47</v>
      </c>
      <c r="C10" s="30">
        <v>8</v>
      </c>
      <c r="D10" s="30">
        <v>1</v>
      </c>
      <c r="E10" s="30">
        <v>6</v>
      </c>
      <c r="F10" s="30">
        <v>4</v>
      </c>
      <c r="G10" s="30">
        <v>5</v>
      </c>
      <c r="H10" s="30">
        <v>2</v>
      </c>
      <c r="I10" s="41">
        <v>26</v>
      </c>
      <c r="J10" s="27">
        <v>3</v>
      </c>
      <c r="K10" s="46">
        <v>78</v>
      </c>
    </row>
    <row r="11" spans="1:11" x14ac:dyDescent="0.25">
      <c r="B11" s="31" t="s">
        <v>48</v>
      </c>
      <c r="C11" s="42">
        <v>3</v>
      </c>
      <c r="D11" s="42">
        <v>8</v>
      </c>
      <c r="E11" s="42">
        <v>5</v>
      </c>
      <c r="F11" s="42">
        <v>6</v>
      </c>
      <c r="G11" s="42">
        <v>7</v>
      </c>
      <c r="H11" s="42">
        <v>10</v>
      </c>
      <c r="I11" s="42">
        <v>39</v>
      </c>
      <c r="J11" s="28">
        <v>3.6</v>
      </c>
      <c r="K11" s="47">
        <v>140.4</v>
      </c>
    </row>
    <row r="12" spans="1:11" x14ac:dyDescent="0.25">
      <c r="B12" s="35"/>
      <c r="C12" s="36"/>
      <c r="D12" s="36"/>
      <c r="E12" s="36"/>
      <c r="F12" s="36"/>
      <c r="G12" s="36"/>
      <c r="H12" s="36"/>
      <c r="I12" s="36"/>
      <c r="J12" s="38"/>
      <c r="K12" s="39"/>
    </row>
  </sheetData>
  <mergeCells count="2">
    <mergeCell ref="A1:C1"/>
    <mergeCell ref="A2:B2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D3:H17"/>
  <sheetViews>
    <sheetView zoomScaleNormal="100" workbookViewId="0">
      <selection activeCell="E24" sqref="E24"/>
    </sheetView>
  </sheetViews>
  <sheetFormatPr defaultRowHeight="15" x14ac:dyDescent="0.25"/>
  <cols>
    <col min="4" max="4" width="17" customWidth="1"/>
    <col min="7" max="7" width="24.28515625" customWidth="1"/>
    <col min="8" max="8" width="12.28515625" customWidth="1"/>
  </cols>
  <sheetData>
    <row r="3" spans="4:8" x14ac:dyDescent="0.25">
      <c r="D3" s="18" t="s">
        <v>61</v>
      </c>
      <c r="E3" s="54">
        <v>52.48</v>
      </c>
    </row>
    <row r="6" spans="4:8" x14ac:dyDescent="0.25">
      <c r="D6" s="50" t="s">
        <v>62</v>
      </c>
      <c r="E6" s="29">
        <f>$E$3</f>
        <v>52.48</v>
      </c>
      <c r="G6" s="50" t="s">
        <v>67</v>
      </c>
      <c r="H6" s="89">
        <f>$E$3</f>
        <v>52.48</v>
      </c>
    </row>
    <row r="7" spans="4:8" x14ac:dyDescent="0.25">
      <c r="E7" s="53"/>
      <c r="H7" s="23"/>
    </row>
    <row r="8" spans="4:8" x14ac:dyDescent="0.25">
      <c r="D8" s="50" t="s">
        <v>63</v>
      </c>
      <c r="E8" s="29">
        <f>$E$3</f>
        <v>52.48</v>
      </c>
      <c r="G8" s="50" t="s">
        <v>68</v>
      </c>
      <c r="H8" s="90">
        <f>$E$3</f>
        <v>52.48</v>
      </c>
    </row>
    <row r="9" spans="4:8" x14ac:dyDescent="0.25">
      <c r="E9" s="53"/>
      <c r="H9" s="23"/>
    </row>
    <row r="10" spans="4:8" x14ac:dyDescent="0.25">
      <c r="D10" s="50" t="s">
        <v>64</v>
      </c>
      <c r="E10" s="51">
        <f>$E$3</f>
        <v>52.48</v>
      </c>
      <c r="G10" s="50" t="s">
        <v>69</v>
      </c>
      <c r="H10" s="91">
        <f>$E$3</f>
        <v>52.48</v>
      </c>
    </row>
    <row r="11" spans="4:8" x14ac:dyDescent="0.25">
      <c r="E11" s="53"/>
      <c r="H11" s="23"/>
    </row>
    <row r="12" spans="4:8" x14ac:dyDescent="0.25">
      <c r="D12" s="50" t="s">
        <v>65</v>
      </c>
      <c r="E12" s="51">
        <f>$E$3</f>
        <v>52.48</v>
      </c>
      <c r="G12" s="50" t="s">
        <v>70</v>
      </c>
      <c r="H12" s="92">
        <f>$E$3</f>
        <v>52.48</v>
      </c>
    </row>
    <row r="13" spans="4:8" x14ac:dyDescent="0.25">
      <c r="H13" s="23"/>
    </row>
    <row r="14" spans="4:8" x14ac:dyDescent="0.25">
      <c r="D14" s="50" t="s">
        <v>66</v>
      </c>
      <c r="E14" s="52">
        <f>$E$3</f>
        <v>52.48</v>
      </c>
      <c r="G14" s="50" t="s">
        <v>71</v>
      </c>
      <c r="H14" s="93">
        <f>$E$3</f>
        <v>52.48</v>
      </c>
    </row>
    <row r="16" spans="4:8" x14ac:dyDescent="0.25">
      <c r="D16" s="94" t="s">
        <v>246</v>
      </c>
    </row>
    <row r="17" spans="4:4" x14ac:dyDescent="0.25">
      <c r="D17" s="86" t="s">
        <v>258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C2:G26"/>
  <sheetViews>
    <sheetView zoomScale="90" zoomScaleNormal="90" workbookViewId="0">
      <selection activeCell="J14" sqref="J14"/>
    </sheetView>
  </sheetViews>
  <sheetFormatPr defaultRowHeight="15" x14ac:dyDescent="0.25"/>
  <cols>
    <col min="3" max="3" width="20.85546875" customWidth="1"/>
    <col min="4" max="4" width="14" customWidth="1"/>
    <col min="5" max="5" width="13.7109375" customWidth="1"/>
    <col min="7" max="7" width="20.7109375" customWidth="1"/>
  </cols>
  <sheetData>
    <row r="2" spans="3:6" ht="30" x14ac:dyDescent="0.25">
      <c r="C2" s="57" t="s">
        <v>72</v>
      </c>
      <c r="D2" s="57" t="s">
        <v>73</v>
      </c>
      <c r="E2" s="58" t="s">
        <v>74</v>
      </c>
      <c r="F2" s="57" t="s">
        <v>35</v>
      </c>
    </row>
    <row r="3" spans="3:6" x14ac:dyDescent="0.25">
      <c r="C3" s="50" t="s">
        <v>75</v>
      </c>
      <c r="D3" s="50">
        <v>2</v>
      </c>
      <c r="E3" s="61">
        <v>1</v>
      </c>
      <c r="F3" s="27">
        <f>SUM(D3*E3)</f>
        <v>2</v>
      </c>
    </row>
    <row r="4" spans="3:6" x14ac:dyDescent="0.25">
      <c r="C4" s="50" t="s">
        <v>76</v>
      </c>
      <c r="D4" s="50">
        <v>3</v>
      </c>
      <c r="E4" s="61">
        <v>0.9</v>
      </c>
      <c r="F4" s="27">
        <f>SUM(D4*E4)</f>
        <v>2.7</v>
      </c>
    </row>
    <row r="5" spans="3:6" x14ac:dyDescent="0.25">
      <c r="C5" s="50" t="s">
        <v>77</v>
      </c>
      <c r="D5" s="50">
        <v>1</v>
      </c>
      <c r="E5" s="61">
        <v>0.59</v>
      </c>
      <c r="F5" s="27">
        <f>SUM(D5*E5)</f>
        <v>0.59</v>
      </c>
    </row>
    <row r="6" spans="3:6" x14ac:dyDescent="0.25">
      <c r="C6" s="50" t="s">
        <v>78</v>
      </c>
      <c r="D6" s="50">
        <v>1</v>
      </c>
      <c r="E6" s="61">
        <v>0.78</v>
      </c>
      <c r="F6" s="27">
        <f t="shared" ref="F6:F21" si="0">SUM(D6*E6)</f>
        <v>0.78</v>
      </c>
    </row>
    <row r="7" spans="3:6" x14ac:dyDescent="0.25">
      <c r="C7" s="50" t="s">
        <v>79</v>
      </c>
      <c r="D7" s="50">
        <v>2</v>
      </c>
      <c r="E7" s="61">
        <v>0.6</v>
      </c>
      <c r="F7" s="27">
        <f t="shared" si="0"/>
        <v>1.2</v>
      </c>
    </row>
    <row r="8" spans="3:6" x14ac:dyDescent="0.25">
      <c r="C8" s="50" t="s">
        <v>80</v>
      </c>
      <c r="D8" s="50">
        <v>3</v>
      </c>
      <c r="E8" s="61">
        <v>0.83</v>
      </c>
      <c r="F8" s="27">
        <f t="shared" si="0"/>
        <v>2.4899999999999998</v>
      </c>
    </row>
    <row r="9" spans="3:6" x14ac:dyDescent="0.25">
      <c r="C9" s="50" t="s">
        <v>81</v>
      </c>
      <c r="D9" s="50">
        <v>2</v>
      </c>
      <c r="E9" s="61">
        <v>0.86</v>
      </c>
      <c r="F9" s="27">
        <f t="shared" si="0"/>
        <v>1.72</v>
      </c>
    </row>
    <row r="10" spans="3:6" x14ac:dyDescent="0.25">
      <c r="C10" s="50" t="s">
        <v>82</v>
      </c>
      <c r="D10" s="50">
        <v>1</v>
      </c>
      <c r="E10" s="61">
        <v>0.49</v>
      </c>
      <c r="F10" s="27">
        <f t="shared" si="0"/>
        <v>0.49</v>
      </c>
    </row>
    <row r="11" spans="3:6" x14ac:dyDescent="0.25">
      <c r="C11" s="50" t="s">
        <v>83</v>
      </c>
      <c r="D11" s="50">
        <v>1</v>
      </c>
      <c r="E11" s="61">
        <v>1.68</v>
      </c>
      <c r="F11" s="27">
        <f t="shared" si="0"/>
        <v>1.68</v>
      </c>
    </row>
    <row r="12" spans="3:6" x14ac:dyDescent="0.25">
      <c r="C12" s="50" t="s">
        <v>84</v>
      </c>
      <c r="D12" s="50">
        <v>1</v>
      </c>
      <c r="E12" s="61">
        <v>0.99</v>
      </c>
      <c r="F12" s="27">
        <f t="shared" si="0"/>
        <v>0.99</v>
      </c>
    </row>
    <row r="13" spans="3:6" x14ac:dyDescent="0.25">
      <c r="C13" s="50" t="s">
        <v>85</v>
      </c>
      <c r="D13" s="50">
        <v>3</v>
      </c>
      <c r="E13" s="61">
        <v>1.23</v>
      </c>
      <c r="F13" s="27">
        <f t="shared" si="0"/>
        <v>3.69</v>
      </c>
    </row>
    <row r="14" spans="3:6" x14ac:dyDescent="0.25">
      <c r="C14" s="50" t="s">
        <v>86</v>
      </c>
      <c r="D14" s="50">
        <v>2</v>
      </c>
      <c r="E14" s="61">
        <v>0.79</v>
      </c>
      <c r="F14" s="27">
        <f t="shared" si="0"/>
        <v>1.58</v>
      </c>
    </row>
    <row r="15" spans="3:6" x14ac:dyDescent="0.25">
      <c r="C15" s="50" t="s">
        <v>87</v>
      </c>
      <c r="D15" s="50">
        <v>1</v>
      </c>
      <c r="E15" s="61">
        <v>0.6</v>
      </c>
      <c r="F15" s="27">
        <f t="shared" si="0"/>
        <v>0.6</v>
      </c>
    </row>
    <row r="16" spans="3:6" x14ac:dyDescent="0.25">
      <c r="C16" s="50" t="s">
        <v>88</v>
      </c>
      <c r="D16" s="50">
        <v>1</v>
      </c>
      <c r="E16" s="61">
        <v>0.2</v>
      </c>
      <c r="F16" s="27">
        <f t="shared" si="0"/>
        <v>0.2</v>
      </c>
    </row>
    <row r="17" spans="3:7" x14ac:dyDescent="0.25">
      <c r="C17" s="50" t="s">
        <v>89</v>
      </c>
      <c r="D17" s="50">
        <v>1</v>
      </c>
      <c r="E17" s="61">
        <v>0.56999999999999995</v>
      </c>
      <c r="F17" s="27">
        <f t="shared" si="0"/>
        <v>0.56999999999999995</v>
      </c>
    </row>
    <row r="18" spans="3:7" x14ac:dyDescent="0.25">
      <c r="C18" s="50" t="s">
        <v>90</v>
      </c>
      <c r="D18" s="50">
        <v>1</v>
      </c>
      <c r="E18" s="61">
        <v>0.45</v>
      </c>
      <c r="F18" s="27">
        <f t="shared" si="0"/>
        <v>0.45</v>
      </c>
    </row>
    <row r="19" spans="3:7" x14ac:dyDescent="0.25">
      <c r="C19" s="50" t="s">
        <v>91</v>
      </c>
      <c r="D19" s="50">
        <v>1</v>
      </c>
      <c r="E19" s="61">
        <v>0.35</v>
      </c>
      <c r="F19" s="27">
        <f t="shared" si="0"/>
        <v>0.35</v>
      </c>
    </row>
    <row r="20" spans="3:7" x14ac:dyDescent="0.25">
      <c r="C20" s="50" t="s">
        <v>92</v>
      </c>
      <c r="D20" s="50">
        <v>2</v>
      </c>
      <c r="E20" s="61">
        <v>1</v>
      </c>
      <c r="F20" s="27">
        <f t="shared" si="0"/>
        <v>2</v>
      </c>
    </row>
    <row r="21" spans="3:7" x14ac:dyDescent="0.25">
      <c r="C21" s="50" t="s">
        <v>93</v>
      </c>
      <c r="D21" s="50">
        <v>10</v>
      </c>
      <c r="E21" s="61">
        <v>0.12</v>
      </c>
      <c r="F21" s="27">
        <f t="shared" si="0"/>
        <v>1.2</v>
      </c>
      <c r="G21" s="97" t="s">
        <v>251</v>
      </c>
    </row>
    <row r="22" spans="3:7" x14ac:dyDescent="0.25">
      <c r="C22" s="59" t="s">
        <v>94</v>
      </c>
      <c r="D22" s="59">
        <v>6</v>
      </c>
      <c r="E22" s="61">
        <v>0.72</v>
      </c>
      <c r="F22" s="27">
        <f>SUM(D22*E22)</f>
        <v>4.32</v>
      </c>
      <c r="G22" s="96" t="s">
        <v>262</v>
      </c>
    </row>
    <row r="23" spans="3:7" x14ac:dyDescent="0.25">
      <c r="C23" s="138"/>
      <c r="D23" s="140"/>
      <c r="E23" s="140"/>
      <c r="F23" s="139"/>
    </row>
    <row r="24" spans="3:7" x14ac:dyDescent="0.25">
      <c r="C24" s="60" t="s">
        <v>96</v>
      </c>
      <c r="D24" s="55">
        <f>MAX(D3:D22)</f>
        <v>10</v>
      </c>
      <c r="E24" s="56">
        <f>MAX(E3:E22)</f>
        <v>1.68</v>
      </c>
      <c r="F24" s="56">
        <f>MAX(F3:F22)</f>
        <v>4.32</v>
      </c>
      <c r="G24" s="95" t="s">
        <v>259</v>
      </c>
    </row>
    <row r="25" spans="3:7" x14ac:dyDescent="0.25">
      <c r="C25" s="50" t="s">
        <v>97</v>
      </c>
      <c r="D25" s="14">
        <f>MIN(D3:D22)</f>
        <v>1</v>
      </c>
      <c r="E25" s="51">
        <f>MIN(E3:E22)</f>
        <v>0.12</v>
      </c>
      <c r="F25" s="51">
        <f>MIN(F3:F22)</f>
        <v>0.2</v>
      </c>
      <c r="G25" s="95" t="s">
        <v>260</v>
      </c>
    </row>
    <row r="26" spans="3:7" x14ac:dyDescent="0.25">
      <c r="C26" s="50" t="s">
        <v>98</v>
      </c>
      <c r="D26" s="14">
        <f>COUNT(D3:D22)</f>
        <v>20</v>
      </c>
      <c r="E26" s="138"/>
      <c r="F26" s="139"/>
      <c r="G26" s="96" t="s">
        <v>261</v>
      </c>
    </row>
  </sheetData>
  <mergeCells count="2">
    <mergeCell ref="E26:F26"/>
    <mergeCell ref="C23:F2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2:J32"/>
  <sheetViews>
    <sheetView zoomScale="70" zoomScaleNormal="70" workbookViewId="0">
      <selection activeCell="I26" sqref="I26"/>
    </sheetView>
  </sheetViews>
  <sheetFormatPr defaultRowHeight="15" x14ac:dyDescent="0.25"/>
  <cols>
    <col min="3" max="3" width="21.42578125" customWidth="1"/>
    <col min="4" max="5" width="12" customWidth="1"/>
    <col min="6" max="6" width="12.42578125" customWidth="1"/>
    <col min="10" max="10" width="26.85546875" customWidth="1"/>
  </cols>
  <sheetData>
    <row r="2" spans="2:10" ht="45" x14ac:dyDescent="0.25">
      <c r="B2" s="62" t="s">
        <v>99</v>
      </c>
      <c r="C2" s="62" t="s">
        <v>100</v>
      </c>
      <c r="D2" s="62" t="s">
        <v>101</v>
      </c>
      <c r="E2" s="62" t="s">
        <v>103</v>
      </c>
      <c r="F2" s="62" t="s">
        <v>102</v>
      </c>
      <c r="G2" s="62" t="s">
        <v>104</v>
      </c>
      <c r="H2" s="63" t="s">
        <v>105</v>
      </c>
      <c r="I2" s="63" t="s">
        <v>106</v>
      </c>
    </row>
    <row r="3" spans="2:10" x14ac:dyDescent="0.25">
      <c r="B3" s="14">
        <v>1</v>
      </c>
      <c r="C3" s="14" t="s">
        <v>22</v>
      </c>
      <c r="D3" s="14">
        <v>10</v>
      </c>
      <c r="E3" s="14">
        <v>12</v>
      </c>
      <c r="F3" s="14">
        <v>11</v>
      </c>
      <c r="G3" s="26">
        <f>SUM(D3:F3)/3</f>
        <v>11</v>
      </c>
      <c r="H3" s="14">
        <f>MAX(D3:F3)</f>
        <v>12</v>
      </c>
      <c r="I3" s="14">
        <f>MIN(D3:F3)</f>
        <v>10</v>
      </c>
    </row>
    <row r="4" spans="2:10" x14ac:dyDescent="0.25">
      <c r="B4" s="17">
        <f>B3+1</f>
        <v>2</v>
      </c>
      <c r="C4" s="17" t="s">
        <v>107</v>
      </c>
      <c r="D4" s="17">
        <v>11</v>
      </c>
      <c r="E4" s="17">
        <v>15</v>
      </c>
      <c r="F4" s="17">
        <v>16</v>
      </c>
      <c r="G4" s="64">
        <f t="shared" ref="G4:G29" si="0">SUM(D4:F4)/3</f>
        <v>14</v>
      </c>
      <c r="H4" s="17">
        <f t="shared" ref="H4:H29" si="1">MAX(D4:F4)</f>
        <v>16</v>
      </c>
      <c r="I4" s="17">
        <f t="shared" ref="I4:I30" si="2">MIN(D4:F4)</f>
        <v>11</v>
      </c>
      <c r="J4" s="25"/>
    </row>
    <row r="5" spans="2:10" x14ac:dyDescent="0.25">
      <c r="B5" s="14">
        <f>B4+1</f>
        <v>3</v>
      </c>
      <c r="C5" s="14" t="s">
        <v>108</v>
      </c>
      <c r="D5" s="14">
        <v>9</v>
      </c>
      <c r="E5" s="14">
        <v>6</v>
      </c>
      <c r="F5" s="14">
        <v>5</v>
      </c>
      <c r="G5" s="26">
        <f t="shared" si="0"/>
        <v>6.666666666666667</v>
      </c>
      <c r="H5" s="14">
        <f t="shared" si="1"/>
        <v>9</v>
      </c>
      <c r="I5" s="14">
        <f t="shared" si="2"/>
        <v>5</v>
      </c>
    </row>
    <row r="6" spans="2:10" x14ac:dyDescent="0.25">
      <c r="B6" s="17">
        <f t="shared" ref="B6:B30" si="3">B5+1</f>
        <v>4</v>
      </c>
      <c r="C6" s="17" t="s">
        <v>109</v>
      </c>
      <c r="D6" s="17">
        <v>6</v>
      </c>
      <c r="E6" s="17">
        <v>9</v>
      </c>
      <c r="F6" s="17">
        <v>8</v>
      </c>
      <c r="G6" s="64">
        <f t="shared" si="0"/>
        <v>7.666666666666667</v>
      </c>
      <c r="H6" s="17">
        <f t="shared" si="1"/>
        <v>9</v>
      </c>
      <c r="I6" s="17">
        <f t="shared" si="2"/>
        <v>6</v>
      </c>
    </row>
    <row r="7" spans="2:10" x14ac:dyDescent="0.25">
      <c r="B7" s="14">
        <f t="shared" si="3"/>
        <v>5</v>
      </c>
      <c r="C7" s="14" t="s">
        <v>110</v>
      </c>
      <c r="D7" s="14">
        <v>9</v>
      </c>
      <c r="E7" s="14">
        <v>11</v>
      </c>
      <c r="F7" s="14">
        <v>7</v>
      </c>
      <c r="G7" s="26">
        <f t="shared" si="0"/>
        <v>9</v>
      </c>
      <c r="H7" s="14">
        <f t="shared" si="1"/>
        <v>11</v>
      </c>
      <c r="I7" s="14">
        <f t="shared" si="2"/>
        <v>7</v>
      </c>
    </row>
    <row r="8" spans="2:10" x14ac:dyDescent="0.25">
      <c r="B8" s="17">
        <f t="shared" si="3"/>
        <v>6</v>
      </c>
      <c r="C8" s="17" t="s">
        <v>111</v>
      </c>
      <c r="D8" s="17">
        <v>12</v>
      </c>
      <c r="E8" s="17">
        <v>12</v>
      </c>
      <c r="F8" s="17">
        <v>13</v>
      </c>
      <c r="G8" s="64">
        <f t="shared" si="0"/>
        <v>12.333333333333334</v>
      </c>
      <c r="H8" s="17">
        <f t="shared" si="1"/>
        <v>13</v>
      </c>
      <c r="I8" s="17">
        <f t="shared" si="2"/>
        <v>12</v>
      </c>
    </row>
    <row r="9" spans="2:10" x14ac:dyDescent="0.25">
      <c r="B9" s="14">
        <f t="shared" si="3"/>
        <v>7</v>
      </c>
      <c r="C9" s="14" t="s">
        <v>112</v>
      </c>
      <c r="D9" s="14">
        <v>14</v>
      </c>
      <c r="E9" s="14">
        <v>15</v>
      </c>
      <c r="F9" s="14">
        <v>16</v>
      </c>
      <c r="G9" s="26">
        <f t="shared" si="0"/>
        <v>15</v>
      </c>
      <c r="H9" s="14">
        <f t="shared" si="1"/>
        <v>16</v>
      </c>
      <c r="I9" s="14">
        <f t="shared" si="2"/>
        <v>14</v>
      </c>
    </row>
    <row r="10" spans="2:10" x14ac:dyDescent="0.25">
      <c r="B10" s="17">
        <f t="shared" si="3"/>
        <v>8</v>
      </c>
      <c r="C10" s="17" t="s">
        <v>113</v>
      </c>
      <c r="D10" s="17">
        <v>9</v>
      </c>
      <c r="E10" s="17">
        <v>5</v>
      </c>
      <c r="F10" s="17">
        <v>6</v>
      </c>
      <c r="G10" s="64">
        <f t="shared" si="0"/>
        <v>6.666666666666667</v>
      </c>
      <c r="H10" s="17">
        <f t="shared" si="1"/>
        <v>9</v>
      </c>
      <c r="I10" s="17">
        <f t="shared" si="2"/>
        <v>5</v>
      </c>
    </row>
    <row r="11" spans="2:10" x14ac:dyDescent="0.25">
      <c r="B11" s="14">
        <f t="shared" si="3"/>
        <v>9</v>
      </c>
      <c r="C11" s="14" t="s">
        <v>114</v>
      </c>
      <c r="D11" s="14">
        <v>12</v>
      </c>
      <c r="E11" s="14">
        <v>14</v>
      </c>
      <c r="F11" s="14">
        <v>13</v>
      </c>
      <c r="G11" s="26">
        <f t="shared" si="0"/>
        <v>13</v>
      </c>
      <c r="H11" s="14">
        <f t="shared" si="1"/>
        <v>14</v>
      </c>
      <c r="I11" s="14">
        <f t="shared" si="2"/>
        <v>12</v>
      </c>
    </row>
    <row r="12" spans="2:10" x14ac:dyDescent="0.25">
      <c r="B12" s="17">
        <f t="shared" si="3"/>
        <v>10</v>
      </c>
      <c r="C12" s="17" t="s">
        <v>115</v>
      </c>
      <c r="D12" s="17">
        <v>11</v>
      </c>
      <c r="E12" s="17">
        <v>12</v>
      </c>
      <c r="F12" s="17">
        <v>11</v>
      </c>
      <c r="G12" s="64">
        <f t="shared" si="0"/>
        <v>11.333333333333334</v>
      </c>
      <c r="H12" s="17">
        <f t="shared" si="1"/>
        <v>12</v>
      </c>
      <c r="I12" s="17">
        <f t="shared" si="2"/>
        <v>11</v>
      </c>
    </row>
    <row r="13" spans="2:10" x14ac:dyDescent="0.25">
      <c r="B13" s="14">
        <f t="shared" si="3"/>
        <v>11</v>
      </c>
      <c r="C13" s="14" t="s">
        <v>116</v>
      </c>
      <c r="D13" s="14">
        <v>15</v>
      </c>
      <c r="E13" s="14">
        <v>14</v>
      </c>
      <c r="F13" s="14">
        <v>13</v>
      </c>
      <c r="G13" s="26">
        <f t="shared" si="0"/>
        <v>14</v>
      </c>
      <c r="H13" s="14">
        <f t="shared" si="1"/>
        <v>15</v>
      </c>
      <c r="I13" s="14">
        <f t="shared" si="2"/>
        <v>13</v>
      </c>
    </row>
    <row r="14" spans="2:10" x14ac:dyDescent="0.25">
      <c r="B14" s="17">
        <f t="shared" si="3"/>
        <v>12</v>
      </c>
      <c r="C14" s="17" t="s">
        <v>117</v>
      </c>
      <c r="D14" s="17">
        <v>12</v>
      </c>
      <c r="E14" s="17">
        <v>12</v>
      </c>
      <c r="F14" s="17">
        <v>12</v>
      </c>
      <c r="G14" s="64">
        <f t="shared" si="0"/>
        <v>12</v>
      </c>
      <c r="H14" s="17">
        <f t="shared" si="1"/>
        <v>12</v>
      </c>
      <c r="I14" s="17">
        <f t="shared" si="2"/>
        <v>12</v>
      </c>
    </row>
    <row r="15" spans="2:10" x14ac:dyDescent="0.25">
      <c r="B15" s="14">
        <f t="shared" si="3"/>
        <v>13</v>
      </c>
      <c r="C15" s="14" t="s">
        <v>118</v>
      </c>
      <c r="D15" s="14">
        <v>17</v>
      </c>
      <c r="E15" s="14">
        <v>16</v>
      </c>
      <c r="F15" s="14">
        <v>16</v>
      </c>
      <c r="G15" s="26">
        <f t="shared" si="0"/>
        <v>16.333333333333332</v>
      </c>
      <c r="H15" s="14">
        <f t="shared" si="1"/>
        <v>17</v>
      </c>
      <c r="I15" s="14">
        <f t="shared" si="2"/>
        <v>16</v>
      </c>
    </row>
    <row r="16" spans="2:10" x14ac:dyDescent="0.25">
      <c r="B16" s="17">
        <f t="shared" si="3"/>
        <v>14</v>
      </c>
      <c r="C16" s="17" t="s">
        <v>119</v>
      </c>
      <c r="D16" s="17">
        <v>8</v>
      </c>
      <c r="E16" s="17">
        <v>9</v>
      </c>
      <c r="F16" s="17">
        <v>10</v>
      </c>
      <c r="G16" s="64">
        <f t="shared" si="0"/>
        <v>9</v>
      </c>
      <c r="H16" s="17">
        <f t="shared" si="1"/>
        <v>10</v>
      </c>
      <c r="I16" s="17">
        <f t="shared" si="2"/>
        <v>8</v>
      </c>
    </row>
    <row r="17" spans="2:10" x14ac:dyDescent="0.25">
      <c r="B17" s="14">
        <f t="shared" si="3"/>
        <v>15</v>
      </c>
      <c r="C17" s="14" t="s">
        <v>120</v>
      </c>
      <c r="D17" s="14">
        <v>7</v>
      </c>
      <c r="E17" s="14">
        <v>7</v>
      </c>
      <c r="F17" s="14">
        <v>5</v>
      </c>
      <c r="G17" s="26">
        <f t="shared" si="0"/>
        <v>6.333333333333333</v>
      </c>
      <c r="H17" s="14">
        <f t="shared" si="1"/>
        <v>7</v>
      </c>
      <c r="I17" s="14">
        <f t="shared" si="2"/>
        <v>5</v>
      </c>
    </row>
    <row r="18" spans="2:10" x14ac:dyDescent="0.25">
      <c r="B18" s="17">
        <f t="shared" si="3"/>
        <v>16</v>
      </c>
      <c r="C18" s="17" t="s">
        <v>10</v>
      </c>
      <c r="D18" s="17">
        <v>16</v>
      </c>
      <c r="E18" s="17">
        <v>12</v>
      </c>
      <c r="F18" s="17">
        <v>13</v>
      </c>
      <c r="G18" s="64">
        <f t="shared" si="0"/>
        <v>13.666666666666666</v>
      </c>
      <c r="H18" s="17">
        <f t="shared" si="1"/>
        <v>16</v>
      </c>
      <c r="I18" s="17">
        <f t="shared" si="2"/>
        <v>12</v>
      </c>
    </row>
    <row r="19" spans="2:10" x14ac:dyDescent="0.25">
      <c r="B19" s="14">
        <f t="shared" si="3"/>
        <v>17</v>
      </c>
      <c r="C19" s="14" t="s">
        <v>121</v>
      </c>
      <c r="D19" s="14">
        <v>19</v>
      </c>
      <c r="E19" s="14">
        <v>17</v>
      </c>
      <c r="F19" s="14">
        <v>19</v>
      </c>
      <c r="G19" s="26">
        <f t="shared" si="0"/>
        <v>18.333333333333332</v>
      </c>
      <c r="H19" s="14">
        <f t="shared" si="1"/>
        <v>19</v>
      </c>
      <c r="I19" s="14">
        <f t="shared" si="2"/>
        <v>17</v>
      </c>
    </row>
    <row r="20" spans="2:10" x14ac:dyDescent="0.25">
      <c r="B20" s="17">
        <f t="shared" si="3"/>
        <v>18</v>
      </c>
      <c r="C20" s="17" t="s">
        <v>122</v>
      </c>
      <c r="D20" s="17">
        <v>20</v>
      </c>
      <c r="E20" s="17">
        <v>19</v>
      </c>
      <c r="F20" s="17">
        <v>19</v>
      </c>
      <c r="G20" s="64">
        <f t="shared" si="0"/>
        <v>19.333333333333332</v>
      </c>
      <c r="H20" s="17">
        <f t="shared" si="1"/>
        <v>20</v>
      </c>
      <c r="I20" s="17">
        <f t="shared" si="2"/>
        <v>19</v>
      </c>
    </row>
    <row r="21" spans="2:10" x14ac:dyDescent="0.25">
      <c r="B21" s="14">
        <f t="shared" si="3"/>
        <v>19</v>
      </c>
      <c r="C21" s="14" t="s">
        <v>123</v>
      </c>
      <c r="D21" s="14">
        <v>9</v>
      </c>
      <c r="E21" s="14">
        <v>10</v>
      </c>
      <c r="F21" s="14">
        <v>12</v>
      </c>
      <c r="G21" s="26">
        <f t="shared" si="0"/>
        <v>10.333333333333334</v>
      </c>
      <c r="H21" s="14">
        <f t="shared" si="1"/>
        <v>12</v>
      </c>
      <c r="I21" s="14">
        <f t="shared" si="2"/>
        <v>9</v>
      </c>
    </row>
    <row r="22" spans="2:10" x14ac:dyDescent="0.25">
      <c r="B22" s="17">
        <f t="shared" si="3"/>
        <v>20</v>
      </c>
      <c r="C22" s="17" t="s">
        <v>21</v>
      </c>
      <c r="D22" s="17">
        <v>8</v>
      </c>
      <c r="E22" s="17">
        <v>10</v>
      </c>
      <c r="F22" s="17">
        <v>8</v>
      </c>
      <c r="G22" s="64">
        <f t="shared" si="0"/>
        <v>8.6666666666666661</v>
      </c>
      <c r="H22" s="17">
        <f t="shared" si="1"/>
        <v>10</v>
      </c>
      <c r="I22" s="17">
        <f t="shared" si="2"/>
        <v>8</v>
      </c>
    </row>
    <row r="23" spans="2:10" x14ac:dyDescent="0.25">
      <c r="B23" s="14">
        <f t="shared" si="3"/>
        <v>21</v>
      </c>
      <c r="C23" s="14" t="s">
        <v>124</v>
      </c>
      <c r="D23" s="14">
        <v>7</v>
      </c>
      <c r="E23" s="14">
        <v>7</v>
      </c>
      <c r="F23" s="14">
        <v>10</v>
      </c>
      <c r="G23" s="26">
        <f t="shared" si="0"/>
        <v>8</v>
      </c>
      <c r="H23" s="14">
        <f t="shared" si="1"/>
        <v>10</v>
      </c>
      <c r="I23" s="14">
        <f t="shared" si="2"/>
        <v>7</v>
      </c>
    </row>
    <row r="24" spans="2:10" x14ac:dyDescent="0.25">
      <c r="B24" s="17">
        <f t="shared" si="3"/>
        <v>22</v>
      </c>
      <c r="C24" s="17" t="s">
        <v>125</v>
      </c>
      <c r="D24" s="17">
        <v>11</v>
      </c>
      <c r="E24" s="17">
        <v>9</v>
      </c>
      <c r="F24" s="17">
        <v>10</v>
      </c>
      <c r="G24" s="64">
        <f t="shared" si="0"/>
        <v>10</v>
      </c>
      <c r="H24" s="17">
        <f t="shared" si="1"/>
        <v>11</v>
      </c>
      <c r="I24" s="17">
        <f t="shared" si="2"/>
        <v>9</v>
      </c>
    </row>
    <row r="25" spans="2:10" x14ac:dyDescent="0.25">
      <c r="B25" s="14">
        <f t="shared" si="3"/>
        <v>23</v>
      </c>
      <c r="C25" s="14" t="s">
        <v>126</v>
      </c>
      <c r="D25" s="14">
        <v>10</v>
      </c>
      <c r="E25" s="14">
        <v>12</v>
      </c>
      <c r="F25" s="14">
        <v>13</v>
      </c>
      <c r="G25" s="26">
        <f t="shared" si="0"/>
        <v>11.666666666666666</v>
      </c>
      <c r="H25" s="14">
        <f t="shared" si="1"/>
        <v>13</v>
      </c>
      <c r="I25" s="14">
        <f t="shared" si="2"/>
        <v>10</v>
      </c>
    </row>
    <row r="26" spans="2:10" x14ac:dyDescent="0.25">
      <c r="B26" s="17">
        <f t="shared" si="3"/>
        <v>24</v>
      </c>
      <c r="C26" s="17" t="s">
        <v>127</v>
      </c>
      <c r="D26" s="17">
        <v>15</v>
      </c>
      <c r="E26" s="17">
        <v>8</v>
      </c>
      <c r="F26" s="17">
        <v>12</v>
      </c>
      <c r="G26" s="64">
        <f t="shared" si="0"/>
        <v>11.666666666666666</v>
      </c>
      <c r="H26" s="17">
        <f t="shared" si="1"/>
        <v>15</v>
      </c>
      <c r="I26" s="17">
        <f t="shared" si="2"/>
        <v>8</v>
      </c>
    </row>
    <row r="27" spans="2:10" x14ac:dyDescent="0.25">
      <c r="B27" s="14">
        <f t="shared" si="3"/>
        <v>25</v>
      </c>
      <c r="C27" s="14" t="s">
        <v>128</v>
      </c>
      <c r="D27" s="14">
        <v>12</v>
      </c>
      <c r="E27" s="14">
        <v>12</v>
      </c>
      <c r="F27" s="14">
        <v>11</v>
      </c>
      <c r="G27" s="26">
        <f t="shared" si="0"/>
        <v>11.666666666666666</v>
      </c>
      <c r="H27" s="14">
        <f t="shared" si="1"/>
        <v>12</v>
      </c>
      <c r="I27" s="24">
        <f>MIN(D27:F27)</f>
        <v>11</v>
      </c>
      <c r="J27" s="99" t="s">
        <v>246</v>
      </c>
    </row>
    <row r="28" spans="2:10" x14ac:dyDescent="0.25">
      <c r="B28" s="17">
        <f t="shared" si="3"/>
        <v>26</v>
      </c>
      <c r="C28" s="17" t="s">
        <v>129</v>
      </c>
      <c r="D28" s="17">
        <v>10</v>
      </c>
      <c r="E28" s="17">
        <v>6</v>
      </c>
      <c r="F28" s="17">
        <v>9</v>
      </c>
      <c r="G28" s="64">
        <f t="shared" si="0"/>
        <v>8.3333333333333339</v>
      </c>
      <c r="H28" s="17">
        <f t="shared" si="1"/>
        <v>10</v>
      </c>
      <c r="I28" s="35">
        <f t="shared" si="2"/>
        <v>6</v>
      </c>
      <c r="J28" s="96" t="s">
        <v>267</v>
      </c>
    </row>
    <row r="29" spans="2:10" x14ac:dyDescent="0.25">
      <c r="B29" s="14">
        <f t="shared" si="3"/>
        <v>27</v>
      </c>
      <c r="C29" s="14" t="s">
        <v>130</v>
      </c>
      <c r="D29" s="14">
        <v>8</v>
      </c>
      <c r="E29" s="14">
        <v>12</v>
      </c>
      <c r="F29" s="14">
        <v>15</v>
      </c>
      <c r="G29" s="26">
        <f t="shared" si="0"/>
        <v>11.666666666666666</v>
      </c>
      <c r="H29" s="14">
        <f t="shared" si="1"/>
        <v>15</v>
      </c>
      <c r="I29" s="24">
        <f t="shared" si="2"/>
        <v>8</v>
      </c>
      <c r="J29" s="96" t="s">
        <v>266</v>
      </c>
    </row>
    <row r="30" spans="2:10" x14ac:dyDescent="0.25">
      <c r="B30" s="17">
        <f t="shared" si="3"/>
        <v>28</v>
      </c>
      <c r="C30" s="17" t="s">
        <v>131</v>
      </c>
      <c r="D30" s="17">
        <v>9</v>
      </c>
      <c r="E30" s="17">
        <v>10</v>
      </c>
      <c r="F30" s="17">
        <v>12</v>
      </c>
      <c r="G30" s="64">
        <f>SUM(D30:F30)/3</f>
        <v>10.333333333333334</v>
      </c>
      <c r="H30" s="65">
        <f>MAX(D30:F30)</f>
        <v>12</v>
      </c>
      <c r="I30" s="35">
        <f t="shared" si="2"/>
        <v>9</v>
      </c>
      <c r="J30" s="96" t="s">
        <v>265</v>
      </c>
    </row>
    <row r="31" spans="2:10" x14ac:dyDescent="0.25">
      <c r="C31" s="14" t="s">
        <v>132</v>
      </c>
      <c r="D31" s="14">
        <f>COUNTIF(D3:D30,8)</f>
        <v>3</v>
      </c>
      <c r="E31" s="14">
        <f>COUNTIF(E3:E30,8)</f>
        <v>1</v>
      </c>
      <c r="F31" s="14">
        <f>COUNTIF(F3:F30,8)</f>
        <v>2</v>
      </c>
      <c r="G31" s="14">
        <f>COUNTIF(G3:G30,8)</f>
        <v>1</v>
      </c>
      <c r="I31" s="66" t="s">
        <v>95</v>
      </c>
      <c r="J31" s="98" t="s">
        <v>264</v>
      </c>
    </row>
    <row r="32" spans="2:10" x14ac:dyDescent="0.25">
      <c r="C32" s="17" t="s">
        <v>133</v>
      </c>
      <c r="D32" s="17">
        <f>COUNTIF(D3:D30,"&gt;=10")</f>
        <v>17</v>
      </c>
      <c r="E32" s="17">
        <f t="shared" ref="E32:G32" si="4">COUNTIF(E3:E30,"&gt;=10")</f>
        <v>19</v>
      </c>
      <c r="F32" s="17">
        <f t="shared" si="4"/>
        <v>21</v>
      </c>
      <c r="G32" s="17">
        <f t="shared" si="4"/>
        <v>19</v>
      </c>
      <c r="J32" s="96" t="s">
        <v>263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2:K11"/>
  <sheetViews>
    <sheetView tabSelected="1" workbookViewId="0">
      <selection activeCell="K16" sqref="K16"/>
    </sheetView>
  </sheetViews>
  <sheetFormatPr defaultRowHeight="15" x14ac:dyDescent="0.25"/>
  <cols>
    <col min="3" max="3" width="13.85546875" customWidth="1"/>
    <col min="4" max="4" width="14.140625" customWidth="1"/>
    <col min="5" max="5" width="13.5703125" customWidth="1"/>
    <col min="6" max="7" width="14.28515625" customWidth="1"/>
    <col min="8" max="8" width="13.85546875" customWidth="1"/>
    <col min="9" max="9" width="13.140625" customWidth="1"/>
    <col min="10" max="10" width="2.85546875" customWidth="1"/>
    <col min="11" max="11" width="14.7109375" customWidth="1"/>
  </cols>
  <sheetData>
    <row r="2" spans="2:11" x14ac:dyDescent="0.25">
      <c r="C2" s="67" t="s">
        <v>50</v>
      </c>
      <c r="D2" s="67" t="s">
        <v>51</v>
      </c>
      <c r="E2" s="67" t="s">
        <v>52</v>
      </c>
      <c r="F2" s="67" t="s">
        <v>53</v>
      </c>
      <c r="G2" s="67" t="s">
        <v>54</v>
      </c>
      <c r="H2" s="67" t="s">
        <v>139</v>
      </c>
      <c r="I2" s="67" t="s">
        <v>58</v>
      </c>
    </row>
    <row r="3" spans="2:11" x14ac:dyDescent="0.25">
      <c r="B3" s="24" t="s">
        <v>134</v>
      </c>
      <c r="C3" s="80">
        <v>20</v>
      </c>
      <c r="D3" s="80">
        <f>SUM(C3+20)</f>
        <v>40</v>
      </c>
      <c r="E3" s="80">
        <f>SUM(D3+20)</f>
        <v>60</v>
      </c>
      <c r="F3" s="80">
        <f t="shared" ref="F3:H3" si="0">SUM(E3+20)</f>
        <v>80</v>
      </c>
      <c r="G3" s="80">
        <f t="shared" si="0"/>
        <v>100</v>
      </c>
      <c r="H3" s="80">
        <f t="shared" si="0"/>
        <v>120</v>
      </c>
      <c r="I3" s="80">
        <f>SUM(C3:H3)</f>
        <v>420</v>
      </c>
      <c r="K3" s="96" t="s">
        <v>270</v>
      </c>
    </row>
    <row r="4" spans="2:11" x14ac:dyDescent="0.25">
      <c r="B4" s="68" t="s">
        <v>76</v>
      </c>
      <c r="C4" s="18">
        <v>100</v>
      </c>
      <c r="D4" s="18">
        <v>123</v>
      </c>
      <c r="E4" s="18">
        <v>124</v>
      </c>
      <c r="F4" s="18">
        <v>127</v>
      </c>
      <c r="G4" s="18">
        <v>139</v>
      </c>
      <c r="H4" s="18">
        <v>148</v>
      </c>
      <c r="I4" s="18">
        <f t="shared" ref="I4" si="1">SUM(C4:H4)</f>
        <v>761</v>
      </c>
      <c r="K4" s="95" t="s">
        <v>271</v>
      </c>
    </row>
    <row r="5" spans="2:11" x14ac:dyDescent="0.25">
      <c r="B5" s="14" t="s">
        <v>135</v>
      </c>
      <c r="C5" s="14">
        <v>34</v>
      </c>
      <c r="D5" s="14">
        <v>55</v>
      </c>
      <c r="E5" s="80">
        <v>12</v>
      </c>
      <c r="F5" s="80">
        <v>89</v>
      </c>
      <c r="G5" s="80">
        <v>79</v>
      </c>
      <c r="H5" s="80">
        <v>53</v>
      </c>
      <c r="I5" s="80">
        <f>SUM(C5:H5)</f>
        <v>322</v>
      </c>
      <c r="K5" s="95" t="s">
        <v>272</v>
      </c>
    </row>
    <row r="6" spans="2:11" x14ac:dyDescent="0.25">
      <c r="B6" s="18" t="s">
        <v>136</v>
      </c>
      <c r="C6" s="18">
        <v>121</v>
      </c>
      <c r="D6" s="18">
        <v>121</v>
      </c>
      <c r="E6" s="18">
        <v>121</v>
      </c>
      <c r="F6" s="18">
        <v>121</v>
      </c>
      <c r="G6" s="18">
        <v>121</v>
      </c>
      <c r="H6" s="18">
        <v>121</v>
      </c>
      <c r="I6" s="18">
        <f t="shared" ref="I6:I7" si="2">SUM(C6:H6)</f>
        <v>726</v>
      </c>
      <c r="K6" s="95" t="s">
        <v>273</v>
      </c>
    </row>
    <row r="7" spans="2:11" x14ac:dyDescent="0.25">
      <c r="B7" s="14" t="s">
        <v>137</v>
      </c>
      <c r="C7" s="80">
        <v>100</v>
      </c>
      <c r="D7" s="80">
        <v>561</v>
      </c>
      <c r="E7" s="80">
        <v>88</v>
      </c>
      <c r="F7" s="80">
        <v>473</v>
      </c>
      <c r="G7" s="80">
        <v>315</v>
      </c>
      <c r="H7" s="80">
        <v>231</v>
      </c>
      <c r="I7" s="80">
        <f t="shared" si="2"/>
        <v>1768</v>
      </c>
      <c r="K7" s="95" t="s">
        <v>274</v>
      </c>
    </row>
    <row r="9" spans="2:11" x14ac:dyDescent="0.25">
      <c r="B9" s="18" t="s">
        <v>138</v>
      </c>
      <c r="C9" s="18">
        <f t="shared" ref="C9:I9" si="3">SUM(C3:C7)</f>
        <v>375</v>
      </c>
      <c r="D9" s="18">
        <f t="shared" si="3"/>
        <v>900</v>
      </c>
      <c r="E9" s="18">
        <f t="shared" si="3"/>
        <v>405</v>
      </c>
      <c r="F9" s="18">
        <f t="shared" si="3"/>
        <v>890</v>
      </c>
      <c r="G9" s="18">
        <f t="shared" si="3"/>
        <v>754</v>
      </c>
      <c r="H9" s="18">
        <f t="shared" si="3"/>
        <v>673</v>
      </c>
      <c r="I9" s="18">
        <f t="shared" si="3"/>
        <v>3997</v>
      </c>
    </row>
    <row r="11" spans="2:11" x14ac:dyDescent="0.25">
      <c r="C11" s="95" t="s">
        <v>268</v>
      </c>
      <c r="D11" s="95" t="s">
        <v>269</v>
      </c>
      <c r="E11" s="96" t="s">
        <v>290</v>
      </c>
      <c r="F11" s="96" t="s">
        <v>289</v>
      </c>
      <c r="G11" s="96" t="s">
        <v>288</v>
      </c>
      <c r="H11" s="96" t="s">
        <v>287</v>
      </c>
      <c r="I11" s="96" t="s">
        <v>286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B4:L36"/>
  <sheetViews>
    <sheetView topLeftCell="A2" zoomScale="70" zoomScaleNormal="70" workbookViewId="0">
      <selection activeCell="M11" sqref="M11"/>
    </sheetView>
  </sheetViews>
  <sheetFormatPr defaultRowHeight="15" x14ac:dyDescent="0.25"/>
  <cols>
    <col min="2" max="2" width="19.5703125" customWidth="1"/>
    <col min="3" max="3" width="18.28515625" customWidth="1"/>
    <col min="4" max="4" width="26.140625" customWidth="1"/>
    <col min="5" max="5" width="25.42578125" customWidth="1"/>
    <col min="6" max="6" width="17.140625" customWidth="1"/>
    <col min="7" max="7" width="26.7109375" customWidth="1"/>
    <col min="8" max="8" width="6.140625" customWidth="1"/>
    <col min="9" max="9" width="40.42578125" customWidth="1"/>
    <col min="12" max="12" width="13.5703125" bestFit="1" customWidth="1"/>
  </cols>
  <sheetData>
    <row r="4" spans="2:9" x14ac:dyDescent="0.25">
      <c r="B4" s="141" t="s">
        <v>218</v>
      </c>
      <c r="C4" s="142"/>
      <c r="D4" s="142"/>
      <c r="E4" s="142"/>
      <c r="F4" s="142"/>
      <c r="G4" s="143"/>
    </row>
    <row r="5" spans="2:9" x14ac:dyDescent="0.25">
      <c r="B5" s="156"/>
      <c r="C5" s="157"/>
      <c r="D5" s="157"/>
      <c r="E5" s="157"/>
      <c r="F5" s="157"/>
      <c r="G5" s="158"/>
    </row>
    <row r="6" spans="2:9" x14ac:dyDescent="0.25">
      <c r="B6" s="74" t="s">
        <v>140</v>
      </c>
      <c r="C6" s="75" t="s">
        <v>141</v>
      </c>
      <c r="D6" s="75" t="s">
        <v>142</v>
      </c>
      <c r="E6" s="75" t="s">
        <v>143</v>
      </c>
      <c r="F6" s="75" t="s">
        <v>144</v>
      </c>
      <c r="G6" s="75" t="s">
        <v>145</v>
      </c>
      <c r="I6" s="101" t="s">
        <v>176</v>
      </c>
    </row>
    <row r="7" spans="2:9" x14ac:dyDescent="0.25">
      <c r="B7" s="147"/>
      <c r="C7" s="148"/>
      <c r="D7" s="148"/>
      <c r="E7" s="148"/>
      <c r="F7" s="148"/>
      <c r="G7" s="149"/>
      <c r="I7" s="100">
        <f ca="1">TODAY()</f>
        <v>42924</v>
      </c>
    </row>
    <row r="8" spans="2:9" x14ac:dyDescent="0.25">
      <c r="B8" s="144" t="s">
        <v>149</v>
      </c>
      <c r="C8" s="15" t="s">
        <v>146</v>
      </c>
      <c r="D8" s="15" t="s">
        <v>199</v>
      </c>
      <c r="E8" s="69" t="s">
        <v>177</v>
      </c>
      <c r="F8" s="54">
        <f>2017-1970</f>
        <v>47</v>
      </c>
      <c r="G8" s="54">
        <f>IF((F8/4)-INT(F8/4)=0,F8*366,F8*365)</f>
        <v>17155</v>
      </c>
    </row>
    <row r="9" spans="2:9" x14ac:dyDescent="0.25">
      <c r="B9" s="145"/>
      <c r="C9" s="57" t="s">
        <v>147</v>
      </c>
      <c r="D9" s="57" t="s">
        <v>200</v>
      </c>
      <c r="E9" s="76" t="s">
        <v>178</v>
      </c>
      <c r="F9" s="70">
        <f xml:space="preserve"> 2017-1981</f>
        <v>36</v>
      </c>
      <c r="G9" s="54">
        <f t="shared" ref="G8:G12" si="0">IF((F9/4)-INT(F9/4)=0,F9*366,F9*365)</f>
        <v>13176</v>
      </c>
      <c r="I9" s="83" t="s">
        <v>251</v>
      </c>
    </row>
    <row r="10" spans="2:9" x14ac:dyDescent="0.25">
      <c r="B10" s="146"/>
      <c r="C10" s="15" t="s">
        <v>148</v>
      </c>
      <c r="D10" s="15" t="s">
        <v>201</v>
      </c>
      <c r="E10" s="69" t="s">
        <v>179</v>
      </c>
      <c r="F10" s="6">
        <f>2017-1985</f>
        <v>32</v>
      </c>
      <c r="G10" s="54">
        <f>IF((F10/4)-INT(F10/4)=0,F10*366,F10*365)</f>
        <v>11712</v>
      </c>
      <c r="I10" s="75" t="s">
        <v>144</v>
      </c>
    </row>
    <row r="11" spans="2:9" x14ac:dyDescent="0.25">
      <c r="B11" s="71"/>
      <c r="C11" s="72"/>
      <c r="D11" s="72"/>
      <c r="E11" s="72"/>
      <c r="F11" s="73"/>
      <c r="G11" s="174"/>
      <c r="I11" s="102" t="s">
        <v>275</v>
      </c>
    </row>
    <row r="12" spans="2:9" x14ac:dyDescent="0.25">
      <c r="B12" s="144" t="s">
        <v>150</v>
      </c>
      <c r="C12" s="15" t="s">
        <v>151</v>
      </c>
      <c r="D12" s="15" t="s">
        <v>202</v>
      </c>
      <c r="E12" s="69" t="s">
        <v>180</v>
      </c>
      <c r="F12" s="6">
        <f>2017-1979</f>
        <v>38</v>
      </c>
      <c r="G12" s="54">
        <f t="shared" ref="G11:G33" si="1">IF((F12/4)-INT(F12/4)=0,F12*366,F12*365)</f>
        <v>13870</v>
      </c>
      <c r="I12" s="75" t="s">
        <v>145</v>
      </c>
    </row>
    <row r="13" spans="2:9" x14ac:dyDescent="0.25">
      <c r="B13" s="145"/>
      <c r="C13" s="57" t="s">
        <v>152</v>
      </c>
      <c r="D13" s="57" t="s">
        <v>203</v>
      </c>
      <c r="E13" s="76" t="s">
        <v>181</v>
      </c>
      <c r="F13" s="70">
        <f>2017-1977</f>
        <v>40</v>
      </c>
      <c r="G13" s="54">
        <f t="shared" si="1"/>
        <v>14640</v>
      </c>
      <c r="I13" s="96" t="s">
        <v>283</v>
      </c>
    </row>
    <row r="14" spans="2:9" x14ac:dyDescent="0.25">
      <c r="B14" s="145"/>
      <c r="C14" s="15" t="s">
        <v>153</v>
      </c>
      <c r="D14" s="15" t="s">
        <v>204</v>
      </c>
      <c r="E14" s="69" t="s">
        <v>182</v>
      </c>
      <c r="F14" s="6">
        <f>2017-1978</f>
        <v>39</v>
      </c>
      <c r="G14" s="54">
        <f t="shared" si="1"/>
        <v>14235</v>
      </c>
    </row>
    <row r="15" spans="2:9" x14ac:dyDescent="0.25">
      <c r="B15" s="145"/>
      <c r="C15" s="57" t="s">
        <v>154</v>
      </c>
      <c r="D15" s="57" t="s">
        <v>200</v>
      </c>
      <c r="E15" s="76" t="s">
        <v>183</v>
      </c>
      <c r="F15" s="70">
        <f>2017-1977</f>
        <v>40</v>
      </c>
      <c r="G15" s="54">
        <f t="shared" si="1"/>
        <v>14640</v>
      </c>
    </row>
    <row r="16" spans="2:9" x14ac:dyDescent="0.25">
      <c r="B16" s="145"/>
      <c r="C16" s="15" t="s">
        <v>155</v>
      </c>
      <c r="D16" s="15" t="s">
        <v>205</v>
      </c>
      <c r="E16" s="69" t="s">
        <v>184</v>
      </c>
      <c r="F16" s="6">
        <f>2017-1984</f>
        <v>33</v>
      </c>
      <c r="G16" s="54">
        <f t="shared" si="1"/>
        <v>12045</v>
      </c>
    </row>
    <row r="17" spans="2:12" x14ac:dyDescent="0.25">
      <c r="B17" s="145"/>
      <c r="C17" s="57" t="s">
        <v>156</v>
      </c>
      <c r="D17" s="57" t="s">
        <v>206</v>
      </c>
      <c r="E17" s="76" t="s">
        <v>185</v>
      </c>
      <c r="F17" s="70">
        <f>2017-1974</f>
        <v>43</v>
      </c>
      <c r="G17" s="54">
        <f t="shared" si="1"/>
        <v>15695</v>
      </c>
    </row>
    <row r="18" spans="2:12" x14ac:dyDescent="0.25">
      <c r="B18" s="145"/>
      <c r="C18" s="15" t="s">
        <v>157</v>
      </c>
      <c r="D18" s="15" t="s">
        <v>204</v>
      </c>
      <c r="E18" s="69" t="s">
        <v>186</v>
      </c>
      <c r="F18" s="6">
        <f>2017-1984</f>
        <v>33</v>
      </c>
      <c r="G18" s="54">
        <f t="shared" si="1"/>
        <v>12045</v>
      </c>
    </row>
    <row r="19" spans="2:12" x14ac:dyDescent="0.25">
      <c r="B19" s="146"/>
      <c r="C19" s="57" t="s">
        <v>158</v>
      </c>
      <c r="D19" s="57" t="s">
        <v>207</v>
      </c>
      <c r="E19" s="76" t="s">
        <v>187</v>
      </c>
      <c r="F19" s="70">
        <f>2017-1977</f>
        <v>40</v>
      </c>
      <c r="G19" s="54">
        <f t="shared" si="1"/>
        <v>14640</v>
      </c>
      <c r="L19" s="129"/>
    </row>
    <row r="20" spans="2:12" x14ac:dyDescent="0.25">
      <c r="B20" s="71"/>
      <c r="C20" s="72"/>
      <c r="D20" s="72"/>
      <c r="E20" s="72"/>
      <c r="F20" s="73"/>
      <c r="G20" s="174"/>
    </row>
    <row r="21" spans="2:12" x14ac:dyDescent="0.25">
      <c r="B21" s="144" t="s">
        <v>159</v>
      </c>
      <c r="C21" s="15" t="s">
        <v>160</v>
      </c>
      <c r="D21" s="15" t="s">
        <v>208</v>
      </c>
      <c r="E21" s="69" t="s">
        <v>188</v>
      </c>
      <c r="F21" s="6">
        <f>2017-1978</f>
        <v>39</v>
      </c>
      <c r="G21" s="54">
        <f t="shared" si="1"/>
        <v>14235</v>
      </c>
    </row>
    <row r="22" spans="2:12" x14ac:dyDescent="0.25">
      <c r="B22" s="145"/>
      <c r="C22" s="57" t="s">
        <v>161</v>
      </c>
      <c r="D22" s="57" t="s">
        <v>209</v>
      </c>
      <c r="E22" s="76" t="s">
        <v>189</v>
      </c>
      <c r="F22" s="70">
        <f>2017-1980</f>
        <v>37</v>
      </c>
      <c r="G22" s="54">
        <f t="shared" si="1"/>
        <v>13505</v>
      </c>
    </row>
    <row r="23" spans="2:12" x14ac:dyDescent="0.25">
      <c r="B23" s="145"/>
      <c r="C23" s="15" t="s">
        <v>162</v>
      </c>
      <c r="D23" s="15" t="s">
        <v>210</v>
      </c>
      <c r="E23" s="69" t="s">
        <v>190</v>
      </c>
      <c r="F23" s="6">
        <f>2017-1972</f>
        <v>45</v>
      </c>
      <c r="G23" s="54">
        <f t="shared" si="1"/>
        <v>16425</v>
      </c>
    </row>
    <row r="24" spans="2:12" x14ac:dyDescent="0.25">
      <c r="B24" s="145"/>
      <c r="C24" s="57" t="s">
        <v>163</v>
      </c>
      <c r="D24" s="57" t="s">
        <v>211</v>
      </c>
      <c r="E24" s="76" t="s">
        <v>191</v>
      </c>
      <c r="F24" s="70">
        <f>2017-1982</f>
        <v>35</v>
      </c>
      <c r="G24" s="54">
        <f t="shared" si="1"/>
        <v>12775</v>
      </c>
    </row>
    <row r="25" spans="2:12" x14ac:dyDescent="0.25">
      <c r="B25" s="145"/>
      <c r="C25" s="15" t="s">
        <v>164</v>
      </c>
      <c r="D25" s="15" t="s">
        <v>212</v>
      </c>
      <c r="E25" s="69" t="s">
        <v>187</v>
      </c>
      <c r="F25" s="6">
        <f>2017-1977</f>
        <v>40</v>
      </c>
      <c r="G25" s="54">
        <f t="shared" si="1"/>
        <v>14640</v>
      </c>
    </row>
    <row r="26" spans="2:12" x14ac:dyDescent="0.25">
      <c r="B26" s="146"/>
      <c r="C26" s="57" t="s">
        <v>165</v>
      </c>
      <c r="D26" s="57" t="s">
        <v>200</v>
      </c>
      <c r="E26" s="76" t="s">
        <v>192</v>
      </c>
      <c r="F26" s="70">
        <f>2017-1983</f>
        <v>34</v>
      </c>
      <c r="G26" s="54">
        <f t="shared" si="1"/>
        <v>12410</v>
      </c>
    </row>
    <row r="27" spans="2:12" x14ac:dyDescent="0.25">
      <c r="B27" s="71"/>
      <c r="C27" s="72"/>
      <c r="D27" s="72"/>
      <c r="E27" s="72"/>
      <c r="F27" s="73"/>
      <c r="G27" s="174"/>
    </row>
    <row r="28" spans="2:12" x14ac:dyDescent="0.25">
      <c r="B28" s="144" t="s">
        <v>166</v>
      </c>
      <c r="C28" s="15" t="s">
        <v>167</v>
      </c>
      <c r="D28" s="15" t="s">
        <v>213</v>
      </c>
      <c r="E28" s="69" t="s">
        <v>193</v>
      </c>
      <c r="F28" s="6">
        <f>2017-1977</f>
        <v>40</v>
      </c>
      <c r="G28" s="54">
        <f t="shared" si="1"/>
        <v>14640</v>
      </c>
    </row>
    <row r="29" spans="2:12" x14ac:dyDescent="0.25">
      <c r="B29" s="145"/>
      <c r="C29" s="57" t="s">
        <v>168</v>
      </c>
      <c r="D29" s="57" t="s">
        <v>214</v>
      </c>
      <c r="E29" s="76" t="s">
        <v>194</v>
      </c>
      <c r="F29" s="70">
        <f>2017-1980</f>
        <v>37</v>
      </c>
      <c r="G29" s="54">
        <f t="shared" si="1"/>
        <v>13505</v>
      </c>
    </row>
    <row r="30" spans="2:12" x14ac:dyDescent="0.25">
      <c r="B30" s="145"/>
      <c r="C30" s="15" t="s">
        <v>169</v>
      </c>
      <c r="D30" s="15" t="s">
        <v>203</v>
      </c>
      <c r="E30" s="69" t="s">
        <v>195</v>
      </c>
      <c r="F30" s="6">
        <f>2017-1979</f>
        <v>38</v>
      </c>
      <c r="G30" s="54">
        <f t="shared" si="1"/>
        <v>13870</v>
      </c>
    </row>
    <row r="31" spans="2:12" x14ac:dyDescent="0.25">
      <c r="B31" s="145"/>
      <c r="C31" s="57" t="s">
        <v>170</v>
      </c>
      <c r="D31" s="57" t="s">
        <v>215</v>
      </c>
      <c r="E31" s="76" t="s">
        <v>196</v>
      </c>
      <c r="F31" s="70">
        <f>2017-1982</f>
        <v>35</v>
      </c>
      <c r="G31" s="54">
        <f t="shared" si="1"/>
        <v>12775</v>
      </c>
    </row>
    <row r="32" spans="2:12" x14ac:dyDescent="0.25">
      <c r="B32" s="145"/>
      <c r="C32" s="15" t="s">
        <v>171</v>
      </c>
      <c r="D32" s="15" t="s">
        <v>216</v>
      </c>
      <c r="E32" s="69" t="s">
        <v>198</v>
      </c>
      <c r="F32" s="6">
        <f>2017-1984</f>
        <v>33</v>
      </c>
      <c r="G32" s="54">
        <f t="shared" si="1"/>
        <v>12045</v>
      </c>
    </row>
    <row r="33" spans="2:7" x14ac:dyDescent="0.25">
      <c r="B33" s="146"/>
      <c r="C33" s="57" t="s">
        <v>172</v>
      </c>
      <c r="D33" s="57" t="s">
        <v>217</v>
      </c>
      <c r="E33" s="69" t="s">
        <v>197</v>
      </c>
      <c r="F33" s="70">
        <f>2017-1979</f>
        <v>38</v>
      </c>
      <c r="G33" s="54">
        <f t="shared" si="1"/>
        <v>13870</v>
      </c>
    </row>
    <row r="34" spans="2:7" x14ac:dyDescent="0.25">
      <c r="B34" s="147"/>
      <c r="C34" s="148"/>
      <c r="D34" s="148"/>
      <c r="E34" s="148"/>
      <c r="F34" s="148"/>
      <c r="G34" s="149"/>
    </row>
    <row r="35" spans="2:7" x14ac:dyDescent="0.25">
      <c r="B35" s="74" t="s">
        <v>173</v>
      </c>
      <c r="C35" s="150" t="s">
        <v>174</v>
      </c>
      <c r="D35" s="151"/>
      <c r="E35" s="151"/>
      <c r="F35" s="151"/>
      <c r="G35" s="152"/>
    </row>
    <row r="36" spans="2:7" x14ac:dyDescent="0.25">
      <c r="B36" s="153" t="s">
        <v>175</v>
      </c>
      <c r="C36" s="154"/>
      <c r="D36" s="154"/>
      <c r="E36" s="154"/>
      <c r="F36" s="154"/>
      <c r="G36" s="155"/>
    </row>
  </sheetData>
  <mergeCells count="10">
    <mergeCell ref="B36:G36"/>
    <mergeCell ref="B8:B10"/>
    <mergeCell ref="B5:G5"/>
    <mergeCell ref="B7:G7"/>
    <mergeCell ref="B12:B19"/>
    <mergeCell ref="B4:G4"/>
    <mergeCell ref="B21:B26"/>
    <mergeCell ref="B34:G34"/>
    <mergeCell ref="B28:B33"/>
    <mergeCell ref="C35:G35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11</vt:i4>
      </vt:variant>
    </vt:vector>
  </HeadingPairs>
  <TitlesOfParts>
    <vt:vector size="11" baseType="lpstr">
      <vt:lpstr>EX1</vt:lpstr>
      <vt:lpstr>EX2</vt:lpstr>
      <vt:lpstr>EX3</vt:lpstr>
      <vt:lpstr>EX4</vt:lpstr>
      <vt:lpstr>EX5</vt:lpstr>
      <vt:lpstr>EX6</vt:lpstr>
      <vt:lpstr>EX7</vt:lpstr>
      <vt:lpstr>EX8</vt:lpstr>
      <vt:lpstr>EX9</vt:lpstr>
      <vt:lpstr>EX10</vt:lpstr>
      <vt:lpstr>EX11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Aniceto José Jolela</dc:creator>
  <cp:lastModifiedBy>Aniceto José Jolela</cp:lastModifiedBy>
  <dcterms:created xsi:type="dcterms:W3CDTF">2017-06-11T03:50:26Z</dcterms:created>
  <dcterms:modified xsi:type="dcterms:W3CDTF">2017-07-08T03:04:06Z</dcterms:modified>
</cp:coreProperties>
</file>