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D:\studia\sem 1\integrated energy resource planning\"/>
    </mc:Choice>
  </mc:AlternateContent>
  <xr:revisionPtr revIDLastSave="0" documentId="13_ncr:1_{393D700E-D914-4325-8EBB-F68D2911A0BD}" xr6:coauthVersionLast="47" xr6:coauthVersionMax="47" xr10:uidLastSave="{00000000-0000-0000-0000-000000000000}"/>
  <bookViews>
    <workbookView xWindow="-108" yWindow="-108" windowWidth="23256" windowHeight="12576" tabRatio="901" activeTab="9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33" l="1"/>
  <c r="H9" i="133"/>
  <c r="R8" i="129" l="1"/>
  <c r="F8" i="136" l="1"/>
  <c r="H8" i="136" s="1"/>
  <c r="E9" i="133" l="1"/>
  <c r="E8" i="133"/>
  <c r="P8" i="133"/>
  <c r="L8" i="132" l="1"/>
  <c r="L11" i="132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T8" i="132"/>
  <c r="F9" i="129"/>
  <c r="F8" i="129"/>
  <c r="F16" i="138"/>
  <c r="E16" i="138"/>
  <c r="AD11" i="132"/>
  <c r="AE11" i="132" s="1"/>
  <c r="AB11" i="132"/>
  <c r="AA11" i="132"/>
  <c r="Z11" i="132"/>
  <c r="AA8" i="132"/>
  <c r="Z8" i="132"/>
  <c r="H9" i="129"/>
  <c r="H8" i="129"/>
  <c r="F8" i="137" l="1"/>
  <c r="AC11" i="132"/>
  <c r="AF11" i="132" s="1"/>
  <c r="AK11" i="132"/>
  <c r="AL11" i="132" s="1"/>
  <c r="F8" i="132"/>
  <c r="AG11" i="132" l="1"/>
  <c r="AH11" i="132" s="1"/>
  <c r="AD8" i="132"/>
  <c r="AE8" i="132" s="1"/>
  <c r="AB8" i="132"/>
  <c r="AK8" i="132" s="1"/>
  <c r="AL8" i="132" s="1"/>
  <c r="AH8" i="132" l="1"/>
  <c r="AI8" i="132" s="1"/>
  <c r="AM8" i="132" s="1"/>
  <c r="AJ8" i="132" l="1"/>
  <c r="AJ11" i="132"/>
  <c r="AI11" i="132"/>
  <c r="AM11" i="132" s="1"/>
  <c r="I8" i="137" l="1"/>
  <c r="V8" i="132" l="1"/>
  <c r="U8" i="132"/>
  <c r="Q9" i="133"/>
  <c r="Q8" i="133"/>
  <c r="S9" i="129"/>
  <c r="S8" i="129"/>
  <c r="R9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C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F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<sst xmlns="http://schemas.openxmlformats.org/spreadsheetml/2006/main" count="680" uniqueCount="311">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</sst>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57150</xdr:colOff>
      <xdr:row>3</xdr:row>
      <xdr:rowOff>142875</xdr:rowOff>
    </xdr:from>
    <xdr:to>
      <xdr:col>28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133350</xdr:colOff>
      <xdr:row>3</xdr:row>
      <xdr:rowOff>133350</xdr:rowOff>
    </xdr:from>
    <xdr:to>
      <xdr:col>29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47625</xdr:colOff>
      <xdr:row>3</xdr:row>
      <xdr:rowOff>133350</xdr:rowOff>
    </xdr:from>
    <xdr:to>
      <xdr:col>31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76200</xdr:colOff>
      <xdr:row>3</xdr:row>
      <xdr:rowOff>133350</xdr:rowOff>
    </xdr:from>
    <xdr:to>
      <xdr:col>32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38100</xdr:colOff>
      <xdr:row>3</xdr:row>
      <xdr:rowOff>123825</xdr:rowOff>
    </xdr:from>
    <xdr:to>
      <xdr:col>33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238125</xdr:colOff>
      <xdr:row>2</xdr:row>
      <xdr:rowOff>152400</xdr:rowOff>
    </xdr:from>
    <xdr:to>
      <xdr:col>32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114300</xdr:colOff>
      <xdr:row>3</xdr:row>
      <xdr:rowOff>114300</xdr:rowOff>
    </xdr:from>
    <xdr:to>
      <xdr:col>34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142875</xdr:colOff>
      <xdr:row>3</xdr:row>
      <xdr:rowOff>161925</xdr:rowOff>
    </xdr:from>
    <xdr:to>
      <xdr:col>26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38100</xdr:colOff>
      <xdr:row>3</xdr:row>
      <xdr:rowOff>190500</xdr:rowOff>
    </xdr:from>
    <xdr:to>
      <xdr:col>26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57150</xdr:colOff>
      <xdr:row>3</xdr:row>
      <xdr:rowOff>180975</xdr:rowOff>
    </xdr:from>
    <xdr:to>
      <xdr:col>28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228600</xdr:colOff>
      <xdr:row>3</xdr:row>
      <xdr:rowOff>161925</xdr:rowOff>
    </xdr:from>
    <xdr:to>
      <xdr:col>35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5" dT="2022-08-09T11:09:00.18" personId="{CF6847B2-AD86-423B-BF32-E5B6B4D71763}" id="{70911FE4-4C4E-4558-8CD0-C1439EB30AC1}">
    <text>Produkcja energii elektrycznej netto w pełnej kondensacji</text>
  </threadedComment>
  <threadedComment ref="AF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zoomScaleNormal="100" workbookViewId="0">
      <selection activeCell="D13" sqref="D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266</v>
      </c>
      <c r="C2" s="188"/>
    </row>
    <row r="4" spans="2:10" x14ac:dyDescent="0.25">
      <c r="B4" s="209" t="s">
        <v>238</v>
      </c>
      <c r="C4" s="209"/>
    </row>
    <row r="5" spans="2:10" ht="13.8" thickBot="1" x14ac:dyDescent="0.3">
      <c r="B5" s="209" t="s">
        <v>239</v>
      </c>
      <c r="C5" s="209"/>
    </row>
    <row r="6" spans="2:10" ht="52.8" x14ac:dyDescent="0.25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6" x14ac:dyDescent="0.25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237</v>
      </c>
      <c r="C17" s="211"/>
    </row>
    <row r="18" spans="2:7" x14ac:dyDescent="0.25">
      <c r="B18" s="211" t="s">
        <v>20</v>
      </c>
      <c r="C18" s="211"/>
    </row>
    <row r="19" spans="2:7" x14ac:dyDescent="0.25">
      <c r="B19" s="291" t="s">
        <v>268</v>
      </c>
      <c r="C19" s="211"/>
    </row>
    <row r="20" spans="2:7" x14ac:dyDescent="0.25">
      <c r="B20" s="211" t="s">
        <v>269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310</v>
      </c>
      <c r="C23" s="188"/>
      <c r="D23" s="209"/>
      <c r="E23" s="209"/>
      <c r="F23" s="209"/>
    </row>
    <row r="25" spans="2:7" x14ac:dyDescent="0.25">
      <c r="B25" s="209" t="s">
        <v>247</v>
      </c>
      <c r="C25" s="209"/>
      <c r="D25" s="209"/>
      <c r="E25" s="209"/>
      <c r="F25" s="209"/>
    </row>
    <row r="26" spans="2:7" ht="13.8" thickBot="1" x14ac:dyDescent="0.3">
      <c r="B26" s="209" t="s">
        <v>246</v>
      </c>
      <c r="C26" s="209"/>
      <c r="D26" s="209"/>
      <c r="E26" s="209"/>
      <c r="F26" s="209"/>
    </row>
    <row r="27" spans="2:7" ht="31.65" customHeight="1" x14ac:dyDescent="0.25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65" customHeight="1" x14ac:dyDescent="0.25">
      <c r="B28" s="295"/>
      <c r="C28" s="293"/>
      <c r="D28" s="139" t="s">
        <v>245</v>
      </c>
      <c r="E28" s="290" t="s">
        <v>143</v>
      </c>
      <c r="F28" s="209"/>
    </row>
    <row r="29" spans="2:7" x14ac:dyDescent="0.25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5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5">
      <c r="B34" s="291" t="s">
        <v>20</v>
      </c>
      <c r="C34" s="209"/>
      <c r="D34" s="209"/>
      <c r="E34" s="210"/>
      <c r="F34" s="209"/>
    </row>
    <row r="35" spans="2:16" x14ac:dyDescent="0.25">
      <c r="B35" s="291" t="s">
        <v>268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267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249</v>
      </c>
      <c r="C40" s="209"/>
      <c r="D40" s="209"/>
      <c r="E40" s="210"/>
      <c r="F40" s="209"/>
    </row>
    <row r="41" spans="2:16" ht="13.8" thickBot="1" x14ac:dyDescent="0.3">
      <c r="B41" s="209" t="s">
        <v>248</v>
      </c>
      <c r="C41" s="209"/>
      <c r="D41" s="209"/>
      <c r="E41" s="210"/>
      <c r="F41" s="209"/>
    </row>
    <row r="42" spans="2:16" ht="24.75" customHeight="1" x14ac:dyDescent="0.25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5">
      <c r="B43" s="295"/>
      <c r="C43" s="293"/>
      <c r="D43" s="140" t="s">
        <v>35</v>
      </c>
      <c r="E43" s="289" t="s">
        <v>250</v>
      </c>
      <c r="F43" s="209"/>
    </row>
    <row r="44" spans="2:16" x14ac:dyDescent="0.25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237</v>
      </c>
      <c r="C46" s="209"/>
      <c r="D46" s="209"/>
      <c r="E46" s="209"/>
      <c r="F46" s="209"/>
    </row>
    <row r="47" spans="2:16" x14ac:dyDescent="0.25">
      <c r="B47" s="291" t="s">
        <v>20</v>
      </c>
      <c r="C47" s="209"/>
      <c r="D47" s="209"/>
      <c r="E47" s="209"/>
      <c r="F47" s="209"/>
    </row>
    <row r="48" spans="2:16" x14ac:dyDescent="0.25">
      <c r="B48" s="291" t="s">
        <v>268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abSelected="1"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B15" sqref="B15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5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5">
      <c r="B9" s="239" t="s">
        <v>47</v>
      </c>
      <c r="C9" s="240" t="s">
        <v>252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5">
      <c r="B10" s="237" t="s">
        <v>47</v>
      </c>
      <c r="C10" s="238" t="s">
        <v>253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5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5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5">
      <c r="B13" s="239" t="s">
        <v>59</v>
      </c>
      <c r="C13" s="240" t="s">
        <v>254</v>
      </c>
      <c r="D13" s="240" t="s">
        <v>256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5">
      <c r="B14" s="237" t="s">
        <v>59</v>
      </c>
      <c r="C14" s="238" t="s">
        <v>265</v>
      </c>
      <c r="D14" s="238" t="s">
        <v>255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3">
      <c r="B15" s="241" t="s">
        <v>60</v>
      </c>
      <c r="C15" s="241" t="s">
        <v>61</v>
      </c>
      <c r="D15" s="264" t="s">
        <v>62</v>
      </c>
      <c r="E15" s="241" t="s">
        <v>63</v>
      </c>
      <c r="F15" s="241"/>
      <c r="G15" s="241"/>
      <c r="H15" s="241"/>
      <c r="I15" s="241"/>
    </row>
    <row r="19" spans="2:3" ht="13.8" thickBot="1" x14ac:dyDescent="0.3">
      <c r="B19" s="302" t="s">
        <v>64</v>
      </c>
      <c r="C19" s="302"/>
    </row>
    <row r="20" spans="2:3" x14ac:dyDescent="0.25">
      <c r="B20" s="267" t="s">
        <v>47</v>
      </c>
      <c r="C20" s="267" t="s">
        <v>65</v>
      </c>
    </row>
    <row r="21" spans="2:3" x14ac:dyDescent="0.25">
      <c r="B21" s="124" t="s">
        <v>60</v>
      </c>
      <c r="C21" s="124" t="s">
        <v>66</v>
      </c>
    </row>
    <row r="22" spans="2:3" x14ac:dyDescent="0.25">
      <c r="B22" s="122" t="s">
        <v>59</v>
      </c>
      <c r="C22" s="122" t="s">
        <v>67</v>
      </c>
    </row>
    <row r="23" spans="2:3" x14ac:dyDescent="0.25">
      <c r="B23" s="124" t="s">
        <v>68</v>
      </c>
      <c r="C23" s="124" t="s">
        <v>69</v>
      </c>
    </row>
    <row r="24" spans="2:3" ht="13.8" thickBot="1" x14ac:dyDescent="0.3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D25" sqref="D25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71"/>
      <c r="C1" s="176"/>
      <c r="D1" s="176"/>
    </row>
    <row r="2" spans="1:10" ht="18.75" customHeight="1" x14ac:dyDescent="0.3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5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3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5">
      <c r="B17" s="142"/>
    </row>
    <row r="18" spans="2:7" ht="15.6" x14ac:dyDescent="0.3">
      <c r="F18" s="303"/>
      <c r="G18" s="303"/>
    </row>
    <row r="20" spans="2:7" x14ac:dyDescent="0.25">
      <c r="B20" s="304" t="s">
        <v>111</v>
      </c>
      <c r="C20" s="304"/>
      <c r="D20" s="304"/>
    </row>
    <row r="21" spans="2:7" x14ac:dyDescent="0.25">
      <c r="B21" s="122" t="s">
        <v>91</v>
      </c>
      <c r="C21" s="122" t="s">
        <v>112</v>
      </c>
      <c r="D21" s="122"/>
    </row>
    <row r="22" spans="2:7" x14ac:dyDescent="0.25">
      <c r="B22" s="124" t="s">
        <v>98</v>
      </c>
      <c r="C22" s="124" t="s">
        <v>113</v>
      </c>
      <c r="D22" s="124"/>
    </row>
    <row r="23" spans="2:7" x14ac:dyDescent="0.25">
      <c r="B23" s="122" t="s">
        <v>114</v>
      </c>
      <c r="C23" s="122" t="s">
        <v>115</v>
      </c>
      <c r="D23" s="122"/>
    </row>
    <row r="24" spans="2:7" x14ac:dyDescent="0.25">
      <c r="B24" s="124" t="s">
        <v>106</v>
      </c>
      <c r="C24" s="124" t="s">
        <v>116</v>
      </c>
      <c r="D24" s="124"/>
    </row>
    <row r="25" spans="2:7" x14ac:dyDescent="0.25">
      <c r="B25" s="122" t="s">
        <v>117</v>
      </c>
      <c r="C25" s="122" t="s">
        <v>118</v>
      </c>
      <c r="D25" s="122" t="s">
        <v>270</v>
      </c>
    </row>
    <row r="26" spans="2:7" x14ac:dyDescent="0.25">
      <c r="B26" s="124" t="s">
        <v>119</v>
      </c>
      <c r="C26" s="124" t="s">
        <v>120</v>
      </c>
      <c r="D26" s="124" t="s">
        <v>121</v>
      </c>
    </row>
    <row r="27" spans="2:7" x14ac:dyDescent="0.25">
      <c r="B27" s="122" t="s">
        <v>122</v>
      </c>
      <c r="C27" s="122" t="s">
        <v>123</v>
      </c>
      <c r="D27" s="122" t="s">
        <v>124</v>
      </c>
    </row>
    <row r="28" spans="2:7" x14ac:dyDescent="0.25">
      <c r="B28" s="124" t="s">
        <v>125</v>
      </c>
      <c r="C28" s="124" t="s">
        <v>126</v>
      </c>
      <c r="D28" s="124" t="s">
        <v>121</v>
      </c>
    </row>
    <row r="29" spans="2:7" ht="13.8" thickBot="1" x14ac:dyDescent="0.3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zoomScaleNormal="100" workbookViewId="0">
      <selection activeCell="H8" sqref="H8:J9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43</v>
      </c>
      <c r="J8" s="244">
        <v>40.567999999999998</v>
      </c>
      <c r="K8" s="244">
        <v>38.201000000000001</v>
      </c>
      <c r="L8" s="244">
        <v>35.843000000000004</v>
      </c>
      <c r="M8" s="244">
        <v>33.701000000000001</v>
      </c>
      <c r="N8" s="244">
        <v>12.04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7.74</v>
      </c>
      <c r="J9" s="247">
        <v>6.97</v>
      </c>
      <c r="K9" s="247">
        <v>6.2</v>
      </c>
      <c r="L9" s="247">
        <v>5.44</v>
      </c>
      <c r="M9" s="247">
        <v>4.67</v>
      </c>
      <c r="N9" s="247">
        <v>4.01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6" x14ac:dyDescent="0.3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2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O12" sqref="O12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M24"/>
  <sheetViews>
    <sheetView zoomScale="60" zoomScaleNormal="60" workbookViewId="0">
      <selection activeCell="M8" sqref="M8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5" width="12.6640625" customWidth="1"/>
    <col min="16" max="16" width="16" customWidth="1"/>
    <col min="17" max="17" width="15" customWidth="1"/>
    <col min="18" max="18" width="13.33203125" customWidth="1"/>
    <col min="19" max="19" width="13.6640625" customWidth="1"/>
    <col min="20" max="21" width="15.33203125" customWidth="1"/>
    <col min="23" max="23" width="10.88671875" customWidth="1"/>
    <col min="24" max="24" width="29.6640625" customWidth="1"/>
    <col min="25" max="25" width="11.109375" customWidth="1"/>
    <col min="26" max="26" width="16.6640625" customWidth="1"/>
    <col min="27" max="28" width="13.88671875" customWidth="1"/>
    <col min="29" max="29" width="11.6640625" customWidth="1"/>
    <col min="30" max="30" width="11.88671875" customWidth="1"/>
    <col min="31" max="31" width="16.6640625" customWidth="1"/>
    <col min="32" max="33" width="14.5546875" customWidth="1"/>
    <col min="34" max="34" width="13" customWidth="1"/>
    <col min="35" max="35" width="13.88671875" customWidth="1"/>
    <col min="36" max="36" width="12.6640625" customWidth="1"/>
  </cols>
  <sheetData>
    <row r="2" spans="2:39" ht="17.399999999999999" x14ac:dyDescent="0.3">
      <c r="B2" s="270" t="s">
        <v>156</v>
      </c>
      <c r="C2" s="161"/>
      <c r="E2" s="146"/>
      <c r="L2" s="168"/>
      <c r="M2" s="168"/>
      <c r="N2" s="168"/>
      <c r="O2" s="168"/>
      <c r="P2" s="150"/>
      <c r="Q2" s="152"/>
      <c r="R2" s="147"/>
      <c r="S2" s="148"/>
      <c r="T2" s="148"/>
    </row>
    <row r="3" spans="2:39" ht="15" x14ac:dyDescent="0.25">
      <c r="B3" s="151"/>
      <c r="C3" s="145"/>
      <c r="E3" s="146"/>
      <c r="L3" s="149"/>
      <c r="M3" s="149"/>
      <c r="N3" s="149"/>
      <c r="O3" s="149"/>
      <c r="P3" s="150"/>
      <c r="Q3" s="152"/>
      <c r="R3" s="147"/>
      <c r="S3" s="148"/>
      <c r="T3" s="148"/>
      <c r="Y3" s="188" t="s">
        <v>157</v>
      </c>
      <c r="Z3" s="188"/>
    </row>
    <row r="4" spans="2:3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  <c r="S4" s="155"/>
      <c r="T4" s="148"/>
    </row>
    <row r="5" spans="2:39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187</v>
      </c>
      <c r="N5" s="282" t="s">
        <v>188</v>
      </c>
      <c r="O5" s="282" t="s">
        <v>189</v>
      </c>
      <c r="P5" s="282" t="s">
        <v>190</v>
      </c>
      <c r="Q5" s="282" t="s">
        <v>191</v>
      </c>
      <c r="R5" s="282" t="s">
        <v>135</v>
      </c>
      <c r="S5" s="274" t="s">
        <v>136</v>
      </c>
      <c r="T5" s="274" t="s">
        <v>137</v>
      </c>
      <c r="U5" s="274" t="s">
        <v>138</v>
      </c>
      <c r="V5" s="274" t="s">
        <v>139</v>
      </c>
      <c r="W5" s="274"/>
      <c r="X5"/>
      <c r="AB5" s="203" t="s">
        <v>162</v>
      </c>
      <c r="AC5" s="204"/>
      <c r="AD5" s="204"/>
      <c r="AE5" s="204"/>
      <c r="AF5" s="204"/>
      <c r="AG5" s="203"/>
      <c r="AH5" s="204"/>
      <c r="AI5" s="204"/>
      <c r="AJ5" s="204"/>
      <c r="AK5" s="205"/>
      <c r="AL5" s="205"/>
      <c r="AM5" s="204"/>
    </row>
    <row r="6" spans="2:39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145</v>
      </c>
      <c r="O6" s="138" t="s">
        <v>145</v>
      </c>
      <c r="P6" s="138" t="s">
        <v>145</v>
      </c>
      <c r="Q6" s="138" t="s">
        <v>145</v>
      </c>
      <c r="R6" s="138" t="s">
        <v>145</v>
      </c>
      <c r="S6" s="138" t="s">
        <v>146</v>
      </c>
      <c r="T6" s="138" t="s">
        <v>147</v>
      </c>
      <c r="U6" s="138" t="s">
        <v>148</v>
      </c>
      <c r="V6" s="138" t="s">
        <v>149</v>
      </c>
      <c r="W6" s="138"/>
      <c r="AB6" s="206" t="s">
        <v>167</v>
      </c>
      <c r="AC6" s="206" t="s">
        <v>168</v>
      </c>
      <c r="AD6" s="206" t="s">
        <v>169</v>
      </c>
      <c r="AE6" s="206" t="s">
        <v>170</v>
      </c>
      <c r="AF6" s="206" t="s">
        <v>28</v>
      </c>
      <c r="AG6" s="206" t="s">
        <v>171</v>
      </c>
      <c r="AH6" s="206" t="s">
        <v>172</v>
      </c>
      <c r="AI6" s="206" t="s">
        <v>173</v>
      </c>
      <c r="AJ6" s="206" t="s">
        <v>174</v>
      </c>
      <c r="AK6" s="206" t="s">
        <v>175</v>
      </c>
      <c r="AL6" s="206" t="s">
        <v>176</v>
      </c>
      <c r="AM6" s="206" t="s">
        <v>177</v>
      </c>
    </row>
    <row r="7" spans="2:39" ht="106.2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205</v>
      </c>
      <c r="O7" s="137" t="s">
        <v>205</v>
      </c>
      <c r="P7" s="137" t="s">
        <v>205</v>
      </c>
      <c r="Q7" s="137" t="s">
        <v>205</v>
      </c>
      <c r="R7" s="137" t="s">
        <v>205</v>
      </c>
      <c r="S7" s="137" t="s">
        <v>209</v>
      </c>
      <c r="T7" s="137" t="s">
        <v>210</v>
      </c>
      <c r="U7" s="137" t="s">
        <v>211</v>
      </c>
      <c r="V7" s="137" t="s">
        <v>212</v>
      </c>
      <c r="W7" s="137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</row>
    <row r="8" spans="2:39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(L8*K8*T8)/(BALANCE!G11*BALANCE!H11/10^6)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4.7469999999999999</v>
      </c>
      <c r="N8" s="232">
        <v>4.508</v>
      </c>
      <c r="O8" s="232">
        <v>4.2450000000000001</v>
      </c>
      <c r="P8" s="232">
        <v>3.9830000000000001</v>
      </c>
      <c r="Q8" s="232">
        <v>3.7250000000000001</v>
      </c>
      <c r="R8" s="232">
        <v>3.3849999999999998</v>
      </c>
      <c r="S8" s="233">
        <v>1</v>
      </c>
      <c r="T8" s="233">
        <f>BALANCE!E11/BALANCE!D11*1000/8760</f>
        <v>0.45331450019816694</v>
      </c>
      <c r="U8" s="233">
        <f>48*4.5</f>
        <v>216</v>
      </c>
      <c r="V8" s="233">
        <f>3.2/3.6*4.5</f>
        <v>4</v>
      </c>
      <c r="W8" s="234"/>
      <c r="Z8" s="307" t="str">
        <f>SEC_Processes!D12</f>
        <v>CHP_EX_HC</v>
      </c>
      <c r="AA8" s="308" t="str">
        <f>SEC_Processes!E12</f>
        <v>Existing Hard Coal CHPs</v>
      </c>
      <c r="AB8" s="307">
        <f>L8*K8*T8</f>
        <v>58.53528</v>
      </c>
      <c r="AC8" s="307"/>
      <c r="AD8" s="309">
        <f>L8*K8*T8/3.6</f>
        <v>16.259799999999998</v>
      </c>
      <c r="AE8" s="307">
        <f>AD8*3.6</f>
        <v>58.535279999999993</v>
      </c>
      <c r="AF8" s="307"/>
      <c r="AG8" s="307"/>
      <c r="AH8" s="309">
        <f>AE8*G8</f>
        <v>137.01729999999998</v>
      </c>
      <c r="AI8" s="307">
        <f>AE8+AH8</f>
        <v>195.55257999999998</v>
      </c>
      <c r="AJ8" s="307">
        <f>AE8/AH8</f>
        <v>0.42721087045212541</v>
      </c>
      <c r="AK8" s="307">
        <f>AB8/F8</f>
        <v>236.30475007999996</v>
      </c>
      <c r="AL8" s="307">
        <f>AK8*10^6/(BALANCE!H11/1000)/1000</f>
        <v>11204.8</v>
      </c>
      <c r="AM8" s="307">
        <f>AI8/AK8</f>
        <v>0.82754400803960348</v>
      </c>
    </row>
    <row r="9" spans="2:39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186"/>
      <c r="O9" s="186"/>
      <c r="P9" s="186"/>
      <c r="Q9" s="186"/>
      <c r="R9" s="186"/>
      <c r="S9" s="255"/>
      <c r="T9" s="255"/>
      <c r="U9" s="255"/>
      <c r="V9" s="255"/>
      <c r="W9" s="166"/>
      <c r="Z9" s="307"/>
      <c r="AA9" s="308"/>
      <c r="AB9" s="307"/>
      <c r="AC9" s="307"/>
      <c r="AD9" s="309"/>
      <c r="AE9" s="307"/>
      <c r="AF9" s="307"/>
      <c r="AG9" s="307"/>
      <c r="AH9" s="309"/>
      <c r="AI9" s="307"/>
      <c r="AJ9" s="307"/>
      <c r="AK9" s="307"/>
      <c r="AL9" s="307"/>
      <c r="AM9" s="307"/>
    </row>
    <row r="10" spans="2:39" ht="15" customHeight="1" x14ac:dyDescent="0.25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186"/>
      <c r="O10" s="186"/>
      <c r="P10" s="186"/>
      <c r="Q10" s="186"/>
      <c r="R10" s="186"/>
      <c r="S10" s="255"/>
      <c r="T10" s="255"/>
      <c r="U10" s="255"/>
      <c r="V10" s="255"/>
      <c r="W10" s="166"/>
      <c r="Z10" s="307"/>
      <c r="AA10" s="308"/>
      <c r="AB10" s="307"/>
      <c r="AC10" s="307"/>
      <c r="AD10" s="309"/>
      <c r="AE10" s="307"/>
      <c r="AF10" s="307"/>
      <c r="AG10" s="307"/>
      <c r="AH10" s="309"/>
      <c r="AI10" s="307"/>
      <c r="AJ10" s="307"/>
      <c r="AK10" s="307"/>
      <c r="AL10" s="307"/>
      <c r="AM10" s="307"/>
    </row>
    <row r="11" spans="2:39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v>4.476</v>
      </c>
      <c r="N11" s="236">
        <v>8.2319999999999993</v>
      </c>
      <c r="O11" s="236">
        <v>12.198</v>
      </c>
      <c r="P11" s="236">
        <v>16.155999999999999</v>
      </c>
      <c r="Q11" s="236">
        <v>24.45</v>
      </c>
      <c r="R11" s="236">
        <v>32.398000000000003</v>
      </c>
      <c r="S11" s="254">
        <v>1</v>
      </c>
      <c r="T11" s="254">
        <v>0.59850000000000003</v>
      </c>
      <c r="U11" s="254">
        <v>97.199999999999989</v>
      </c>
      <c r="V11" s="254">
        <v>2.6999999999999997</v>
      </c>
      <c r="W11" s="235"/>
      <c r="Z11" s="307" t="str">
        <f>SEC_Processes!D13</f>
        <v>CHP_EX_NAT-GAS</v>
      </c>
      <c r="AA11" s="308" t="str">
        <f>SEC_Processes!E13</f>
        <v>Existing Natural Gas CHPs</v>
      </c>
      <c r="AB11" s="307">
        <f>L11*K11*T11</f>
        <v>31.265271324000008</v>
      </c>
      <c r="AC11" s="307">
        <f>L11*K11*T11/3.6</f>
        <v>8.6847975900000023</v>
      </c>
      <c r="AD11" s="309">
        <f>BALANCE!E12/1000</f>
        <v>7.4646000000000008</v>
      </c>
      <c r="AE11" s="307">
        <f>AD11*3.6</f>
        <v>26.872560000000004</v>
      </c>
      <c r="AF11" s="307">
        <f>AC11-AD11</f>
        <v>1.2201975900000015</v>
      </c>
      <c r="AG11" s="307">
        <f>AF11*3.6</f>
        <v>4.3927113240000057</v>
      </c>
      <c r="AH11" s="309">
        <f>AG11/J11</f>
        <v>17.570845296000023</v>
      </c>
      <c r="AI11" s="307">
        <f>AE11+AH11</f>
        <v>44.443405296000023</v>
      </c>
      <c r="AJ11" s="307">
        <f>AE11/AH11</f>
        <v>1.5293834501017149</v>
      </c>
      <c r="AK11" s="307">
        <f>AB11/F11</f>
        <v>56.845947861818189</v>
      </c>
      <c r="AL11" s="307">
        <f>AK11*10^6/(BALANCE!J12/1000)/1000</f>
        <v>1750.8839086401019</v>
      </c>
      <c r="AM11" s="307">
        <f>AI11/AK11</f>
        <v>0.78182187064649855</v>
      </c>
    </row>
    <row r="12" spans="2:39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4"/>
      <c r="O12" s="194"/>
      <c r="P12" s="194"/>
      <c r="Q12" s="194"/>
      <c r="R12" s="194"/>
      <c r="S12" s="192"/>
      <c r="T12" s="192"/>
      <c r="U12" s="192"/>
      <c r="V12" s="192"/>
      <c r="W12" s="192"/>
      <c r="Z12" s="307"/>
      <c r="AA12" s="308"/>
      <c r="AB12" s="307"/>
      <c r="AC12" s="307"/>
      <c r="AD12" s="309"/>
      <c r="AE12" s="307"/>
      <c r="AF12" s="307"/>
      <c r="AG12" s="307"/>
      <c r="AH12" s="309"/>
      <c r="AI12" s="307"/>
      <c r="AJ12" s="307"/>
      <c r="AK12" s="307"/>
      <c r="AL12" s="307"/>
      <c r="AM12" s="307"/>
    </row>
    <row r="13" spans="2:39" ht="15" customHeight="1" thickBot="1" x14ac:dyDescent="0.3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Z13" s="307"/>
      <c r="AA13" s="308"/>
      <c r="AB13" s="307"/>
      <c r="AC13" s="307"/>
      <c r="AD13" s="309"/>
      <c r="AE13" s="307"/>
      <c r="AF13" s="307"/>
      <c r="AG13" s="307"/>
      <c r="AH13" s="309"/>
      <c r="AI13" s="307"/>
      <c r="AJ13" s="307"/>
      <c r="AK13" s="307"/>
      <c r="AL13" s="307"/>
      <c r="AM13" s="307"/>
    </row>
    <row r="18" spans="31:36" x14ac:dyDescent="0.25">
      <c r="AE18" s="143"/>
      <c r="AF18" s="143"/>
      <c r="AG18" s="143"/>
      <c r="AH18" s="182"/>
      <c r="AI18" s="182"/>
      <c r="AJ18" s="182"/>
    </row>
    <row r="19" spans="31:36" x14ac:dyDescent="0.25">
      <c r="AE19" s="143"/>
      <c r="AF19" s="143"/>
      <c r="AG19" s="143"/>
      <c r="AH19" s="182"/>
      <c r="AI19" s="182"/>
      <c r="AJ19" s="182"/>
    </row>
    <row r="20" spans="31:36" x14ac:dyDescent="0.25">
      <c r="AE20" s="143"/>
      <c r="AF20" s="143"/>
      <c r="AG20" s="143"/>
      <c r="AJ20" s="182"/>
    </row>
    <row r="21" spans="31:36" x14ac:dyDescent="0.25">
      <c r="AF21" s="143"/>
      <c r="AG21" s="143"/>
      <c r="AI21" s="182"/>
      <c r="AJ21" s="182"/>
    </row>
    <row r="24" spans="31:36" x14ac:dyDescent="0.25">
      <c r="AJ24" s="187"/>
    </row>
  </sheetData>
  <mergeCells count="28">
    <mergeCell ref="AI11:AI13"/>
    <mergeCell ref="AJ11:AJ13"/>
    <mergeCell ref="AK11:AK13"/>
    <mergeCell ref="AE8:AE10"/>
    <mergeCell ref="AF8:AF10"/>
    <mergeCell ref="AG8:AG10"/>
    <mergeCell ref="AH8:AH10"/>
    <mergeCell ref="AI8:AI10"/>
    <mergeCell ref="AE11:AE13"/>
    <mergeCell ref="AF11:AF13"/>
    <mergeCell ref="AG11:AG13"/>
    <mergeCell ref="AH11:AH13"/>
    <mergeCell ref="AM8:AM10"/>
    <mergeCell ref="AM11:AM13"/>
    <mergeCell ref="AJ8:AJ10"/>
    <mergeCell ref="AK8:AK10"/>
    <mergeCell ref="AL8:AL10"/>
    <mergeCell ref="AL11:AL13"/>
    <mergeCell ref="Z11:Z13"/>
    <mergeCell ref="AA11:AA13"/>
    <mergeCell ref="AB8:AB10"/>
    <mergeCell ref="AC8:AC10"/>
    <mergeCell ref="AD8:AD10"/>
    <mergeCell ref="Z8:Z10"/>
    <mergeCell ref="AA8:AA10"/>
    <mergeCell ref="AB11:AB13"/>
    <mergeCell ref="AC11:AC13"/>
    <mergeCell ref="AD11:AD13"/>
  </mergeCells>
  <pageMargins left="0.75" right="0.75" top="1" bottom="1" header="0.5" footer="0.5"/>
  <pageSetup orientation="portrait" horizontalDpi="4294967292" r:id="rId1"/>
  <headerFooter alignWithMargins="0"/>
  <ignoredErrors>
    <ignoredError sqref="AF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H10" sqref="H10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Normal="100" workbookViewId="0">
      <selection activeCell="I8" sqref="I8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70" t="s">
        <v>180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129</v>
      </c>
      <c r="F4" s="154"/>
    </row>
    <row r="5" spans="2:9" ht="15.75" customHeight="1" x14ac:dyDescent="0.25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5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SEC_Comm!C10</f>
        <v>ELEC_LV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SEC_Comm!C11</f>
        <v>HEAT_HT</v>
      </c>
      <c r="E9" s="177" t="str">
        <f>SEC_Comm!C12</f>
        <v>HEAT_LT</v>
      </c>
      <c r="F9" s="258">
        <f>BALANCE!E32</f>
        <v>0.85899999999999999</v>
      </c>
    </row>
    <row r="14" spans="2:9" x14ac:dyDescent="0.25">
      <c r="E14" s="143"/>
      <c r="F14" s="143"/>
    </row>
    <row r="15" spans="2:9" x14ac:dyDescent="0.2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10" sqref="D10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181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182</v>
      </c>
      <c r="D4" s="160"/>
      <c r="E4" s="160"/>
    </row>
    <row r="5" spans="2:8" ht="15.75" customHeight="1" x14ac:dyDescent="0.25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9.6" x14ac:dyDescent="0.25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7" thickBot="1" x14ac:dyDescent="0.3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5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5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6E83CE-21B4-4918-91B4-92697BE70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Aleksandra Niemiec</cp:lastModifiedBy>
  <cp:revision/>
  <dcterms:created xsi:type="dcterms:W3CDTF">2000-12-13T15:53:11Z</dcterms:created>
  <dcterms:modified xsi:type="dcterms:W3CDTF">2024-07-05T10:20:09Z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