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filterPrivacy="1" codeName="ThisWorkbook"/>
  <xr:revisionPtr revIDLastSave="0" documentId="8_{E8DE2658-30F4-4A29-907D-59A68E016567}" xr6:coauthVersionLast="47" xr6:coauthVersionMax="47" xr10:uidLastSave="{00000000-0000-0000-0000-000000000000}"/>
  <bookViews>
    <workbookView xWindow="-110" yWindow="-110" windowWidth="19420" windowHeight="10560"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ActualNumberOfPayments">IFERROR(IF(LoanIsGood,IF(PaymentsPerYear=1,1,MATCH(0.01,End_Bal,-1)+1)),"")</definedName>
    <definedName name="ColumnTitle1" localSheetId="0">PaymentSchedule3[[#Headers],[Payment Number]]</definedName>
    <definedName name="ColumnTitle1">#REF!</definedName>
    <definedName name="End_Bal" localSheetId="0">PaymentSchedule3[Ending
Balance]</definedName>
    <definedName name="End_Bal">#REF!</definedName>
    <definedName name="ExtraPayments" localSheetId="0">'Loan Schedule'!$E$11</definedName>
    <definedName name="ExtraPayments">#REF!</definedName>
    <definedName name="InterestRate" localSheetId="0">'Loan Schedule'!$E$6</definedName>
    <definedName name="InterestRate">#REF!</definedName>
    <definedName name="LastCol" localSheetId="0">MATCH(REPT("z",255),'Loan Schedule'!$13:$13)</definedName>
    <definedName name="LastCol">MATCH(REPT("z",255),#REF!)</definedName>
    <definedName name="LastRow" localSheetId="0">MATCH(9.99E+307,'Loan Schedule'!$B:$B)</definedName>
    <definedName name="LastRow">MATCH(9.99E+307,#REF!)</definedName>
    <definedName name="LenderName" localSheetId="0">'Loan Schedule'!$H$11:$I$11</definedName>
    <definedName name="LenderName">#REF!</definedName>
    <definedName name="LoanAmount" localSheetId="0">'Loan Schedule'!$E$5</definedName>
    <definedName name="LoanAmount">#REF!</definedName>
    <definedName name="LoanIsGood" localSheetId="0">('Loan Schedule'!$E$5*'Loan Schedule'!$E$6*'Loan Schedule'!$E$7*'Loan Schedule'!$E$9)&gt;0</definedName>
    <definedName name="LoanIsGood">(#REF!*#REF!*#REF!*#REF!)&gt;0</definedName>
    <definedName name="LoanPeriod" localSheetId="0">'Loan Schedule'!$E$7</definedName>
    <definedName name="LoanPeriod">#REF!</definedName>
    <definedName name="LoanStartDate" localSheetId="0">'Loan Schedule'!$E$9</definedName>
    <definedName name="LoanStartDate">#REF!</definedName>
    <definedName name="PaymentsPerYear" localSheetId="0">'Loan Schedule'!$E$8</definedName>
    <definedName name="PaymentsPerYear">#REF!</definedName>
    <definedName name="_xlnm.Print_Titles" localSheetId="0">'Loan Schedule'!$13:$13</definedName>
    <definedName name="PrintArea_SET" localSheetId="0">OFFSET('Loan Schedule'!#REF!,,,'Loan Schedule'!LastRow,'Loan Schedule'!LastCol)</definedName>
    <definedName name="PrintArea_SET">OFFSET(#REF!,,,LastRow,LastCol)</definedName>
    <definedName name="RowTitleRegion1..E9" localSheetId="0">'Loan Schedule'!$B$5:$D$5</definedName>
    <definedName name="RowTitleRegion1..E9">#REF!</definedName>
    <definedName name="RowTitleRegion2..I7" localSheetId="0">'Loan Schedule'!$G$5:$H$5</definedName>
    <definedName name="RowTitleRegion2..I7">#REF!</definedName>
    <definedName name="RowTitleRegion3..E9" localSheetId="0">'Loan Schedule'!$B$11</definedName>
    <definedName name="RowTitleRegion3..E9">#REF!</definedName>
    <definedName name="RowTitleRegion4..H9" localSheetId="0">'Loan Schedule'!$G$11</definedName>
    <definedName name="RowTitleRegion4..H9">#REF!</definedName>
    <definedName name="ScheduledNumberOfPayments" localSheetId="0">'Loan Schedule'!$I$6</definedName>
    <definedName name="ScheduledNumberOfPayments">#REF!</definedName>
    <definedName name="ScheduledPayment" localSheetId="0">'Loan Schedule'!$I$5</definedName>
    <definedName name="ScheduledPayment">#REF!</definedName>
    <definedName name="TotalEarlyPayments" localSheetId="0">SUM(PaymentSchedule3[Extra
Payment])</definedName>
    <definedName name="TotalEarlyPayments">SUM(#REF!)</definedName>
    <definedName name="TotalInterest" localSheetId="0">SUM(PaymentSchedule3[Interest])</definedName>
    <definedName name="TotalInterest">SUM(#REF!)</definedName>
  </definedNames>
  <calcPr calcId="191029"/>
</workbook>
</file>

<file path=xl/calcChain.xml><?xml version="1.0" encoding="utf-8"?>
<calcChain xmlns="http://schemas.openxmlformats.org/spreadsheetml/2006/main">
  <c r="E9" i="3" l="1"/>
  <c r="I6" i="3" l="1"/>
  <c r="B24" i="3" s="1"/>
  <c r="B54" i="3" l="1"/>
  <c r="B31" i="3"/>
  <c r="B39" i="3"/>
  <c r="B47" i="3"/>
  <c r="B44" i="3"/>
  <c r="C44" i="3" s="1"/>
  <c r="B42" i="3"/>
  <c r="B50" i="3"/>
  <c r="D50" i="3" s="1"/>
  <c r="B29" i="3"/>
  <c r="B27" i="3"/>
  <c r="B33" i="3"/>
  <c r="B43" i="3"/>
  <c r="B41" i="3"/>
  <c r="C41" i="3" s="1"/>
  <c r="B51" i="3"/>
  <c r="E51" i="3" s="1"/>
  <c r="B38" i="3"/>
  <c r="C38" i="3" s="1"/>
  <c r="B32" i="3"/>
  <c r="C32" i="3" s="1"/>
  <c r="B40" i="3"/>
  <c r="B48" i="3"/>
  <c r="B37" i="3"/>
  <c r="B35" i="3"/>
  <c r="B53" i="3"/>
  <c r="D53" i="3" s="1"/>
  <c r="B49" i="3"/>
  <c r="B36" i="3"/>
  <c r="C36" i="3" s="1"/>
  <c r="B46" i="3"/>
  <c r="C46" i="3" s="1"/>
  <c r="B34" i="3"/>
  <c r="C34" i="3" s="1"/>
  <c r="B52" i="3"/>
  <c r="E52" i="3" s="1"/>
  <c r="B25" i="3"/>
  <c r="B45" i="3"/>
  <c r="B55" i="3"/>
  <c r="D55" i="3" s="1"/>
  <c r="C24" i="3"/>
  <c r="I50" i="3"/>
  <c r="G50" i="3"/>
  <c r="C27" i="3"/>
  <c r="C29" i="3"/>
  <c r="C33" i="3"/>
  <c r="C35" i="3"/>
  <c r="C37" i="3"/>
  <c r="C43" i="3"/>
  <c r="C45" i="3"/>
  <c r="C49" i="3"/>
  <c r="C52" i="3"/>
  <c r="D52" i="3"/>
  <c r="G52" i="3"/>
  <c r="H52" i="3"/>
  <c r="I52" i="3"/>
  <c r="J52" i="3"/>
  <c r="K52" i="3"/>
  <c r="C53" i="3"/>
  <c r="F53" i="3"/>
  <c r="G53" i="3"/>
  <c r="C40" i="3"/>
  <c r="C42" i="3"/>
  <c r="C54" i="3"/>
  <c r="D54" i="3"/>
  <c r="E54" i="3"/>
  <c r="F54" i="3"/>
  <c r="G54" i="3"/>
  <c r="H54" i="3"/>
  <c r="I54" i="3"/>
  <c r="J54" i="3"/>
  <c r="K54" i="3"/>
  <c r="C31" i="3"/>
  <c r="C39" i="3"/>
  <c r="C47" i="3"/>
  <c r="H51" i="3"/>
  <c r="C51" i="3"/>
  <c r="I51" i="3"/>
  <c r="K51" i="3"/>
  <c r="C48" i="3"/>
  <c r="C25" i="3"/>
  <c r="H55" i="3"/>
  <c r="I55" i="3"/>
  <c r="J55" i="3"/>
  <c r="K55" i="3"/>
  <c r="B26" i="3"/>
  <c r="B28" i="3"/>
  <c r="B30" i="3"/>
  <c r="B19" i="3"/>
  <c r="B21" i="3"/>
  <c r="C21" i="3" s="1"/>
  <c r="B14" i="3"/>
  <c r="D14" i="3" s="1"/>
  <c r="I14" i="3" s="1"/>
  <c r="B15" i="3"/>
  <c r="C15" i="3" s="1"/>
  <c r="B17" i="3"/>
  <c r="I5" i="3"/>
  <c r="E37" i="3" s="1"/>
  <c r="B18" i="3"/>
  <c r="B20" i="3"/>
  <c r="B16" i="3"/>
  <c r="B23" i="3"/>
  <c r="C19" i="3"/>
  <c r="B22" i="3"/>
  <c r="D51" i="3" l="1"/>
  <c r="H53" i="3"/>
  <c r="J50" i="3"/>
  <c r="H50" i="3"/>
  <c r="K50" i="3"/>
  <c r="G55" i="3"/>
  <c r="G51" i="3"/>
  <c r="K53" i="3"/>
  <c r="F55" i="3"/>
  <c r="F51" i="3"/>
  <c r="J53" i="3"/>
  <c r="F50" i="3"/>
  <c r="J51" i="3"/>
  <c r="C55" i="3"/>
  <c r="I53" i="3"/>
  <c r="C50" i="3"/>
  <c r="E55" i="3"/>
  <c r="E53" i="3"/>
  <c r="F52" i="3"/>
  <c r="E50" i="3"/>
  <c r="C26" i="3"/>
  <c r="E26" i="3"/>
  <c r="E32" i="3"/>
  <c r="E33" i="3"/>
  <c r="E43" i="3"/>
  <c r="E38" i="3"/>
  <c r="C30" i="3"/>
  <c r="E30" i="3"/>
  <c r="C28" i="3"/>
  <c r="E28" i="3"/>
  <c r="E46" i="3"/>
  <c r="E44" i="3"/>
  <c r="E49" i="3"/>
  <c r="E29" i="3"/>
  <c r="E27" i="3"/>
  <c r="E45" i="3"/>
  <c r="E47" i="3"/>
  <c r="E41" i="3"/>
  <c r="E24" i="3"/>
  <c r="E42" i="3"/>
  <c r="E48" i="3"/>
  <c r="E40" i="3"/>
  <c r="E34" i="3"/>
  <c r="E39" i="3"/>
  <c r="E36" i="3"/>
  <c r="E35" i="3"/>
  <c r="E25" i="3"/>
  <c r="E31" i="3"/>
  <c r="E21" i="3"/>
  <c r="C14" i="3"/>
  <c r="E19" i="3"/>
  <c r="E14" i="3"/>
  <c r="F14" i="3" s="1"/>
  <c r="G14" i="3" s="1"/>
  <c r="H14" i="3" s="1"/>
  <c r="J14" i="3" s="1"/>
  <c r="D15" i="3" s="1"/>
  <c r="E15" i="3"/>
  <c r="E22" i="3"/>
  <c r="C22" i="3"/>
  <c r="E16" i="3"/>
  <c r="C16" i="3"/>
  <c r="K14" i="3"/>
  <c r="E23" i="3"/>
  <c r="C23" i="3"/>
  <c r="E18" i="3"/>
  <c r="C18" i="3"/>
  <c r="C20" i="3"/>
  <c r="E20" i="3"/>
  <c r="E17" i="3"/>
  <c r="C17" i="3"/>
  <c r="I15" i="3" l="1"/>
  <c r="F15" i="3"/>
  <c r="G15" i="3" s="1"/>
  <c r="K15" i="3" l="1"/>
  <c r="H15" i="3"/>
  <c r="J15" i="3" s="1"/>
  <c r="D16" i="3" s="1"/>
  <c r="I16" i="3" s="1"/>
  <c r="K16" i="3" s="1"/>
  <c r="F16" i="3" l="1"/>
  <c r="G16" i="3" s="1"/>
  <c r="H16" i="3" s="1"/>
  <c r="J16" i="3" s="1"/>
  <c r="D17" i="3" s="1"/>
  <c r="I17" i="3" s="1"/>
  <c r="F17" i="3" l="1"/>
  <c r="G17" i="3" s="1"/>
  <c r="H17" i="3" s="1"/>
  <c r="J17" i="3" s="1"/>
  <c r="D18" i="3" s="1"/>
  <c r="K17" i="3"/>
  <c r="I18" i="3" l="1"/>
  <c r="F18" i="3"/>
  <c r="G18" i="3" l="1"/>
  <c r="H18" i="3" s="1"/>
  <c r="J18" i="3" s="1"/>
  <c r="D19" i="3" s="1"/>
  <c r="K18" i="3"/>
  <c r="I19" i="3" l="1"/>
  <c r="F19" i="3"/>
  <c r="G19" i="3" l="1"/>
  <c r="H19" i="3" s="1"/>
  <c r="J19" i="3" s="1"/>
  <c r="D20" i="3" s="1"/>
  <c r="K19" i="3"/>
  <c r="I20" i="3" l="1"/>
  <c r="K20" i="3" s="1"/>
  <c r="F20" i="3"/>
  <c r="G20" i="3" l="1"/>
  <c r="H20" i="3" s="1"/>
  <c r="J20" i="3" s="1"/>
  <c r="D21" i="3" s="1"/>
  <c r="I21" i="3" l="1"/>
  <c r="K21" i="3" s="1"/>
  <c r="F21" i="3"/>
  <c r="G21" i="3" l="1"/>
  <c r="H21" i="3" s="1"/>
  <c r="J21" i="3" s="1"/>
  <c r="D22" i="3" s="1"/>
  <c r="I22" i="3" l="1"/>
  <c r="K22" i="3" s="1"/>
  <c r="F22" i="3"/>
  <c r="G22" i="3" l="1"/>
  <c r="H22" i="3" s="1"/>
  <c r="J22" i="3" s="1"/>
  <c r="D23" i="3" s="1"/>
  <c r="I23" i="3" l="1"/>
  <c r="K23" i="3" s="1"/>
  <c r="F23" i="3"/>
  <c r="G23" i="3" l="1"/>
  <c r="H23" i="3" s="1"/>
  <c r="J23" i="3" s="1"/>
  <c r="D24" i="3" s="1"/>
  <c r="I24" i="3" l="1"/>
  <c r="K24" i="3" s="1"/>
  <c r="F24" i="3"/>
  <c r="G24" i="3" l="1"/>
  <c r="H24" i="3" s="1"/>
  <c r="J24" i="3" s="1"/>
  <c r="D25" i="3" l="1"/>
  <c r="I25" i="3" l="1"/>
  <c r="F25" i="3"/>
  <c r="G25" i="3" l="1"/>
  <c r="H25" i="3" s="1"/>
  <c r="J25" i="3" s="1"/>
  <c r="K25" i="3"/>
  <c r="D26" i="3" l="1"/>
  <c r="I26" i="3" l="1"/>
  <c r="F26" i="3"/>
  <c r="G26" i="3" l="1"/>
  <c r="H26" i="3" s="1"/>
  <c r="J26" i="3" s="1"/>
  <c r="K26" i="3"/>
  <c r="D27" i="3" l="1"/>
  <c r="I27" i="3" l="1"/>
  <c r="F27" i="3"/>
  <c r="G27" i="3" l="1"/>
  <c r="H27" i="3" s="1"/>
  <c r="J27" i="3" s="1"/>
  <c r="K27" i="3"/>
  <c r="D28" i="3" l="1"/>
  <c r="F28" i="3" l="1"/>
  <c r="I28" i="3"/>
  <c r="K28" i="3" l="1"/>
  <c r="G28" i="3"/>
  <c r="H28" i="3" s="1"/>
  <c r="J28" i="3" s="1"/>
  <c r="D29" i="3" l="1"/>
  <c r="I29" i="3" l="1"/>
  <c r="F29" i="3"/>
  <c r="G29" i="3" l="1"/>
  <c r="H29" i="3" s="1"/>
  <c r="J29" i="3" s="1"/>
  <c r="D30" i="3" s="1"/>
  <c r="K29" i="3"/>
  <c r="I30" i="3" l="1"/>
  <c r="K30" i="3" s="1"/>
  <c r="F30" i="3"/>
  <c r="G30" i="3" l="1"/>
  <c r="H30" i="3" s="1"/>
  <c r="J30" i="3" s="1"/>
  <c r="D31" i="3" s="1"/>
  <c r="I31" i="3" l="1"/>
  <c r="K31" i="3" s="1"/>
  <c r="F31" i="3"/>
  <c r="G31" i="3" l="1"/>
  <c r="H31" i="3" s="1"/>
  <c r="J31" i="3" s="1"/>
  <c r="D32" i="3" s="1"/>
  <c r="I32" i="3" l="1"/>
  <c r="K32" i="3" s="1"/>
  <c r="F32" i="3"/>
  <c r="G32" i="3" l="1"/>
  <c r="H32" i="3" s="1"/>
  <c r="J32" i="3" s="1"/>
  <c r="D33" i="3" s="1"/>
  <c r="I33" i="3" l="1"/>
  <c r="K33" i="3" s="1"/>
  <c r="F33" i="3"/>
  <c r="G33" i="3" l="1"/>
  <c r="H33" i="3" s="1"/>
  <c r="J33" i="3" s="1"/>
  <c r="D34" i="3" s="1"/>
  <c r="I34" i="3" l="1"/>
  <c r="K34" i="3" s="1"/>
  <c r="F34" i="3"/>
  <c r="G34" i="3" l="1"/>
  <c r="H34" i="3" s="1"/>
  <c r="J34" i="3" s="1"/>
  <c r="D35" i="3" s="1"/>
  <c r="I35" i="3" l="1"/>
  <c r="K35" i="3" s="1"/>
  <c r="F35" i="3"/>
  <c r="G35" i="3" l="1"/>
  <c r="H35" i="3" s="1"/>
  <c r="J35" i="3" s="1"/>
  <c r="D36" i="3" s="1"/>
  <c r="I36" i="3" l="1"/>
  <c r="K36" i="3" s="1"/>
  <c r="F36" i="3"/>
  <c r="G36" i="3" l="1"/>
  <c r="H36" i="3" s="1"/>
  <c r="J36" i="3" s="1"/>
  <c r="D37" i="3" s="1"/>
  <c r="I37" i="3" l="1"/>
  <c r="K37" i="3" s="1"/>
  <c r="F37" i="3"/>
  <c r="G37" i="3" l="1"/>
  <c r="H37" i="3" s="1"/>
  <c r="J37" i="3" s="1"/>
  <c r="D38" i="3" s="1"/>
  <c r="I38" i="3" l="1"/>
  <c r="K38" i="3" s="1"/>
  <c r="F38" i="3"/>
  <c r="G38" i="3" l="1"/>
  <c r="H38" i="3" s="1"/>
  <c r="J38" i="3" s="1"/>
  <c r="D39" i="3" s="1"/>
  <c r="I39" i="3" l="1"/>
  <c r="K39" i="3" s="1"/>
  <c r="F39" i="3"/>
  <c r="G39" i="3" l="1"/>
  <c r="H39" i="3" s="1"/>
  <c r="J39" i="3" s="1"/>
  <c r="D40" i="3" s="1"/>
  <c r="I40" i="3" l="1"/>
  <c r="K40" i="3" s="1"/>
  <c r="F40" i="3"/>
  <c r="G40" i="3" l="1"/>
  <c r="H40" i="3" s="1"/>
  <c r="J40" i="3" s="1"/>
  <c r="D41" i="3" s="1"/>
  <c r="I41" i="3" l="1"/>
  <c r="K41" i="3" s="1"/>
  <c r="F41" i="3"/>
  <c r="G41" i="3" l="1"/>
  <c r="H41" i="3" s="1"/>
  <c r="J41" i="3" s="1"/>
  <c r="D42" i="3" s="1"/>
  <c r="I42" i="3" l="1"/>
  <c r="K42" i="3" s="1"/>
  <c r="F42" i="3"/>
  <c r="G42" i="3" l="1"/>
  <c r="H42" i="3" s="1"/>
  <c r="J42" i="3" s="1"/>
  <c r="D43" i="3" s="1"/>
  <c r="I43" i="3" l="1"/>
  <c r="K43" i="3" s="1"/>
  <c r="F43" i="3"/>
  <c r="G43" i="3" l="1"/>
  <c r="H43" i="3" s="1"/>
  <c r="J43" i="3" s="1"/>
  <c r="D44" i="3" s="1"/>
  <c r="I44" i="3" l="1"/>
  <c r="K44" i="3" s="1"/>
  <c r="F44" i="3"/>
  <c r="G44" i="3" l="1"/>
  <c r="H44" i="3" s="1"/>
  <c r="J44" i="3" s="1"/>
  <c r="D45" i="3" s="1"/>
  <c r="I45" i="3" l="1"/>
  <c r="K45" i="3" s="1"/>
  <c r="F45" i="3"/>
  <c r="G45" i="3" l="1"/>
  <c r="H45" i="3" s="1"/>
  <c r="J45" i="3" s="1"/>
  <c r="D46" i="3" s="1"/>
  <c r="I46" i="3" l="1"/>
  <c r="K46" i="3" s="1"/>
  <c r="F46" i="3"/>
  <c r="G46" i="3" l="1"/>
  <c r="H46" i="3" s="1"/>
  <c r="J46" i="3" s="1"/>
  <c r="D47" i="3" s="1"/>
  <c r="I47" i="3" l="1"/>
  <c r="K47" i="3" s="1"/>
  <c r="F47" i="3"/>
  <c r="G47" i="3" l="1"/>
  <c r="H47" i="3" s="1"/>
  <c r="J47" i="3" s="1"/>
  <c r="D48" i="3" s="1"/>
  <c r="I48" i="3" l="1"/>
  <c r="K48" i="3" s="1"/>
  <c r="F48" i="3"/>
  <c r="G48" i="3" l="1"/>
  <c r="H48" i="3" s="1"/>
  <c r="J48" i="3" s="1"/>
  <c r="D49" i="3" s="1"/>
  <c r="I49" i="3" l="1"/>
  <c r="F49" i="3"/>
  <c r="J49" i="3" l="1"/>
  <c r="I7" i="3" s="1"/>
  <c r="G49" i="3"/>
  <c r="H49" i="3" s="1"/>
  <c r="I8" i="3"/>
  <c r="K49" i="3"/>
  <c r="I9" i="3"/>
</calcChain>
</file>

<file path=xl/sharedStrings.xml><?xml version="1.0" encoding="utf-8"?>
<sst xmlns="http://schemas.openxmlformats.org/spreadsheetml/2006/main" count="26" uniqueCount="26">
  <si>
    <t>Loan amount</t>
  </si>
  <si>
    <t>Annual interest rate</t>
  </si>
  <si>
    <t>Loan period in years</t>
  </si>
  <si>
    <t>Number of payments per year</t>
  </si>
  <si>
    <t>Start date of loan</t>
  </si>
  <si>
    <t>Scheduled payment</t>
  </si>
  <si>
    <t>Scheduled number of payments</t>
  </si>
  <si>
    <t>Actual number of payments</t>
  </si>
  <si>
    <t>Total early payments</t>
  </si>
  <si>
    <t>Total interest</t>
  </si>
  <si>
    <t>Loan Amortization Schedule</t>
  </si>
  <si>
    <t>Loan Summary</t>
  </si>
  <si>
    <t>Payment Number</t>
  </si>
  <si>
    <t>Payment
Date</t>
  </si>
  <si>
    <t>Beginning
Balance</t>
  </si>
  <si>
    <t>Extra
Payment</t>
  </si>
  <si>
    <t>Total
Payment</t>
  </si>
  <si>
    <t>Principal</t>
  </si>
  <si>
    <t>Interest</t>
  </si>
  <si>
    <t>Ending
Balance</t>
  </si>
  <si>
    <t>Cumulative
Interest</t>
  </si>
  <si>
    <t>Enter Values</t>
  </si>
  <si>
    <t>Optional extra payments</t>
  </si>
  <si>
    <t>Woodgrove Bank</t>
  </si>
  <si>
    <t>Lender name</t>
  </si>
  <si>
    <t>Scheduled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</si>
</sst>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7" formatCode="_ [$₹-4009]\ * #,##0.00_ ;_ [$₹-4009]\ * \-#,##0.00_ ;_ [$₹-4009]\ * &quot;-&quot;??_ ;_ @_ "/>
  </numFmts>
  <fonts count="24"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20"/>
      <color theme="4" tint="-0.499984740745262"/>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14"/>
      <color rgb="FF376B36"/>
      <name val="Calibri"/>
      <family val="2"/>
      <scheme val="minor"/>
    </font>
    <font>
      <b/>
      <sz val="14"/>
      <color theme="1" tint="0.34998626667073579"/>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6">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s>
  <cellStyleXfs count="17">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5" fillId="5" borderId="0" applyFill="0" applyProtection="0">
      <alignment horizontal="center" vertical="center" wrapText="1"/>
    </xf>
    <xf numFmtId="44" fontId="4" fillId="0" borderId="0" applyFont="0" applyFill="0" applyBorder="0" applyAlignment="0" applyProtection="0"/>
  </cellStyleXfs>
  <cellXfs count="52">
    <xf numFmtId="0" fontId="0" fillId="0" borderId="0" xfId="0"/>
    <xf numFmtId="0" fontId="7" fillId="0" borderId="0" xfId="0" applyFont="1"/>
    <xf numFmtId="0" fontId="10" fillId="0" borderId="0" xfId="2" applyBorder="1">
      <alignment vertical="center"/>
    </xf>
    <xf numFmtId="0" fontId="10" fillId="0" borderId="0" xfId="2" applyFill="1" applyBorder="1">
      <alignment vertical="center"/>
    </xf>
    <xf numFmtId="0" fontId="13" fillId="0" borderId="0" xfId="13" applyFont="1" applyFill="1" applyBorder="1" applyAlignment="1">
      <alignment vertical="center" wrapText="1"/>
    </xf>
    <xf numFmtId="0" fontId="14" fillId="0" borderId="15" xfId="2" applyFont="1" applyBorder="1" applyAlignment="1">
      <alignment horizontal="left" vertical="center" indent="1"/>
    </xf>
    <xf numFmtId="0" fontId="10" fillId="0" borderId="15" xfId="2" applyBorder="1" applyAlignment="1">
      <alignment horizontal="left" vertical="center" indent="1"/>
    </xf>
    <xf numFmtId="0" fontId="0" fillId="0" borderId="15" xfId="0" applyBorder="1" applyAlignment="1">
      <alignment vertical="center"/>
    </xf>
    <xf numFmtId="0" fontId="17" fillId="0" borderId="15" xfId="2" applyFont="1" applyBorder="1" applyAlignment="1">
      <alignment horizontal="left" vertical="center" indent="1"/>
    </xf>
    <xf numFmtId="0" fontId="17" fillId="0" borderId="0" xfId="2" applyFont="1" applyFill="1" applyBorder="1">
      <alignment vertical="center"/>
    </xf>
    <xf numFmtId="0" fontId="18" fillId="0" borderId="0" xfId="13" applyFont="1" applyFill="1" applyBorder="1" applyAlignment="1">
      <alignment horizontal="left" vertical="center" wrapText="1"/>
    </xf>
    <xf numFmtId="1" fontId="0" fillId="0" borderId="0" xfId="10" applyFont="1" applyFill="1"/>
    <xf numFmtId="14" fontId="0" fillId="0" borderId="0" xfId="11" applyFont="1" applyFill="1"/>
    <xf numFmtId="164" fontId="0" fillId="0" borderId="0" xfId="12" applyFont="1" applyFill="1">
      <alignment horizontal="right" indent="2"/>
    </xf>
    <xf numFmtId="44" fontId="0" fillId="0" borderId="0" xfId="16" applyFont="1"/>
    <xf numFmtId="167" fontId="20" fillId="0" borderId="6" xfId="7" applyNumberFormat="1" applyFont="1" applyFill="1" applyBorder="1" applyAlignment="1">
      <alignment horizontal="right" vertical="center" indent="1"/>
    </xf>
    <xf numFmtId="167" fontId="19" fillId="0" borderId="13" xfId="5" applyNumberFormat="1" applyFont="1" applyBorder="1" applyAlignment="1">
      <alignment horizontal="left" vertical="center" indent="1"/>
    </xf>
    <xf numFmtId="167" fontId="19" fillId="0" borderId="14" xfId="5" applyNumberFormat="1" applyFont="1" applyBorder="1" applyAlignment="1">
      <alignment horizontal="left" vertical="center" indent="1"/>
    </xf>
    <xf numFmtId="167" fontId="0" fillId="0" borderId="0" xfId="0" applyNumberFormat="1"/>
    <xf numFmtId="167" fontId="19" fillId="5" borderId="6" xfId="5" applyNumberFormat="1" applyFont="1" applyFill="1" applyBorder="1" applyAlignment="1">
      <alignment horizontal="left" vertical="center" indent="1"/>
    </xf>
    <xf numFmtId="167" fontId="19" fillId="5" borderId="10" xfId="5" applyNumberFormat="1" applyFont="1" applyFill="1" applyBorder="1" applyAlignment="1">
      <alignment horizontal="left" vertical="center" indent="1"/>
    </xf>
    <xf numFmtId="167" fontId="20" fillId="0" borderId="8" xfId="8" applyNumberFormat="1" applyFont="1" applyFill="1" applyBorder="1" applyAlignment="1">
      <alignment horizontal="right" vertical="center" indent="1"/>
    </xf>
    <xf numFmtId="167" fontId="20" fillId="0" borderId="5" xfId="6" applyNumberFormat="1" applyFont="1" applyFill="1" applyBorder="1" applyAlignment="1">
      <alignment horizontal="right" vertical="center" indent="1"/>
    </xf>
    <xf numFmtId="167" fontId="19" fillId="0" borderId="5" xfId="5" applyNumberFormat="1" applyFont="1" applyBorder="1" applyAlignment="1">
      <alignment horizontal="left" vertical="center" indent="1"/>
    </xf>
    <xf numFmtId="167" fontId="19" fillId="0" borderId="11" xfId="5" applyNumberFormat="1" applyFont="1" applyBorder="1" applyAlignment="1">
      <alignment horizontal="left" vertical="center" indent="1"/>
    </xf>
    <xf numFmtId="167" fontId="20" fillId="0" borderId="5" xfId="10" applyNumberFormat="1" applyFont="1" applyFill="1" applyBorder="1" applyAlignment="1">
      <alignment horizontal="right" vertical="center" indent="1"/>
    </xf>
    <xf numFmtId="167" fontId="20" fillId="0" borderId="5" xfId="10" applyNumberFormat="1" applyFont="1" applyFill="1" applyBorder="1" applyAlignment="1">
      <alignment horizontal="right" vertical="center" indent="1"/>
    </xf>
    <xf numFmtId="167" fontId="20" fillId="0" borderId="5" xfId="8" applyNumberFormat="1" applyFont="1" applyFill="1" applyBorder="1" applyAlignment="1">
      <alignment horizontal="right" vertical="center" indent="1"/>
    </xf>
    <xf numFmtId="167" fontId="19" fillId="0" borderId="14" xfId="5" applyNumberFormat="1" applyFont="1" applyBorder="1">
      <alignment vertical="center"/>
    </xf>
    <xf numFmtId="167" fontId="20" fillId="0" borderId="9" xfId="11" applyNumberFormat="1" applyFont="1" applyFill="1" applyBorder="1" applyAlignment="1">
      <alignment horizontal="right" vertical="center" indent="1"/>
    </xf>
    <xf numFmtId="167" fontId="19" fillId="0" borderId="9" xfId="5" applyNumberFormat="1" applyFont="1" applyBorder="1" applyAlignment="1">
      <alignment horizontal="left" vertical="center" indent="1"/>
    </xf>
    <xf numFmtId="167" fontId="19" fillId="0" borderId="12" xfId="5" applyNumberFormat="1" applyFont="1" applyBorder="1" applyAlignment="1">
      <alignment horizontal="left" vertical="center" indent="1"/>
    </xf>
    <xf numFmtId="167" fontId="20" fillId="0" borderId="9" xfId="8" applyNumberFormat="1" applyFont="1" applyFill="1" applyBorder="1" applyAlignment="1">
      <alignment horizontal="right" vertical="center" indent="1"/>
    </xf>
    <xf numFmtId="167" fontId="12" fillId="0" borderId="0" xfId="5" applyNumberFormat="1" applyFont="1" applyBorder="1">
      <alignment vertical="center"/>
    </xf>
    <xf numFmtId="167" fontId="8" fillId="0" borderId="0" xfId="11" applyNumberFormat="1" applyFont="1" applyFill="1" applyBorder="1" applyAlignment="1">
      <alignment horizontal="right" indent="1"/>
    </xf>
    <xf numFmtId="167" fontId="21" fillId="0" borderId="0" xfId="5" applyNumberFormat="1" applyFont="1" applyBorder="1">
      <alignment vertical="center"/>
    </xf>
    <xf numFmtId="167" fontId="2" fillId="0" borderId="0" xfId="8" applyNumberFormat="1" applyFont="1" applyFill="1" applyAlignment="1">
      <alignment horizontal="right" indent="1"/>
    </xf>
    <xf numFmtId="167" fontId="22" fillId="0" borderId="0" xfId="5" applyNumberFormat="1" applyFont="1" applyBorder="1" applyAlignment="1">
      <alignment horizontal="left" vertical="center" indent="1"/>
    </xf>
    <xf numFmtId="167" fontId="19" fillId="0" borderId="0" xfId="7" applyNumberFormat="1" applyFont="1" applyFill="1" applyBorder="1" applyAlignment="1">
      <alignment horizontal="right" vertical="center" indent="1"/>
    </xf>
    <xf numFmtId="167" fontId="16" fillId="0" borderId="0" xfId="0" applyNumberFormat="1" applyFont="1"/>
    <xf numFmtId="167" fontId="22" fillId="0" borderId="0" xfId="3" applyNumberFormat="1" applyFont="1" applyFill="1" applyBorder="1" applyAlignment="1">
      <alignment horizontal="left" vertical="top" indent="1"/>
    </xf>
    <xf numFmtId="167" fontId="19" fillId="0" borderId="0" xfId="3" applyNumberFormat="1" applyFont="1" applyFill="1" applyBorder="1" applyAlignment="1">
      <alignment horizontal="right" vertical="center" indent="1"/>
    </xf>
    <xf numFmtId="167" fontId="0" fillId="0" borderId="7" xfId="0" applyNumberFormat="1" applyBorder="1"/>
    <xf numFmtId="167" fontId="23" fillId="0" borderId="0" xfId="15" applyNumberFormat="1" applyFont="1" applyFill="1">
      <alignment horizontal="center" vertical="center" wrapText="1"/>
    </xf>
    <xf numFmtId="167" fontId="16" fillId="0" borderId="0" xfId="10" applyNumberFormat="1" applyFont="1" applyFill="1" applyBorder="1" applyAlignment="1">
      <alignment horizontal="center" vertical="center"/>
    </xf>
    <xf numFmtId="167" fontId="16" fillId="0" borderId="0" xfId="11" applyNumberFormat="1" applyFont="1" applyFill="1" applyBorder="1" applyAlignment="1">
      <alignment horizontal="center" vertical="center"/>
    </xf>
    <xf numFmtId="167" fontId="16" fillId="0" borderId="0" xfId="12" applyNumberFormat="1" applyFont="1" applyFill="1" applyBorder="1" applyAlignment="1">
      <alignment horizontal="right" vertical="center" indent="2"/>
    </xf>
    <xf numFmtId="167" fontId="16" fillId="0" borderId="0" xfId="12" applyNumberFormat="1" applyFont="1" applyFill="1" applyBorder="1" applyAlignment="1">
      <alignment horizontal="center" vertical="center"/>
    </xf>
    <xf numFmtId="167" fontId="16" fillId="0" borderId="0" xfId="12" applyNumberFormat="1" applyFont="1" applyFill="1" applyBorder="1" applyAlignment="1">
      <alignment horizontal="right" vertical="center" indent="3"/>
    </xf>
    <xf numFmtId="167" fontId="0" fillId="0" borderId="0" xfId="10" applyNumberFormat="1" applyFont="1" applyFill="1"/>
    <xf numFmtId="167" fontId="0" fillId="0" borderId="0" xfId="11" applyNumberFormat="1" applyFont="1" applyFill="1"/>
    <xf numFmtId="167" fontId="0" fillId="0" borderId="0" xfId="12" applyNumberFormat="1" applyFont="1" applyFill="1">
      <alignment horizontal="right" indent="2"/>
    </xf>
  </cellXfs>
  <cellStyles count="17">
    <cellStyle name="Amount" xfId="7" xr:uid="{00000000-0005-0000-0000-000000000000}"/>
    <cellStyle name="Currency" xfId="16" builtinId="4"/>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17">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sz val="14"/>
        <color theme="1" tint="0.34998626667073579"/>
        <name val="Calibri"/>
        <family val="2"/>
        <scheme val="minor"/>
      </font>
      <fill>
        <patternFill patternType="none">
          <fgColor indexed="64"/>
          <bgColor auto="1"/>
        </patternFill>
      </fill>
      <alignment vertical="center" textRotation="0" indent="0" justifyLastLine="0" shrinkToFit="0" readingOrder="0"/>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16"/>
      <tableStyleElement type="headerRow" dxfId="15"/>
      <tableStyleElement type="totalRow"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30480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2</xdr:col>
      <xdr:colOff>30480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55" totalsRowShown="0" headerRowDxfId="13" dataDxfId="12" headerRowCellStyle="Style 6">
  <tableColumns count="10">
    <tableColumn id="1" xr3:uid="{34276CB7-3C34-4F7B-BA90-A3E3BDDC992A}" name="Payment Number" dataDxfId="11"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10"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9"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8" dataCellStyle="Table Amount">
      <calculatedColumnFormula>IF(PaymentSchedule3[[#This Row],[Payment Number]]&lt;&gt;"",ScheduledPayment,"")</calculatedColumnFormula>
    </tableColumn>
    <tableColumn id="5" xr3:uid="{931027E7-8C19-4466-9D4A-F9288DA86D21}" name="Extra_x000a_Payment" dataDxfId="7"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6"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5" dataCellStyle="Table Amount">
      <calculatedColumnFormula>IF(PaymentSchedule3[[#This Row],[Payment Number]]&lt;&gt;"",PaymentSchedule3[[#This Row],[Total
Payment]]-PaymentSchedule3[[#This Row],[Interest]],"")</calculatedColumnFormula>
    </tableColumn>
    <tableColumn id="8" xr3:uid="{4A9CA4D4-2346-4A75-8123-A968977AF4B8}" name="Interest" dataDxfId="4"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3"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2"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B1:L55"/>
  <sheetViews>
    <sheetView showGridLines="0" tabSelected="1" zoomScaleNormal="100" workbookViewId="0">
      <selection activeCell="F8" sqref="F8"/>
    </sheetView>
  </sheetViews>
  <sheetFormatPr defaultColWidth="8.90625" defaultRowHeight="14.5" x14ac:dyDescent="0.35"/>
  <cols>
    <col min="1" max="1" width="3.54296875" customWidth="1"/>
    <col min="2" max="2" width="12.90625" customWidth="1"/>
    <col min="3" max="3" width="14.81640625" customWidth="1"/>
    <col min="4" max="4" width="16.81640625" customWidth="1"/>
    <col min="5" max="10" width="15.81640625" customWidth="1"/>
    <col min="11" max="11" width="17.81640625" customWidth="1"/>
  </cols>
  <sheetData>
    <row r="1" spans="2:11" s="1" customFormat="1" ht="21" customHeight="1" x14ac:dyDescent="0.35">
      <c r="B1" s="4"/>
      <c r="C1" s="4"/>
      <c r="D1" s="4"/>
      <c r="E1" s="4"/>
      <c r="F1" s="4"/>
      <c r="G1" s="4"/>
      <c r="H1" s="4"/>
      <c r="I1" s="4"/>
      <c r="J1" s="4"/>
      <c r="K1" s="4"/>
    </row>
    <row r="2" spans="2:11" s="1" customFormat="1" ht="68" customHeight="1" x14ac:dyDescent="0.35">
      <c r="B2" s="4"/>
      <c r="C2" s="10" t="s">
        <v>10</v>
      </c>
      <c r="D2" s="10"/>
      <c r="E2" s="10"/>
      <c r="F2" s="10"/>
      <c r="G2" s="10"/>
      <c r="H2" s="10"/>
      <c r="I2" s="10"/>
      <c r="J2" s="10"/>
      <c r="K2" s="10"/>
    </row>
    <row r="3" spans="2:11" s="1" customFormat="1" ht="24" customHeight="1" x14ac:dyDescent="0.35">
      <c r="B3" s="4"/>
      <c r="C3" s="4"/>
      <c r="D3" s="4"/>
      <c r="E3" s="4"/>
      <c r="F3" s="4"/>
      <c r="G3" s="4"/>
      <c r="H3" s="4"/>
      <c r="I3" s="4"/>
      <c r="J3" s="4"/>
      <c r="K3" s="4"/>
    </row>
    <row r="4" spans="2:11" ht="38" customHeight="1" x14ac:dyDescent="0.35">
      <c r="B4" s="8" t="s">
        <v>21</v>
      </c>
      <c r="C4" s="5"/>
      <c r="D4" s="6"/>
      <c r="E4" s="2"/>
      <c r="G4" s="9" t="s">
        <v>11</v>
      </c>
      <c r="H4" s="2"/>
      <c r="I4" s="2"/>
      <c r="J4" s="3"/>
    </row>
    <row r="5" spans="2:11" ht="24" customHeight="1" x14ac:dyDescent="0.35">
      <c r="B5" s="16" t="s">
        <v>0</v>
      </c>
      <c r="C5" s="16"/>
      <c r="D5" s="17"/>
      <c r="E5" s="15">
        <v>750000</v>
      </c>
      <c r="F5" s="18"/>
      <c r="G5" s="19" t="s">
        <v>5</v>
      </c>
      <c r="H5" s="20"/>
      <c r="I5" s="21">
        <f ca="1">IF(LoanIsGood,-PMT(InterestRate/PaymentsPerYear,ScheduledNumberOfPayments,LoanAmount),"")</f>
        <v>23849.799494955514</v>
      </c>
      <c r="J5" s="21"/>
      <c r="K5" s="21"/>
    </row>
    <row r="6" spans="2:11" ht="24" customHeight="1" x14ac:dyDescent="0.35">
      <c r="B6" s="16" t="s">
        <v>1</v>
      </c>
      <c r="C6" s="16"/>
      <c r="D6" s="17"/>
      <c r="E6" s="22">
        <v>0.09</v>
      </c>
      <c r="F6" s="18"/>
      <c r="G6" s="23" t="s">
        <v>6</v>
      </c>
      <c r="H6" s="24"/>
      <c r="I6" s="25">
        <f ca="1">IF(LoanIsGood,LoanPeriod*PaymentsPerYear,"")</f>
        <v>36</v>
      </c>
      <c r="J6" s="25"/>
      <c r="K6" s="25"/>
    </row>
    <row r="7" spans="2:11" ht="24" customHeight="1" x14ac:dyDescent="0.35">
      <c r="B7" s="16" t="s">
        <v>2</v>
      </c>
      <c r="C7" s="16"/>
      <c r="D7" s="17"/>
      <c r="E7" s="26">
        <v>3</v>
      </c>
      <c r="F7" s="18"/>
      <c r="G7" s="23" t="s">
        <v>7</v>
      </c>
      <c r="H7" s="24"/>
      <c r="I7" s="25">
        <f ca="1">ActualNumberOfPayments</f>
        <v>36</v>
      </c>
      <c r="J7" s="25"/>
      <c r="K7" s="25"/>
    </row>
    <row r="8" spans="2:11" ht="24" customHeight="1" x14ac:dyDescent="0.35">
      <c r="B8" s="16" t="s">
        <v>3</v>
      </c>
      <c r="C8" s="16"/>
      <c r="D8" s="17"/>
      <c r="E8" s="26">
        <v>12</v>
      </c>
      <c r="F8" s="18"/>
      <c r="G8" s="23" t="s">
        <v>8</v>
      </c>
      <c r="H8" s="24"/>
      <c r="I8" s="27">
        <f ca="1">TotalEarlyPayments</f>
        <v>0</v>
      </c>
      <c r="J8" s="27"/>
      <c r="K8" s="27"/>
    </row>
    <row r="9" spans="2:11" ht="24" customHeight="1" x14ac:dyDescent="0.35">
      <c r="B9" s="16" t="s">
        <v>4</v>
      </c>
      <c r="C9" s="16"/>
      <c r="D9" s="28"/>
      <c r="E9" s="29">
        <f ca="1">TODAY()</f>
        <v>45105</v>
      </c>
      <c r="F9" s="18"/>
      <c r="G9" s="30" t="s">
        <v>9</v>
      </c>
      <c r="H9" s="31"/>
      <c r="I9" s="32">
        <f ca="1">TotalInterest</f>
        <v>108592.78181839855</v>
      </c>
      <c r="J9" s="32"/>
      <c r="K9" s="32"/>
    </row>
    <row r="10" spans="2:11" ht="12.5" customHeight="1" x14ac:dyDescent="0.35">
      <c r="B10" s="18"/>
      <c r="C10" s="33"/>
      <c r="D10" s="33"/>
      <c r="E10" s="34"/>
      <c r="F10" s="18"/>
      <c r="G10" s="35"/>
      <c r="H10" s="35"/>
      <c r="I10" s="36"/>
      <c r="J10" s="36"/>
      <c r="K10" s="36"/>
    </row>
    <row r="11" spans="2:11" ht="20.5" customHeight="1" x14ac:dyDescent="0.35">
      <c r="B11" s="37" t="s">
        <v>22</v>
      </c>
      <c r="C11" s="37"/>
      <c r="D11" s="37"/>
      <c r="E11" s="38"/>
      <c r="F11" s="39"/>
      <c r="G11" s="40" t="s">
        <v>24</v>
      </c>
      <c r="H11" s="40"/>
      <c r="I11" s="41" t="s">
        <v>23</v>
      </c>
      <c r="J11" s="41"/>
      <c r="K11" s="41"/>
    </row>
    <row r="12" spans="2:11" ht="32" customHeight="1" x14ac:dyDescent="0.35">
      <c r="B12" s="42"/>
      <c r="C12" s="18"/>
      <c r="D12" s="18"/>
      <c r="E12" s="18"/>
      <c r="F12" s="18"/>
      <c r="G12" s="18"/>
      <c r="H12" s="18"/>
      <c r="I12" s="18"/>
      <c r="J12" s="18"/>
      <c r="K12" s="18"/>
    </row>
    <row r="13" spans="2:11" s="7" customFormat="1" ht="48" customHeight="1" x14ac:dyDescent="0.35">
      <c r="B13" s="43" t="s">
        <v>12</v>
      </c>
      <c r="C13" s="43" t="s">
        <v>13</v>
      </c>
      <c r="D13" s="43" t="s">
        <v>14</v>
      </c>
      <c r="E13" s="43" t="s">
        <v>25</v>
      </c>
      <c r="F13" s="43" t="s">
        <v>15</v>
      </c>
      <c r="G13" s="43" t="s">
        <v>16</v>
      </c>
      <c r="H13" s="43" t="s">
        <v>17</v>
      </c>
      <c r="I13" s="43" t="s">
        <v>18</v>
      </c>
      <c r="J13" s="43" t="s">
        <v>19</v>
      </c>
      <c r="K13" s="43" t="s">
        <v>20</v>
      </c>
    </row>
    <row r="14" spans="2:11" ht="24" customHeight="1" x14ac:dyDescent="0.35">
      <c r="B14" s="44">
        <f ca="1">IF(LoanIsGood,IF(ROW()-ROW(PaymentSchedule3[[#Headers],[Payment Number]])&gt;ScheduledNumberOfPayments,"",ROW()-ROW(PaymentSchedule3[[#Headers],[Payment Number]])),"")</f>
        <v>1</v>
      </c>
      <c r="C14" s="45">
        <f ca="1">IF(PaymentSchedule3[[#This Row],[Payment Number]]&lt;&gt;"",EOMONTH(LoanStartDate,ROW(PaymentSchedule3[[#This Row],[Payment Number]])-ROW(PaymentSchedule3[[#Headers],[Payment Number]])-2)+DAY(LoanStartDate),"")</f>
        <v>45105</v>
      </c>
      <c r="D14" s="46">
        <f ca="1">IF(PaymentSchedule3[[#This Row],[Payment Number]]&lt;&gt;"",IF(ROW()-ROW(PaymentSchedule3[[#Headers],[Beginning
Balance]])=1,LoanAmount,INDEX(PaymentSchedule3[Ending
Balance],ROW()-ROW(PaymentSchedule3[[#Headers],[Beginning
Balance]])-1)),"")</f>
        <v>750000</v>
      </c>
      <c r="E14" s="47">
        <f ca="1">IF(PaymentSchedule3[[#This Row],[Payment Number]]&lt;&gt;"",ScheduledPayment,"")</f>
        <v>23849.799494955514</v>
      </c>
      <c r="F14"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14" s="46">
        <f ca="1">IF(PaymentSchedule3[[#This Row],[Payment Number]]&lt;&gt;"",PaymentSchedule3[[#This Row],[Total
Payment]]-PaymentSchedule3[[#This Row],[Interest]],"")</f>
        <v>18224.799494955514</v>
      </c>
      <c r="I14" s="48">
        <f ca="1">IF(PaymentSchedule3[[#This Row],[Payment Number]]&lt;&gt;"",PaymentSchedule3[[#This Row],[Beginning
Balance]]*(InterestRate/PaymentsPerYear),"")</f>
        <v>5625</v>
      </c>
      <c r="J14" s="46">
        <f ca="1">IF(PaymentSchedule3[[#This Row],[Payment Number]]&lt;&gt;"",IF(PaymentSchedule3[[#This Row],[Scheduled Payment]]+PaymentSchedule3[[#This Row],[Extra
Payment]]&lt;=PaymentSchedule3[[#This Row],[Beginning
Balance]],PaymentSchedule3[[#This Row],[Beginning
Balance]]-PaymentSchedule3[[#This Row],[Principal]],0),"")</f>
        <v>731775.20050504454</v>
      </c>
      <c r="K14" s="48">
        <f ca="1">IF(PaymentSchedule3[[#This Row],[Payment Number]]&lt;&gt;"",SUM(INDEX(PaymentSchedule3[Interest],1,1):PaymentSchedule3[[#This Row],[Interest]]),"")</f>
        <v>5625</v>
      </c>
    </row>
    <row r="15" spans="2:11" ht="24" customHeight="1" x14ac:dyDescent="0.35">
      <c r="B15" s="44">
        <f ca="1">IF(LoanIsGood,IF(ROW()-ROW(PaymentSchedule3[[#Headers],[Payment Number]])&gt;ScheduledNumberOfPayments,"",ROW()-ROW(PaymentSchedule3[[#Headers],[Payment Number]])),"")</f>
        <v>2</v>
      </c>
      <c r="C15" s="45">
        <f ca="1">IF(PaymentSchedule3[[#This Row],[Payment Number]]&lt;&gt;"",EOMONTH(LoanStartDate,ROW(PaymentSchedule3[[#This Row],[Payment Number]])-ROW(PaymentSchedule3[[#Headers],[Payment Number]])-2)+DAY(LoanStartDate),"")</f>
        <v>45135</v>
      </c>
      <c r="D15" s="46">
        <f ca="1">IF(PaymentSchedule3[[#This Row],[Payment Number]]&lt;&gt;"",IF(ROW()-ROW(PaymentSchedule3[[#Headers],[Beginning
Balance]])=1,LoanAmount,INDEX(PaymentSchedule3[Ending
Balance],ROW()-ROW(PaymentSchedule3[[#Headers],[Beginning
Balance]])-1)),"")</f>
        <v>731775.20050504454</v>
      </c>
      <c r="E15" s="47">
        <f ca="1">IF(PaymentSchedule3[[#This Row],[Payment Number]]&lt;&gt;"",ScheduledPayment,"")</f>
        <v>23849.799494955514</v>
      </c>
      <c r="F15"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15" s="46">
        <f ca="1">IF(PaymentSchedule3[[#This Row],[Payment Number]]&lt;&gt;"",PaymentSchedule3[[#This Row],[Total
Payment]]-PaymentSchedule3[[#This Row],[Interest]],"")</f>
        <v>18361.485491167681</v>
      </c>
      <c r="I15" s="48">
        <f ca="1">IF(PaymentSchedule3[[#This Row],[Payment Number]]&lt;&gt;"",PaymentSchedule3[[#This Row],[Beginning
Balance]]*(InterestRate/PaymentsPerYear),"")</f>
        <v>5488.3140037878338</v>
      </c>
      <c r="J15" s="46">
        <f ca="1">IF(PaymentSchedule3[[#This Row],[Payment Number]]&lt;&gt;"",IF(PaymentSchedule3[[#This Row],[Scheduled Payment]]+PaymentSchedule3[[#This Row],[Extra
Payment]]&lt;=PaymentSchedule3[[#This Row],[Beginning
Balance]],PaymentSchedule3[[#This Row],[Beginning
Balance]]-PaymentSchedule3[[#This Row],[Principal]],0),"")</f>
        <v>713413.71501387691</v>
      </c>
      <c r="K15" s="48">
        <f ca="1">IF(PaymentSchedule3[[#This Row],[Payment Number]]&lt;&gt;"",SUM(INDEX(PaymentSchedule3[Interest],1,1):PaymentSchedule3[[#This Row],[Interest]]),"")</f>
        <v>11113.314003787833</v>
      </c>
    </row>
    <row r="16" spans="2:11" ht="24" customHeight="1" x14ac:dyDescent="0.35">
      <c r="B16" s="44">
        <f ca="1">IF(LoanIsGood,IF(ROW()-ROW(PaymentSchedule3[[#Headers],[Payment Number]])&gt;ScheduledNumberOfPayments,"",ROW()-ROW(PaymentSchedule3[[#Headers],[Payment Number]])),"")</f>
        <v>3</v>
      </c>
      <c r="C16" s="45">
        <f ca="1">IF(PaymentSchedule3[[#This Row],[Payment Number]]&lt;&gt;"",EOMONTH(LoanStartDate,ROW(PaymentSchedule3[[#This Row],[Payment Number]])-ROW(PaymentSchedule3[[#Headers],[Payment Number]])-2)+DAY(LoanStartDate),"")</f>
        <v>45166</v>
      </c>
      <c r="D16" s="46">
        <f ca="1">IF(PaymentSchedule3[[#This Row],[Payment Number]]&lt;&gt;"",IF(ROW()-ROW(PaymentSchedule3[[#Headers],[Beginning
Balance]])=1,LoanAmount,INDEX(PaymentSchedule3[Ending
Balance],ROW()-ROW(PaymentSchedule3[[#Headers],[Beginning
Balance]])-1)),"")</f>
        <v>713413.71501387691</v>
      </c>
      <c r="E16" s="47">
        <f ca="1">IF(PaymentSchedule3[[#This Row],[Payment Number]]&lt;&gt;"",ScheduledPayment,"")</f>
        <v>23849.799494955514</v>
      </c>
      <c r="F16"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16" s="46">
        <f ca="1">IF(PaymentSchedule3[[#This Row],[Payment Number]]&lt;&gt;"",PaymentSchedule3[[#This Row],[Total
Payment]]-PaymentSchedule3[[#This Row],[Interest]],"")</f>
        <v>18499.196632351435</v>
      </c>
      <c r="I16" s="48">
        <f ca="1">IF(PaymentSchedule3[[#This Row],[Payment Number]]&lt;&gt;"",PaymentSchedule3[[#This Row],[Beginning
Balance]]*(InterestRate/PaymentsPerYear),"")</f>
        <v>5350.602862604077</v>
      </c>
      <c r="J16" s="46">
        <f ca="1">IF(PaymentSchedule3[[#This Row],[Payment Number]]&lt;&gt;"",IF(PaymentSchedule3[[#This Row],[Scheduled Payment]]+PaymentSchedule3[[#This Row],[Extra
Payment]]&lt;=PaymentSchedule3[[#This Row],[Beginning
Balance]],PaymentSchedule3[[#This Row],[Beginning
Balance]]-PaymentSchedule3[[#This Row],[Principal]],0),"")</f>
        <v>694914.51838152553</v>
      </c>
      <c r="K16" s="48">
        <f ca="1">IF(PaymentSchedule3[[#This Row],[Payment Number]]&lt;&gt;"",SUM(INDEX(PaymentSchedule3[Interest],1,1):PaymentSchedule3[[#This Row],[Interest]]),"")</f>
        <v>16463.916866391912</v>
      </c>
    </row>
    <row r="17" spans="2:12" ht="24" customHeight="1" x14ac:dyDescent="0.35">
      <c r="B17" s="44">
        <f ca="1">IF(LoanIsGood,IF(ROW()-ROW(PaymentSchedule3[[#Headers],[Payment Number]])&gt;ScheduledNumberOfPayments,"",ROW()-ROW(PaymentSchedule3[[#Headers],[Payment Number]])),"")</f>
        <v>4</v>
      </c>
      <c r="C17" s="45">
        <f ca="1">IF(PaymentSchedule3[[#This Row],[Payment Number]]&lt;&gt;"",EOMONTH(LoanStartDate,ROW(PaymentSchedule3[[#This Row],[Payment Number]])-ROW(PaymentSchedule3[[#Headers],[Payment Number]])-2)+DAY(LoanStartDate),"")</f>
        <v>45197</v>
      </c>
      <c r="D17" s="46">
        <f ca="1">IF(PaymentSchedule3[[#This Row],[Payment Number]]&lt;&gt;"",IF(ROW()-ROW(PaymentSchedule3[[#Headers],[Beginning
Balance]])=1,LoanAmount,INDEX(PaymentSchedule3[Ending
Balance],ROW()-ROW(PaymentSchedule3[[#Headers],[Beginning
Balance]])-1)),"")</f>
        <v>694914.51838152553</v>
      </c>
      <c r="E17" s="47">
        <f ca="1">IF(PaymentSchedule3[[#This Row],[Payment Number]]&lt;&gt;"",ScheduledPayment,"")</f>
        <v>23849.799494955514</v>
      </c>
      <c r="F17"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17" s="46">
        <f ca="1">IF(PaymentSchedule3[[#This Row],[Payment Number]]&lt;&gt;"",PaymentSchedule3[[#This Row],[Total
Payment]]-PaymentSchedule3[[#This Row],[Interest]],"")</f>
        <v>18637.940607094075</v>
      </c>
      <c r="I17" s="48">
        <f ca="1">IF(PaymentSchedule3[[#This Row],[Payment Number]]&lt;&gt;"",PaymentSchedule3[[#This Row],[Beginning
Balance]]*(InterestRate/PaymentsPerYear),"")</f>
        <v>5211.858887861441</v>
      </c>
      <c r="J17" s="46">
        <f ca="1">IF(PaymentSchedule3[[#This Row],[Payment Number]]&lt;&gt;"",IF(PaymentSchedule3[[#This Row],[Scheduled Payment]]+PaymentSchedule3[[#This Row],[Extra
Payment]]&lt;=PaymentSchedule3[[#This Row],[Beginning
Balance]],PaymentSchedule3[[#This Row],[Beginning
Balance]]-PaymentSchedule3[[#This Row],[Principal]],0),"")</f>
        <v>676276.57777443144</v>
      </c>
      <c r="K17" s="48">
        <f ca="1">IF(PaymentSchedule3[[#This Row],[Payment Number]]&lt;&gt;"",SUM(INDEX(PaymentSchedule3[Interest],1,1):PaymentSchedule3[[#This Row],[Interest]]),"")</f>
        <v>21675.775754253351</v>
      </c>
    </row>
    <row r="18" spans="2:12" ht="24" customHeight="1" x14ac:dyDescent="0.35">
      <c r="B18" s="44">
        <f ca="1">IF(LoanIsGood,IF(ROW()-ROW(PaymentSchedule3[[#Headers],[Payment Number]])&gt;ScheduledNumberOfPayments,"",ROW()-ROW(PaymentSchedule3[[#Headers],[Payment Number]])),"")</f>
        <v>5</v>
      </c>
      <c r="C18" s="45">
        <f ca="1">IF(PaymentSchedule3[[#This Row],[Payment Number]]&lt;&gt;"",EOMONTH(LoanStartDate,ROW(PaymentSchedule3[[#This Row],[Payment Number]])-ROW(PaymentSchedule3[[#Headers],[Payment Number]])-2)+DAY(LoanStartDate),"")</f>
        <v>45227</v>
      </c>
      <c r="D18" s="46">
        <f ca="1">IF(PaymentSchedule3[[#This Row],[Payment Number]]&lt;&gt;"",IF(ROW()-ROW(PaymentSchedule3[[#Headers],[Beginning
Balance]])=1,LoanAmount,INDEX(PaymentSchedule3[Ending
Balance],ROW()-ROW(PaymentSchedule3[[#Headers],[Beginning
Balance]])-1)),"")</f>
        <v>676276.57777443144</v>
      </c>
      <c r="E18" s="47">
        <f ca="1">IF(PaymentSchedule3[[#This Row],[Payment Number]]&lt;&gt;"",ScheduledPayment,"")</f>
        <v>23849.799494955514</v>
      </c>
      <c r="F18"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18" s="46">
        <f ca="1">IF(PaymentSchedule3[[#This Row],[Payment Number]]&lt;&gt;"",PaymentSchedule3[[#This Row],[Total
Payment]]-PaymentSchedule3[[#This Row],[Interest]],"")</f>
        <v>18777.725161647279</v>
      </c>
      <c r="I18" s="48">
        <f ca="1">IF(PaymentSchedule3[[#This Row],[Payment Number]]&lt;&gt;"",PaymentSchedule3[[#This Row],[Beginning
Balance]]*(InterestRate/PaymentsPerYear),"")</f>
        <v>5072.0743333082355</v>
      </c>
      <c r="J18" s="46">
        <f ca="1">IF(PaymentSchedule3[[#This Row],[Payment Number]]&lt;&gt;"",IF(PaymentSchedule3[[#This Row],[Scheduled Payment]]+PaymentSchedule3[[#This Row],[Extra
Payment]]&lt;=PaymentSchedule3[[#This Row],[Beginning
Balance]],PaymentSchedule3[[#This Row],[Beginning
Balance]]-PaymentSchedule3[[#This Row],[Principal]],0),"")</f>
        <v>657498.85261278413</v>
      </c>
      <c r="K18" s="48">
        <f ca="1">IF(PaymentSchedule3[[#This Row],[Payment Number]]&lt;&gt;"",SUM(INDEX(PaymentSchedule3[Interest],1,1):PaymentSchedule3[[#This Row],[Interest]]),"")</f>
        <v>26747.850087561586</v>
      </c>
    </row>
    <row r="19" spans="2:12" ht="24" customHeight="1" x14ac:dyDescent="0.35">
      <c r="B19" s="44">
        <f ca="1">IF(LoanIsGood,IF(ROW()-ROW(PaymentSchedule3[[#Headers],[Payment Number]])&gt;ScheduledNumberOfPayments,"",ROW()-ROW(PaymentSchedule3[[#Headers],[Payment Number]])),"")</f>
        <v>6</v>
      </c>
      <c r="C19" s="45">
        <f ca="1">IF(PaymentSchedule3[[#This Row],[Payment Number]]&lt;&gt;"",EOMONTH(LoanStartDate,ROW(PaymentSchedule3[[#This Row],[Payment Number]])-ROW(PaymentSchedule3[[#Headers],[Payment Number]])-2)+DAY(LoanStartDate),"")</f>
        <v>45258</v>
      </c>
      <c r="D19" s="46">
        <f ca="1">IF(PaymentSchedule3[[#This Row],[Payment Number]]&lt;&gt;"",IF(ROW()-ROW(PaymentSchedule3[[#Headers],[Beginning
Balance]])=1,LoanAmount,INDEX(PaymentSchedule3[Ending
Balance],ROW()-ROW(PaymentSchedule3[[#Headers],[Beginning
Balance]])-1)),"")</f>
        <v>657498.85261278413</v>
      </c>
      <c r="E19" s="47">
        <f ca="1">IF(PaymentSchedule3[[#This Row],[Payment Number]]&lt;&gt;"",ScheduledPayment,"")</f>
        <v>23849.799494955514</v>
      </c>
      <c r="F19"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19" s="46">
        <f ca="1">IF(PaymentSchedule3[[#This Row],[Payment Number]]&lt;&gt;"",PaymentSchedule3[[#This Row],[Total
Payment]]-PaymentSchedule3[[#This Row],[Interest]],"")</f>
        <v>18918.558100359634</v>
      </c>
      <c r="I19" s="48">
        <f ca="1">IF(PaymentSchedule3[[#This Row],[Payment Number]]&lt;&gt;"",PaymentSchedule3[[#This Row],[Beginning
Balance]]*(InterestRate/PaymentsPerYear),"")</f>
        <v>4931.2413945958806</v>
      </c>
      <c r="J19" s="46">
        <f ca="1">IF(PaymentSchedule3[[#This Row],[Payment Number]]&lt;&gt;"",IF(PaymentSchedule3[[#This Row],[Scheduled Payment]]+PaymentSchedule3[[#This Row],[Extra
Payment]]&lt;=PaymentSchedule3[[#This Row],[Beginning
Balance]],PaymentSchedule3[[#This Row],[Beginning
Balance]]-PaymentSchedule3[[#This Row],[Principal]],0),"")</f>
        <v>638580.2945124245</v>
      </c>
      <c r="K19" s="48">
        <f ca="1">IF(PaymentSchedule3[[#This Row],[Payment Number]]&lt;&gt;"",SUM(INDEX(PaymentSchedule3[Interest],1,1):PaymentSchedule3[[#This Row],[Interest]]),"")</f>
        <v>31679.091482157466</v>
      </c>
    </row>
    <row r="20" spans="2:12" ht="24" customHeight="1" x14ac:dyDescent="0.35">
      <c r="B20" s="44">
        <f ca="1">IF(LoanIsGood,IF(ROW()-ROW(PaymentSchedule3[[#Headers],[Payment Number]])&gt;ScheduledNumberOfPayments,"",ROW()-ROW(PaymentSchedule3[[#Headers],[Payment Number]])),"")</f>
        <v>7</v>
      </c>
      <c r="C20" s="45">
        <f ca="1">IF(PaymentSchedule3[[#This Row],[Payment Number]]&lt;&gt;"",EOMONTH(LoanStartDate,ROW(PaymentSchedule3[[#This Row],[Payment Number]])-ROW(PaymentSchedule3[[#Headers],[Payment Number]])-2)+DAY(LoanStartDate),"")</f>
        <v>45288</v>
      </c>
      <c r="D20" s="46">
        <f ca="1">IF(PaymentSchedule3[[#This Row],[Payment Number]]&lt;&gt;"",IF(ROW()-ROW(PaymentSchedule3[[#Headers],[Beginning
Balance]])=1,LoanAmount,INDEX(PaymentSchedule3[Ending
Balance],ROW()-ROW(PaymentSchedule3[[#Headers],[Beginning
Balance]])-1)),"")</f>
        <v>638580.2945124245</v>
      </c>
      <c r="E20" s="47">
        <f ca="1">IF(PaymentSchedule3[[#This Row],[Payment Number]]&lt;&gt;"",ScheduledPayment,"")</f>
        <v>23849.799494955514</v>
      </c>
      <c r="F20"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0" s="46">
        <f ca="1">IF(PaymentSchedule3[[#This Row],[Payment Number]]&lt;&gt;"",PaymentSchedule3[[#This Row],[Total
Payment]]-PaymentSchedule3[[#This Row],[Interest]],"")</f>
        <v>19060.447286112329</v>
      </c>
      <c r="I20" s="48">
        <f ca="1">IF(PaymentSchedule3[[#This Row],[Payment Number]]&lt;&gt;"",PaymentSchedule3[[#This Row],[Beginning
Balance]]*(InterestRate/PaymentsPerYear),"")</f>
        <v>4789.3522088431837</v>
      </c>
      <c r="J20" s="46">
        <f ca="1">IF(PaymentSchedule3[[#This Row],[Payment Number]]&lt;&gt;"",IF(PaymentSchedule3[[#This Row],[Scheduled Payment]]+PaymentSchedule3[[#This Row],[Extra
Payment]]&lt;=PaymentSchedule3[[#This Row],[Beginning
Balance]],PaymentSchedule3[[#This Row],[Beginning
Balance]]-PaymentSchedule3[[#This Row],[Principal]],0),"")</f>
        <v>619519.84722631215</v>
      </c>
      <c r="K20" s="48">
        <f ca="1">IF(PaymentSchedule3[[#This Row],[Payment Number]]&lt;&gt;"",SUM(INDEX(PaymentSchedule3[Interest],1,1):PaymentSchedule3[[#This Row],[Interest]]),"")</f>
        <v>36468.443691000648</v>
      </c>
    </row>
    <row r="21" spans="2:12" ht="24" customHeight="1" x14ac:dyDescent="0.35">
      <c r="B21" s="44">
        <f ca="1">IF(LoanIsGood,IF(ROW()-ROW(PaymentSchedule3[[#Headers],[Payment Number]])&gt;ScheduledNumberOfPayments,"",ROW()-ROW(PaymentSchedule3[[#Headers],[Payment Number]])),"")</f>
        <v>8</v>
      </c>
      <c r="C21" s="45">
        <f ca="1">IF(PaymentSchedule3[[#This Row],[Payment Number]]&lt;&gt;"",EOMONTH(LoanStartDate,ROW(PaymentSchedule3[[#This Row],[Payment Number]])-ROW(PaymentSchedule3[[#Headers],[Payment Number]])-2)+DAY(LoanStartDate),"")</f>
        <v>45319</v>
      </c>
      <c r="D21" s="46">
        <f ca="1">IF(PaymentSchedule3[[#This Row],[Payment Number]]&lt;&gt;"",IF(ROW()-ROW(PaymentSchedule3[[#Headers],[Beginning
Balance]])=1,LoanAmount,INDEX(PaymentSchedule3[Ending
Balance],ROW()-ROW(PaymentSchedule3[[#Headers],[Beginning
Balance]])-1)),"")</f>
        <v>619519.84722631215</v>
      </c>
      <c r="E21" s="47">
        <f ca="1">IF(PaymentSchedule3[[#This Row],[Payment Number]]&lt;&gt;"",ScheduledPayment,"")</f>
        <v>23849.799494955514</v>
      </c>
      <c r="F21"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1" s="46">
        <f ca="1">IF(PaymentSchedule3[[#This Row],[Payment Number]]&lt;&gt;"",PaymentSchedule3[[#This Row],[Total
Payment]]-PaymentSchedule3[[#This Row],[Interest]],"")</f>
        <v>19203.400640758173</v>
      </c>
      <c r="I21" s="48">
        <f ca="1">IF(PaymentSchedule3[[#This Row],[Payment Number]]&lt;&gt;"",PaymentSchedule3[[#This Row],[Beginning
Balance]]*(InterestRate/PaymentsPerYear),"")</f>
        <v>4646.3988541973413</v>
      </c>
      <c r="J21" s="46">
        <f ca="1">IF(PaymentSchedule3[[#This Row],[Payment Number]]&lt;&gt;"",IF(PaymentSchedule3[[#This Row],[Scheduled Payment]]+PaymentSchedule3[[#This Row],[Extra
Payment]]&lt;=PaymentSchedule3[[#This Row],[Beginning
Balance]],PaymentSchedule3[[#This Row],[Beginning
Balance]]-PaymentSchedule3[[#This Row],[Principal]],0),"")</f>
        <v>600316.44658555393</v>
      </c>
      <c r="K21" s="48">
        <f ca="1">IF(PaymentSchedule3[[#This Row],[Payment Number]]&lt;&gt;"",SUM(INDEX(PaymentSchedule3[Interest],1,1):PaymentSchedule3[[#This Row],[Interest]]),"")</f>
        <v>41114.842545197986</v>
      </c>
    </row>
    <row r="22" spans="2:12" ht="24" customHeight="1" x14ac:dyDescent="0.35">
      <c r="B22" s="44">
        <f ca="1">IF(LoanIsGood,IF(ROW()-ROW(PaymentSchedule3[[#Headers],[Payment Number]])&gt;ScheduledNumberOfPayments,"",ROW()-ROW(PaymentSchedule3[[#Headers],[Payment Number]])),"")</f>
        <v>9</v>
      </c>
      <c r="C22" s="45">
        <f ca="1">IF(PaymentSchedule3[[#This Row],[Payment Number]]&lt;&gt;"",EOMONTH(LoanStartDate,ROW(PaymentSchedule3[[#This Row],[Payment Number]])-ROW(PaymentSchedule3[[#Headers],[Payment Number]])-2)+DAY(LoanStartDate),"")</f>
        <v>45350</v>
      </c>
      <c r="D22" s="46">
        <f ca="1">IF(PaymentSchedule3[[#This Row],[Payment Number]]&lt;&gt;"",IF(ROW()-ROW(PaymentSchedule3[[#Headers],[Beginning
Balance]])=1,LoanAmount,INDEX(PaymentSchedule3[Ending
Balance],ROW()-ROW(PaymentSchedule3[[#Headers],[Beginning
Balance]])-1)),"")</f>
        <v>600316.44658555393</v>
      </c>
      <c r="E22" s="47">
        <f ca="1">IF(PaymentSchedule3[[#This Row],[Payment Number]]&lt;&gt;"",ScheduledPayment,"")</f>
        <v>23849.799494955514</v>
      </c>
      <c r="F22"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2" s="46">
        <f ca="1">IF(PaymentSchedule3[[#This Row],[Payment Number]]&lt;&gt;"",PaymentSchedule3[[#This Row],[Total
Payment]]-PaymentSchedule3[[#This Row],[Interest]],"")</f>
        <v>19347.426145563859</v>
      </c>
      <c r="I22" s="48">
        <f ca="1">IF(PaymentSchedule3[[#This Row],[Payment Number]]&lt;&gt;"",PaymentSchedule3[[#This Row],[Beginning
Balance]]*(InterestRate/PaymentsPerYear),"")</f>
        <v>4502.3733493916543</v>
      </c>
      <c r="J22" s="46">
        <f ca="1">IF(PaymentSchedule3[[#This Row],[Payment Number]]&lt;&gt;"",IF(PaymentSchedule3[[#This Row],[Scheduled Payment]]+PaymentSchedule3[[#This Row],[Extra
Payment]]&lt;=PaymentSchedule3[[#This Row],[Beginning
Balance]],PaymentSchedule3[[#This Row],[Beginning
Balance]]-PaymentSchedule3[[#This Row],[Principal]],0),"")</f>
        <v>580969.0204399901</v>
      </c>
      <c r="K22" s="48">
        <f ca="1">IF(PaymentSchedule3[[#This Row],[Payment Number]]&lt;&gt;"",SUM(INDEX(PaymentSchedule3[Interest],1,1):PaymentSchedule3[[#This Row],[Interest]]),"")</f>
        <v>45617.215894589637</v>
      </c>
    </row>
    <row r="23" spans="2:12" ht="24" customHeight="1" x14ac:dyDescent="0.35">
      <c r="B23" s="44">
        <f ca="1">IF(LoanIsGood,IF(ROW()-ROW(PaymentSchedule3[[#Headers],[Payment Number]])&gt;ScheduledNumberOfPayments,"",ROW()-ROW(PaymentSchedule3[[#Headers],[Payment Number]])),"")</f>
        <v>10</v>
      </c>
      <c r="C23" s="45">
        <f ca="1">IF(PaymentSchedule3[[#This Row],[Payment Number]]&lt;&gt;"",EOMONTH(LoanStartDate,ROW(PaymentSchedule3[[#This Row],[Payment Number]])-ROW(PaymentSchedule3[[#Headers],[Payment Number]])-2)+DAY(LoanStartDate),"")</f>
        <v>45379</v>
      </c>
      <c r="D23" s="46">
        <f ca="1">IF(PaymentSchedule3[[#This Row],[Payment Number]]&lt;&gt;"",IF(ROW()-ROW(PaymentSchedule3[[#Headers],[Beginning
Balance]])=1,LoanAmount,INDEX(PaymentSchedule3[Ending
Balance],ROW()-ROW(PaymentSchedule3[[#Headers],[Beginning
Balance]])-1)),"")</f>
        <v>580969.0204399901</v>
      </c>
      <c r="E23" s="47">
        <f ca="1">IF(PaymentSchedule3[[#This Row],[Payment Number]]&lt;&gt;"",ScheduledPayment,"")</f>
        <v>23849.799494955514</v>
      </c>
      <c r="F23" s="46">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 s="46">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3" s="46">
        <f ca="1">IF(PaymentSchedule3[[#This Row],[Payment Number]]&lt;&gt;"",PaymentSchedule3[[#This Row],[Total
Payment]]-PaymentSchedule3[[#This Row],[Interest]],"")</f>
        <v>19492.531841655589</v>
      </c>
      <c r="I23" s="48">
        <f ca="1">IF(PaymentSchedule3[[#This Row],[Payment Number]]&lt;&gt;"",PaymentSchedule3[[#This Row],[Beginning
Balance]]*(InterestRate/PaymentsPerYear),"")</f>
        <v>4357.2676532999258</v>
      </c>
      <c r="J23" s="46">
        <f ca="1">IF(PaymentSchedule3[[#This Row],[Payment Number]]&lt;&gt;"",IF(PaymentSchedule3[[#This Row],[Scheduled Payment]]+PaymentSchedule3[[#This Row],[Extra
Payment]]&lt;=PaymentSchedule3[[#This Row],[Beginning
Balance]],PaymentSchedule3[[#This Row],[Beginning
Balance]]-PaymentSchedule3[[#This Row],[Principal]],0),"")</f>
        <v>561476.48859833449</v>
      </c>
      <c r="K23" s="48">
        <f ca="1">IF(PaymentSchedule3[[#This Row],[Payment Number]]&lt;&gt;"",SUM(INDEX(PaymentSchedule3[Interest],1,1):PaymentSchedule3[[#This Row],[Interest]]),"")</f>
        <v>49974.483547889562</v>
      </c>
    </row>
    <row r="24" spans="2:12" x14ac:dyDescent="0.35">
      <c r="B24" s="49">
        <f ca="1">IF(LoanIsGood,IF(ROW()-ROW(PaymentSchedule3[[#Headers],[Payment Number]])&gt;ScheduledNumberOfPayments,"",ROW()-ROW(PaymentSchedule3[[#Headers],[Payment Number]])),"")</f>
        <v>11</v>
      </c>
      <c r="C24" s="50">
        <f ca="1">IF(PaymentSchedule3[[#This Row],[Payment Number]]&lt;&gt;"",EOMONTH(LoanStartDate,ROW(PaymentSchedule3[[#This Row],[Payment Number]])-ROW(PaymentSchedule3[[#Headers],[Payment Number]])-2)+DAY(LoanStartDate),"")</f>
        <v>45410</v>
      </c>
      <c r="D24" s="51">
        <f ca="1">IF(PaymentSchedule3[[#This Row],[Payment Number]]&lt;&gt;"",IF(ROW()-ROW(PaymentSchedule3[[#Headers],[Beginning
Balance]])=1,LoanAmount,INDEX(PaymentSchedule3[Ending
Balance],ROW()-ROW(PaymentSchedule3[[#Headers],[Beginning
Balance]])-1)),"")</f>
        <v>561476.48859833449</v>
      </c>
      <c r="E24" s="51">
        <f ca="1">IF(PaymentSchedule3[[#This Row],[Payment Number]]&lt;&gt;"",ScheduledPayment,"")</f>
        <v>23849.799494955514</v>
      </c>
      <c r="F24"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4" s="51">
        <f ca="1">IF(PaymentSchedule3[[#This Row],[Payment Number]]&lt;&gt;"",PaymentSchedule3[[#This Row],[Total
Payment]]-PaymentSchedule3[[#This Row],[Interest]],"")</f>
        <v>19638.725830468007</v>
      </c>
      <c r="I24" s="51">
        <f ca="1">IF(PaymentSchedule3[[#This Row],[Payment Number]]&lt;&gt;"",PaymentSchedule3[[#This Row],[Beginning
Balance]]*(InterestRate/PaymentsPerYear),"")</f>
        <v>4211.0736644875087</v>
      </c>
      <c r="J24" s="51">
        <f ca="1">IF(PaymentSchedule3[[#This Row],[Payment Number]]&lt;&gt;"",IF(PaymentSchedule3[[#This Row],[Scheduled Payment]]+PaymentSchedule3[[#This Row],[Extra
Payment]]&lt;=PaymentSchedule3[[#This Row],[Beginning
Balance]],PaymentSchedule3[[#This Row],[Beginning
Balance]]-PaymentSchedule3[[#This Row],[Principal]],0),"")</f>
        <v>541837.76276786649</v>
      </c>
      <c r="K24" s="51">
        <f ca="1">IF(PaymentSchedule3[[#This Row],[Payment Number]]&lt;&gt;"",SUM(INDEX(PaymentSchedule3[Interest],1,1):PaymentSchedule3[[#This Row],[Interest]]),"")</f>
        <v>54185.557212377069</v>
      </c>
      <c r="L24" s="14"/>
    </row>
    <row r="25" spans="2:12" x14ac:dyDescent="0.35">
      <c r="B25" s="49">
        <f ca="1">IF(LoanIsGood,IF(ROW()-ROW(PaymentSchedule3[[#Headers],[Payment Number]])&gt;ScheduledNumberOfPayments,"",ROW()-ROW(PaymentSchedule3[[#Headers],[Payment Number]])),"")</f>
        <v>12</v>
      </c>
      <c r="C25" s="50">
        <f ca="1">IF(PaymentSchedule3[[#This Row],[Payment Number]]&lt;&gt;"",EOMONTH(LoanStartDate,ROW(PaymentSchedule3[[#This Row],[Payment Number]])-ROW(PaymentSchedule3[[#Headers],[Payment Number]])-2)+DAY(LoanStartDate),"")</f>
        <v>45440</v>
      </c>
      <c r="D25" s="51">
        <f ca="1">IF(PaymentSchedule3[[#This Row],[Payment Number]]&lt;&gt;"",IF(ROW()-ROW(PaymentSchedule3[[#Headers],[Beginning
Balance]])=1,LoanAmount,INDEX(PaymentSchedule3[Ending
Balance],ROW()-ROW(PaymentSchedule3[[#Headers],[Beginning
Balance]])-1)),"")</f>
        <v>541837.76276786649</v>
      </c>
      <c r="E25" s="51">
        <f ca="1">IF(PaymentSchedule3[[#This Row],[Payment Number]]&lt;&gt;"",ScheduledPayment,"")</f>
        <v>23849.799494955514</v>
      </c>
      <c r="F25"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5" s="51">
        <f ca="1">IF(PaymentSchedule3[[#This Row],[Payment Number]]&lt;&gt;"",PaymentSchedule3[[#This Row],[Total
Payment]]-PaymentSchedule3[[#This Row],[Interest]],"")</f>
        <v>19786.016274196514</v>
      </c>
      <c r="I25" s="51">
        <f ca="1">IF(PaymentSchedule3[[#This Row],[Payment Number]]&lt;&gt;"",PaymentSchedule3[[#This Row],[Beginning
Balance]]*(InterestRate/PaymentsPerYear),"")</f>
        <v>4063.7832207589986</v>
      </c>
      <c r="J25" s="51">
        <f ca="1">IF(PaymentSchedule3[[#This Row],[Payment Number]]&lt;&gt;"",IF(PaymentSchedule3[[#This Row],[Scheduled Payment]]+PaymentSchedule3[[#This Row],[Extra
Payment]]&lt;=PaymentSchedule3[[#This Row],[Beginning
Balance]],PaymentSchedule3[[#This Row],[Beginning
Balance]]-PaymentSchedule3[[#This Row],[Principal]],0),"")</f>
        <v>522051.74649366998</v>
      </c>
      <c r="K25" s="51">
        <f ca="1">IF(PaymentSchedule3[[#This Row],[Payment Number]]&lt;&gt;"",SUM(INDEX(PaymentSchedule3[Interest],1,1):PaymentSchedule3[[#This Row],[Interest]]),"")</f>
        <v>58249.340433136065</v>
      </c>
    </row>
    <row r="26" spans="2:12" x14ac:dyDescent="0.35">
      <c r="B26" s="49">
        <f ca="1">IF(LoanIsGood,IF(ROW()-ROW(PaymentSchedule3[[#Headers],[Payment Number]])&gt;ScheduledNumberOfPayments,"",ROW()-ROW(PaymentSchedule3[[#Headers],[Payment Number]])),"")</f>
        <v>13</v>
      </c>
      <c r="C26" s="50">
        <f ca="1">IF(PaymentSchedule3[[#This Row],[Payment Number]]&lt;&gt;"",EOMONTH(LoanStartDate,ROW(PaymentSchedule3[[#This Row],[Payment Number]])-ROW(PaymentSchedule3[[#Headers],[Payment Number]])-2)+DAY(LoanStartDate),"")</f>
        <v>45471</v>
      </c>
      <c r="D26" s="51">
        <f ca="1">IF(PaymentSchedule3[[#This Row],[Payment Number]]&lt;&gt;"",IF(ROW()-ROW(PaymentSchedule3[[#Headers],[Beginning
Balance]])=1,LoanAmount,INDEX(PaymentSchedule3[Ending
Balance],ROW()-ROW(PaymentSchedule3[[#Headers],[Beginning
Balance]])-1)),"")</f>
        <v>522051.74649366998</v>
      </c>
      <c r="E26" s="51">
        <f ca="1">IF(PaymentSchedule3[[#This Row],[Payment Number]]&lt;&gt;"",ScheduledPayment,"")</f>
        <v>23849.799494955514</v>
      </c>
      <c r="F26"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6" s="51">
        <f ca="1">IF(PaymentSchedule3[[#This Row],[Payment Number]]&lt;&gt;"",PaymentSchedule3[[#This Row],[Total
Payment]]-PaymentSchedule3[[#This Row],[Interest]],"")</f>
        <v>19934.411396252988</v>
      </c>
      <c r="I26" s="51">
        <f ca="1">IF(PaymentSchedule3[[#This Row],[Payment Number]]&lt;&gt;"",PaymentSchedule3[[#This Row],[Beginning
Balance]]*(InterestRate/PaymentsPerYear),"")</f>
        <v>3915.3880987025245</v>
      </c>
      <c r="J26" s="51">
        <f ca="1">IF(PaymentSchedule3[[#This Row],[Payment Number]]&lt;&gt;"",IF(PaymentSchedule3[[#This Row],[Scheduled Payment]]+PaymentSchedule3[[#This Row],[Extra
Payment]]&lt;=PaymentSchedule3[[#This Row],[Beginning
Balance]],PaymentSchedule3[[#This Row],[Beginning
Balance]]-PaymentSchedule3[[#This Row],[Principal]],0),"")</f>
        <v>502117.335097417</v>
      </c>
      <c r="K26" s="51">
        <f ca="1">IF(PaymentSchedule3[[#This Row],[Payment Number]]&lt;&gt;"",SUM(INDEX(PaymentSchedule3[Interest],1,1):PaymentSchedule3[[#This Row],[Interest]]),"")</f>
        <v>62164.728531838591</v>
      </c>
    </row>
    <row r="27" spans="2:12" x14ac:dyDescent="0.35">
      <c r="B27" s="49">
        <f ca="1">IF(LoanIsGood,IF(ROW()-ROW(PaymentSchedule3[[#Headers],[Payment Number]])&gt;ScheduledNumberOfPayments,"",ROW()-ROW(PaymentSchedule3[[#Headers],[Payment Number]])),"")</f>
        <v>14</v>
      </c>
      <c r="C27" s="50">
        <f ca="1">IF(PaymentSchedule3[[#This Row],[Payment Number]]&lt;&gt;"",EOMONTH(LoanStartDate,ROW(PaymentSchedule3[[#This Row],[Payment Number]])-ROW(PaymentSchedule3[[#Headers],[Payment Number]])-2)+DAY(LoanStartDate),"")</f>
        <v>45501</v>
      </c>
      <c r="D27" s="51">
        <f ca="1">IF(PaymentSchedule3[[#This Row],[Payment Number]]&lt;&gt;"",IF(ROW()-ROW(PaymentSchedule3[[#Headers],[Beginning
Balance]])=1,LoanAmount,INDEX(PaymentSchedule3[Ending
Balance],ROW()-ROW(PaymentSchedule3[[#Headers],[Beginning
Balance]])-1)),"")</f>
        <v>502117.335097417</v>
      </c>
      <c r="E27" s="51">
        <f ca="1">IF(PaymentSchedule3[[#This Row],[Payment Number]]&lt;&gt;"",ScheduledPayment,"")</f>
        <v>23849.799494955514</v>
      </c>
      <c r="F27"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7" s="51">
        <f ca="1">IF(PaymentSchedule3[[#This Row],[Payment Number]]&lt;&gt;"",PaymentSchedule3[[#This Row],[Total
Payment]]-PaymentSchedule3[[#This Row],[Interest]],"")</f>
        <v>20083.919481724886</v>
      </c>
      <c r="I27" s="51">
        <f ca="1">IF(PaymentSchedule3[[#This Row],[Payment Number]]&lt;&gt;"",PaymentSchedule3[[#This Row],[Beginning
Balance]]*(InterestRate/PaymentsPerYear),"")</f>
        <v>3765.8800132306274</v>
      </c>
      <c r="J27" s="51">
        <f ca="1">IF(PaymentSchedule3[[#This Row],[Payment Number]]&lt;&gt;"",IF(PaymentSchedule3[[#This Row],[Scheduled Payment]]+PaymentSchedule3[[#This Row],[Extra
Payment]]&lt;=PaymentSchedule3[[#This Row],[Beginning
Balance]],PaymentSchedule3[[#This Row],[Beginning
Balance]]-PaymentSchedule3[[#This Row],[Principal]],0),"")</f>
        <v>482033.41561569209</v>
      </c>
      <c r="K27" s="51">
        <f ca="1">IF(PaymentSchedule3[[#This Row],[Payment Number]]&lt;&gt;"",SUM(INDEX(PaymentSchedule3[Interest],1,1):PaymentSchedule3[[#This Row],[Interest]]),"")</f>
        <v>65930.608545069219</v>
      </c>
    </row>
    <row r="28" spans="2:12" x14ac:dyDescent="0.35">
      <c r="B28" s="49">
        <f ca="1">IF(LoanIsGood,IF(ROW()-ROW(PaymentSchedule3[[#Headers],[Payment Number]])&gt;ScheduledNumberOfPayments,"",ROW()-ROW(PaymentSchedule3[[#Headers],[Payment Number]])),"")</f>
        <v>15</v>
      </c>
      <c r="C28" s="50">
        <f ca="1">IF(PaymentSchedule3[[#This Row],[Payment Number]]&lt;&gt;"",EOMONTH(LoanStartDate,ROW(PaymentSchedule3[[#This Row],[Payment Number]])-ROW(PaymentSchedule3[[#Headers],[Payment Number]])-2)+DAY(LoanStartDate),"")</f>
        <v>45532</v>
      </c>
      <c r="D28" s="51">
        <f ca="1">IF(PaymentSchedule3[[#This Row],[Payment Number]]&lt;&gt;"",IF(ROW()-ROW(PaymentSchedule3[[#Headers],[Beginning
Balance]])=1,LoanAmount,INDEX(PaymentSchedule3[Ending
Balance],ROW()-ROW(PaymentSchedule3[[#Headers],[Beginning
Balance]])-1)),"")</f>
        <v>482033.41561569209</v>
      </c>
      <c r="E28" s="51">
        <f ca="1">IF(PaymentSchedule3[[#This Row],[Payment Number]]&lt;&gt;"",ScheduledPayment,"")</f>
        <v>23849.799494955514</v>
      </c>
      <c r="F28"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8" s="51">
        <f ca="1">IF(PaymentSchedule3[[#This Row],[Payment Number]]&lt;&gt;"",PaymentSchedule3[[#This Row],[Total
Payment]]-PaymentSchedule3[[#This Row],[Interest]],"")</f>
        <v>20234.548877837824</v>
      </c>
      <c r="I28" s="51">
        <f ca="1">IF(PaymentSchedule3[[#This Row],[Payment Number]]&lt;&gt;"",PaymentSchedule3[[#This Row],[Beginning
Balance]]*(InterestRate/PaymentsPerYear),"")</f>
        <v>3615.2506171176906</v>
      </c>
      <c r="J28" s="51">
        <f ca="1">IF(PaymentSchedule3[[#This Row],[Payment Number]]&lt;&gt;"",IF(PaymentSchedule3[[#This Row],[Scheduled Payment]]+PaymentSchedule3[[#This Row],[Extra
Payment]]&lt;=PaymentSchedule3[[#This Row],[Beginning
Balance]],PaymentSchedule3[[#This Row],[Beginning
Balance]]-PaymentSchedule3[[#This Row],[Principal]],0),"")</f>
        <v>461798.86673785426</v>
      </c>
      <c r="K28" s="51">
        <f ca="1">IF(PaymentSchedule3[[#This Row],[Payment Number]]&lt;&gt;"",SUM(INDEX(PaymentSchedule3[Interest],1,1):PaymentSchedule3[[#This Row],[Interest]]),"")</f>
        <v>69545.859162186913</v>
      </c>
    </row>
    <row r="29" spans="2:12" x14ac:dyDescent="0.35">
      <c r="B29" s="49">
        <f ca="1">IF(LoanIsGood,IF(ROW()-ROW(PaymentSchedule3[[#Headers],[Payment Number]])&gt;ScheduledNumberOfPayments,"",ROW()-ROW(PaymentSchedule3[[#Headers],[Payment Number]])),"")</f>
        <v>16</v>
      </c>
      <c r="C29" s="50">
        <f ca="1">IF(PaymentSchedule3[[#This Row],[Payment Number]]&lt;&gt;"",EOMONTH(LoanStartDate,ROW(PaymentSchedule3[[#This Row],[Payment Number]])-ROW(PaymentSchedule3[[#Headers],[Payment Number]])-2)+DAY(LoanStartDate),"")</f>
        <v>45563</v>
      </c>
      <c r="D29" s="51">
        <f ca="1">IF(PaymentSchedule3[[#This Row],[Payment Number]]&lt;&gt;"",IF(ROW()-ROW(PaymentSchedule3[[#Headers],[Beginning
Balance]])=1,LoanAmount,INDEX(PaymentSchedule3[Ending
Balance],ROW()-ROW(PaymentSchedule3[[#Headers],[Beginning
Balance]])-1)),"")</f>
        <v>461798.86673785426</v>
      </c>
      <c r="E29" s="51">
        <f ca="1">IF(PaymentSchedule3[[#This Row],[Payment Number]]&lt;&gt;"",ScheduledPayment,"")</f>
        <v>23849.799494955514</v>
      </c>
      <c r="F29"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29" s="51">
        <f ca="1">IF(PaymentSchedule3[[#This Row],[Payment Number]]&lt;&gt;"",PaymentSchedule3[[#This Row],[Total
Payment]]-PaymentSchedule3[[#This Row],[Interest]],"")</f>
        <v>20386.307994421608</v>
      </c>
      <c r="I29" s="51">
        <f ca="1">IF(PaymentSchedule3[[#This Row],[Payment Number]]&lt;&gt;"",PaymentSchedule3[[#This Row],[Beginning
Balance]]*(InterestRate/PaymentsPerYear),"")</f>
        <v>3463.4915005339067</v>
      </c>
      <c r="J29" s="51">
        <f ca="1">IF(PaymentSchedule3[[#This Row],[Payment Number]]&lt;&gt;"",IF(PaymentSchedule3[[#This Row],[Scheduled Payment]]+PaymentSchedule3[[#This Row],[Extra
Payment]]&lt;=PaymentSchedule3[[#This Row],[Beginning
Balance]],PaymentSchedule3[[#This Row],[Beginning
Balance]]-PaymentSchedule3[[#This Row],[Principal]],0),"")</f>
        <v>441412.55874343263</v>
      </c>
      <c r="K29" s="51">
        <f ca="1">IF(PaymentSchedule3[[#This Row],[Payment Number]]&lt;&gt;"",SUM(INDEX(PaymentSchedule3[Interest],1,1):PaymentSchedule3[[#This Row],[Interest]]),"")</f>
        <v>73009.350662720826</v>
      </c>
    </row>
    <row r="30" spans="2:12" x14ac:dyDescent="0.35">
      <c r="B30" s="49">
        <f ca="1">IF(LoanIsGood,IF(ROW()-ROW(PaymentSchedule3[[#Headers],[Payment Number]])&gt;ScheduledNumberOfPayments,"",ROW()-ROW(PaymentSchedule3[[#Headers],[Payment Number]])),"")</f>
        <v>17</v>
      </c>
      <c r="C30" s="50">
        <f ca="1">IF(PaymentSchedule3[[#This Row],[Payment Number]]&lt;&gt;"",EOMONTH(LoanStartDate,ROW(PaymentSchedule3[[#This Row],[Payment Number]])-ROW(PaymentSchedule3[[#Headers],[Payment Number]])-2)+DAY(LoanStartDate),"")</f>
        <v>45593</v>
      </c>
      <c r="D30" s="51">
        <f ca="1">IF(PaymentSchedule3[[#This Row],[Payment Number]]&lt;&gt;"",IF(ROW()-ROW(PaymentSchedule3[[#Headers],[Beginning
Balance]])=1,LoanAmount,INDEX(PaymentSchedule3[Ending
Balance],ROW()-ROW(PaymentSchedule3[[#Headers],[Beginning
Balance]])-1)),"")</f>
        <v>441412.55874343263</v>
      </c>
      <c r="E30" s="51">
        <f ca="1">IF(PaymentSchedule3[[#This Row],[Payment Number]]&lt;&gt;"",ScheduledPayment,"")</f>
        <v>23849.799494955514</v>
      </c>
      <c r="F30"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0" s="51">
        <f ca="1">IF(PaymentSchedule3[[#This Row],[Payment Number]]&lt;&gt;"",PaymentSchedule3[[#This Row],[Total
Payment]]-PaymentSchedule3[[#This Row],[Interest]],"")</f>
        <v>20539.205304379771</v>
      </c>
      <c r="I30" s="51">
        <f ca="1">IF(PaymentSchedule3[[#This Row],[Payment Number]]&lt;&gt;"",PaymentSchedule3[[#This Row],[Beginning
Balance]]*(InterestRate/PaymentsPerYear),"")</f>
        <v>3310.5941905757445</v>
      </c>
      <c r="J30" s="51">
        <f ca="1">IF(PaymentSchedule3[[#This Row],[Payment Number]]&lt;&gt;"",IF(PaymentSchedule3[[#This Row],[Scheduled Payment]]+PaymentSchedule3[[#This Row],[Extra
Payment]]&lt;=PaymentSchedule3[[#This Row],[Beginning
Balance]],PaymentSchedule3[[#This Row],[Beginning
Balance]]-PaymentSchedule3[[#This Row],[Principal]],0),"")</f>
        <v>420873.35343905288</v>
      </c>
      <c r="K30" s="51">
        <f ca="1">IF(PaymentSchedule3[[#This Row],[Payment Number]]&lt;&gt;"",SUM(INDEX(PaymentSchedule3[Interest],1,1):PaymentSchedule3[[#This Row],[Interest]]),"")</f>
        <v>76319.944853296576</v>
      </c>
    </row>
    <row r="31" spans="2:12" x14ac:dyDescent="0.35">
      <c r="B31" s="49">
        <f ca="1">IF(LoanIsGood,IF(ROW()-ROW(PaymentSchedule3[[#Headers],[Payment Number]])&gt;ScheduledNumberOfPayments,"",ROW()-ROW(PaymentSchedule3[[#Headers],[Payment Number]])),"")</f>
        <v>18</v>
      </c>
      <c r="C31" s="50">
        <f ca="1">IF(PaymentSchedule3[[#This Row],[Payment Number]]&lt;&gt;"",EOMONTH(LoanStartDate,ROW(PaymentSchedule3[[#This Row],[Payment Number]])-ROW(PaymentSchedule3[[#Headers],[Payment Number]])-2)+DAY(LoanStartDate),"")</f>
        <v>45624</v>
      </c>
      <c r="D31" s="51">
        <f ca="1">IF(PaymentSchedule3[[#This Row],[Payment Number]]&lt;&gt;"",IF(ROW()-ROW(PaymentSchedule3[[#Headers],[Beginning
Balance]])=1,LoanAmount,INDEX(PaymentSchedule3[Ending
Balance],ROW()-ROW(PaymentSchedule3[[#Headers],[Beginning
Balance]])-1)),"")</f>
        <v>420873.35343905288</v>
      </c>
      <c r="E31" s="51">
        <f ca="1">IF(PaymentSchedule3[[#This Row],[Payment Number]]&lt;&gt;"",ScheduledPayment,"")</f>
        <v>23849.799494955514</v>
      </c>
      <c r="F31"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1" s="51">
        <f ca="1">IF(PaymentSchedule3[[#This Row],[Payment Number]]&lt;&gt;"",PaymentSchedule3[[#This Row],[Total
Payment]]-PaymentSchedule3[[#This Row],[Interest]],"")</f>
        <v>20693.249344162617</v>
      </c>
      <c r="I31" s="51">
        <f ca="1">IF(PaymentSchedule3[[#This Row],[Payment Number]]&lt;&gt;"",PaymentSchedule3[[#This Row],[Beginning
Balance]]*(InterestRate/PaymentsPerYear),"")</f>
        <v>3156.5501507928966</v>
      </c>
      <c r="J31" s="51">
        <f ca="1">IF(PaymentSchedule3[[#This Row],[Payment Number]]&lt;&gt;"",IF(PaymentSchedule3[[#This Row],[Scheduled Payment]]+PaymentSchedule3[[#This Row],[Extra
Payment]]&lt;=PaymentSchedule3[[#This Row],[Beginning
Balance]],PaymentSchedule3[[#This Row],[Beginning
Balance]]-PaymentSchedule3[[#This Row],[Principal]],0),"")</f>
        <v>400180.10409489024</v>
      </c>
      <c r="K31" s="51">
        <f ca="1">IF(PaymentSchedule3[[#This Row],[Payment Number]]&lt;&gt;"",SUM(INDEX(PaymentSchedule3[Interest],1,1):PaymentSchedule3[[#This Row],[Interest]]),"")</f>
        <v>79476.495004089476</v>
      </c>
    </row>
    <row r="32" spans="2:12" x14ac:dyDescent="0.35">
      <c r="B32" s="49">
        <f ca="1">IF(LoanIsGood,IF(ROW()-ROW(PaymentSchedule3[[#Headers],[Payment Number]])&gt;ScheduledNumberOfPayments,"",ROW()-ROW(PaymentSchedule3[[#Headers],[Payment Number]])),"")</f>
        <v>19</v>
      </c>
      <c r="C32" s="50">
        <f ca="1">IF(PaymentSchedule3[[#This Row],[Payment Number]]&lt;&gt;"",EOMONTH(LoanStartDate,ROW(PaymentSchedule3[[#This Row],[Payment Number]])-ROW(PaymentSchedule3[[#Headers],[Payment Number]])-2)+DAY(LoanStartDate),"")</f>
        <v>45654</v>
      </c>
      <c r="D32" s="51">
        <f ca="1">IF(PaymentSchedule3[[#This Row],[Payment Number]]&lt;&gt;"",IF(ROW()-ROW(PaymentSchedule3[[#Headers],[Beginning
Balance]])=1,LoanAmount,INDEX(PaymentSchedule3[Ending
Balance],ROW()-ROW(PaymentSchedule3[[#Headers],[Beginning
Balance]])-1)),"")</f>
        <v>400180.10409489024</v>
      </c>
      <c r="E32" s="51">
        <f ca="1">IF(PaymentSchedule3[[#This Row],[Payment Number]]&lt;&gt;"",ScheduledPayment,"")</f>
        <v>23849.799494955514</v>
      </c>
      <c r="F32"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2" s="51">
        <f ca="1">IF(PaymentSchedule3[[#This Row],[Payment Number]]&lt;&gt;"",PaymentSchedule3[[#This Row],[Total
Payment]]-PaymentSchedule3[[#This Row],[Interest]],"")</f>
        <v>20848.448714243837</v>
      </c>
      <c r="I32" s="51">
        <f ca="1">IF(PaymentSchedule3[[#This Row],[Payment Number]]&lt;&gt;"",PaymentSchedule3[[#This Row],[Beginning
Balance]]*(InterestRate/PaymentsPerYear),"")</f>
        <v>3001.3507807116766</v>
      </c>
      <c r="J32" s="51">
        <f ca="1">IF(PaymentSchedule3[[#This Row],[Payment Number]]&lt;&gt;"",IF(PaymentSchedule3[[#This Row],[Scheduled Payment]]+PaymentSchedule3[[#This Row],[Extra
Payment]]&lt;=PaymentSchedule3[[#This Row],[Beginning
Balance]],PaymentSchedule3[[#This Row],[Beginning
Balance]]-PaymentSchedule3[[#This Row],[Principal]],0),"")</f>
        <v>379331.65538064641</v>
      </c>
      <c r="K32" s="51">
        <f ca="1">IF(PaymentSchedule3[[#This Row],[Payment Number]]&lt;&gt;"",SUM(INDEX(PaymentSchedule3[Interest],1,1):PaymentSchedule3[[#This Row],[Interest]]),"")</f>
        <v>82477.845784801146</v>
      </c>
    </row>
    <row r="33" spans="2:11" x14ac:dyDescent="0.35">
      <c r="B33" s="49">
        <f ca="1">IF(LoanIsGood,IF(ROW()-ROW(PaymentSchedule3[[#Headers],[Payment Number]])&gt;ScheduledNumberOfPayments,"",ROW()-ROW(PaymentSchedule3[[#Headers],[Payment Number]])),"")</f>
        <v>20</v>
      </c>
      <c r="C33" s="50">
        <f ca="1">IF(PaymentSchedule3[[#This Row],[Payment Number]]&lt;&gt;"",EOMONTH(LoanStartDate,ROW(PaymentSchedule3[[#This Row],[Payment Number]])-ROW(PaymentSchedule3[[#Headers],[Payment Number]])-2)+DAY(LoanStartDate),"")</f>
        <v>45685</v>
      </c>
      <c r="D33" s="51">
        <f ca="1">IF(PaymentSchedule3[[#This Row],[Payment Number]]&lt;&gt;"",IF(ROW()-ROW(PaymentSchedule3[[#Headers],[Beginning
Balance]])=1,LoanAmount,INDEX(PaymentSchedule3[Ending
Balance],ROW()-ROW(PaymentSchedule3[[#Headers],[Beginning
Balance]])-1)),"")</f>
        <v>379331.65538064641</v>
      </c>
      <c r="E33" s="51">
        <f ca="1">IF(PaymentSchedule3[[#This Row],[Payment Number]]&lt;&gt;"",ScheduledPayment,"")</f>
        <v>23849.799494955514</v>
      </c>
      <c r="F33"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3" s="51">
        <f ca="1">IF(PaymentSchedule3[[#This Row],[Payment Number]]&lt;&gt;"",PaymentSchedule3[[#This Row],[Total
Payment]]-PaymentSchedule3[[#This Row],[Interest]],"")</f>
        <v>21004.812079600666</v>
      </c>
      <c r="I33" s="51">
        <f ca="1">IF(PaymentSchedule3[[#This Row],[Payment Number]]&lt;&gt;"",PaymentSchedule3[[#This Row],[Beginning
Balance]]*(InterestRate/PaymentsPerYear),"")</f>
        <v>2844.9874153548481</v>
      </c>
      <c r="J33" s="51">
        <f ca="1">IF(PaymentSchedule3[[#This Row],[Payment Number]]&lt;&gt;"",IF(PaymentSchedule3[[#This Row],[Scheduled Payment]]+PaymentSchedule3[[#This Row],[Extra
Payment]]&lt;=PaymentSchedule3[[#This Row],[Beginning
Balance]],PaymentSchedule3[[#This Row],[Beginning
Balance]]-PaymentSchedule3[[#This Row],[Principal]],0),"")</f>
        <v>358326.84330104577</v>
      </c>
      <c r="K33" s="51">
        <f ca="1">IF(PaymentSchedule3[[#This Row],[Payment Number]]&lt;&gt;"",SUM(INDEX(PaymentSchedule3[Interest],1,1):PaymentSchedule3[[#This Row],[Interest]]),"")</f>
        <v>85322.83320015599</v>
      </c>
    </row>
    <row r="34" spans="2:11" x14ac:dyDescent="0.35">
      <c r="B34" s="49">
        <f ca="1">IF(LoanIsGood,IF(ROW()-ROW(PaymentSchedule3[[#Headers],[Payment Number]])&gt;ScheduledNumberOfPayments,"",ROW()-ROW(PaymentSchedule3[[#Headers],[Payment Number]])),"")</f>
        <v>21</v>
      </c>
      <c r="C34" s="50">
        <f ca="1">IF(PaymentSchedule3[[#This Row],[Payment Number]]&lt;&gt;"",EOMONTH(LoanStartDate,ROW(PaymentSchedule3[[#This Row],[Payment Number]])-ROW(PaymentSchedule3[[#Headers],[Payment Number]])-2)+DAY(LoanStartDate),"")</f>
        <v>45716</v>
      </c>
      <c r="D34" s="51">
        <f ca="1">IF(PaymentSchedule3[[#This Row],[Payment Number]]&lt;&gt;"",IF(ROW()-ROW(PaymentSchedule3[[#Headers],[Beginning
Balance]])=1,LoanAmount,INDEX(PaymentSchedule3[Ending
Balance],ROW()-ROW(PaymentSchedule3[[#Headers],[Beginning
Balance]])-1)),"")</f>
        <v>358326.84330104577</v>
      </c>
      <c r="E34" s="51">
        <f ca="1">IF(PaymentSchedule3[[#This Row],[Payment Number]]&lt;&gt;"",ScheduledPayment,"")</f>
        <v>23849.799494955514</v>
      </c>
      <c r="F34"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4" s="51">
        <f ca="1">IF(PaymentSchedule3[[#This Row],[Payment Number]]&lt;&gt;"",PaymentSchedule3[[#This Row],[Total
Payment]]-PaymentSchedule3[[#This Row],[Interest]],"")</f>
        <v>21162.348170197671</v>
      </c>
      <c r="I34" s="51">
        <f ca="1">IF(PaymentSchedule3[[#This Row],[Payment Number]]&lt;&gt;"",PaymentSchedule3[[#This Row],[Beginning
Balance]]*(InterestRate/PaymentsPerYear),"")</f>
        <v>2687.4513247578429</v>
      </c>
      <c r="J34" s="51">
        <f ca="1">IF(PaymentSchedule3[[#This Row],[Payment Number]]&lt;&gt;"",IF(PaymentSchedule3[[#This Row],[Scheduled Payment]]+PaymentSchedule3[[#This Row],[Extra
Payment]]&lt;=PaymentSchedule3[[#This Row],[Beginning
Balance]],PaymentSchedule3[[#This Row],[Beginning
Balance]]-PaymentSchedule3[[#This Row],[Principal]],0),"")</f>
        <v>337164.49513084808</v>
      </c>
      <c r="K34" s="51">
        <f ca="1">IF(PaymentSchedule3[[#This Row],[Payment Number]]&lt;&gt;"",SUM(INDEX(PaymentSchedule3[Interest],1,1):PaymentSchedule3[[#This Row],[Interest]]),"")</f>
        <v>88010.284524913834</v>
      </c>
    </row>
    <row r="35" spans="2:11" x14ac:dyDescent="0.35">
      <c r="B35" s="49">
        <f ca="1">IF(LoanIsGood,IF(ROW()-ROW(PaymentSchedule3[[#Headers],[Payment Number]])&gt;ScheduledNumberOfPayments,"",ROW()-ROW(PaymentSchedule3[[#Headers],[Payment Number]])),"")</f>
        <v>22</v>
      </c>
      <c r="C35" s="50">
        <f ca="1">IF(PaymentSchedule3[[#This Row],[Payment Number]]&lt;&gt;"",EOMONTH(LoanStartDate,ROW(PaymentSchedule3[[#This Row],[Payment Number]])-ROW(PaymentSchedule3[[#Headers],[Payment Number]])-2)+DAY(LoanStartDate),"")</f>
        <v>45744</v>
      </c>
      <c r="D35" s="51">
        <f ca="1">IF(PaymentSchedule3[[#This Row],[Payment Number]]&lt;&gt;"",IF(ROW()-ROW(PaymentSchedule3[[#Headers],[Beginning
Balance]])=1,LoanAmount,INDEX(PaymentSchedule3[Ending
Balance],ROW()-ROW(PaymentSchedule3[[#Headers],[Beginning
Balance]])-1)),"")</f>
        <v>337164.49513084808</v>
      </c>
      <c r="E35" s="51">
        <f ca="1">IF(PaymentSchedule3[[#This Row],[Payment Number]]&lt;&gt;"",ScheduledPayment,"")</f>
        <v>23849.799494955514</v>
      </c>
      <c r="F35"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5" s="51">
        <f ca="1">IF(PaymentSchedule3[[#This Row],[Payment Number]]&lt;&gt;"",PaymentSchedule3[[#This Row],[Total
Payment]]-PaymentSchedule3[[#This Row],[Interest]],"")</f>
        <v>21321.065781474153</v>
      </c>
      <c r="I35" s="51">
        <f ca="1">IF(PaymentSchedule3[[#This Row],[Payment Number]]&lt;&gt;"",PaymentSchedule3[[#This Row],[Beginning
Balance]]*(InterestRate/PaymentsPerYear),"")</f>
        <v>2528.7337134813606</v>
      </c>
      <c r="J35" s="51">
        <f ca="1">IF(PaymentSchedule3[[#This Row],[Payment Number]]&lt;&gt;"",IF(PaymentSchedule3[[#This Row],[Scheduled Payment]]+PaymentSchedule3[[#This Row],[Extra
Payment]]&lt;=PaymentSchedule3[[#This Row],[Beginning
Balance]],PaymentSchedule3[[#This Row],[Beginning
Balance]]-PaymentSchedule3[[#This Row],[Principal]],0),"")</f>
        <v>315843.42934937391</v>
      </c>
      <c r="K35" s="51">
        <f ca="1">IF(PaymentSchedule3[[#This Row],[Payment Number]]&lt;&gt;"",SUM(INDEX(PaymentSchedule3[Interest],1,1):PaymentSchedule3[[#This Row],[Interest]]),"")</f>
        <v>90539.018238395191</v>
      </c>
    </row>
    <row r="36" spans="2:11" x14ac:dyDescent="0.35">
      <c r="B36" s="49">
        <f ca="1">IF(LoanIsGood,IF(ROW()-ROW(PaymentSchedule3[[#Headers],[Payment Number]])&gt;ScheduledNumberOfPayments,"",ROW()-ROW(PaymentSchedule3[[#Headers],[Payment Number]])),"")</f>
        <v>23</v>
      </c>
      <c r="C36" s="50">
        <f ca="1">IF(PaymentSchedule3[[#This Row],[Payment Number]]&lt;&gt;"",EOMONTH(LoanStartDate,ROW(PaymentSchedule3[[#This Row],[Payment Number]])-ROW(PaymentSchedule3[[#Headers],[Payment Number]])-2)+DAY(LoanStartDate),"")</f>
        <v>45775</v>
      </c>
      <c r="D36" s="51">
        <f ca="1">IF(PaymentSchedule3[[#This Row],[Payment Number]]&lt;&gt;"",IF(ROW()-ROW(PaymentSchedule3[[#Headers],[Beginning
Balance]])=1,LoanAmount,INDEX(PaymentSchedule3[Ending
Balance],ROW()-ROW(PaymentSchedule3[[#Headers],[Beginning
Balance]])-1)),"")</f>
        <v>315843.42934937391</v>
      </c>
      <c r="E36" s="51">
        <f ca="1">IF(PaymentSchedule3[[#This Row],[Payment Number]]&lt;&gt;"",ScheduledPayment,"")</f>
        <v>23849.799494955514</v>
      </c>
      <c r="F36"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6" s="51">
        <f ca="1">IF(PaymentSchedule3[[#This Row],[Payment Number]]&lt;&gt;"",PaymentSchedule3[[#This Row],[Total
Payment]]-PaymentSchedule3[[#This Row],[Interest]],"")</f>
        <v>21480.973774835209</v>
      </c>
      <c r="I36" s="51">
        <f ca="1">IF(PaymentSchedule3[[#This Row],[Payment Number]]&lt;&gt;"",PaymentSchedule3[[#This Row],[Beginning
Balance]]*(InterestRate/PaymentsPerYear),"")</f>
        <v>2368.8257201203041</v>
      </c>
      <c r="J36" s="51">
        <f ca="1">IF(PaymentSchedule3[[#This Row],[Payment Number]]&lt;&gt;"",IF(PaymentSchedule3[[#This Row],[Scheduled Payment]]+PaymentSchedule3[[#This Row],[Extra
Payment]]&lt;=PaymentSchedule3[[#This Row],[Beginning
Balance]],PaymentSchedule3[[#This Row],[Beginning
Balance]]-PaymentSchedule3[[#This Row],[Principal]],0),"")</f>
        <v>294362.45557453868</v>
      </c>
      <c r="K36" s="51">
        <f ca="1">IF(PaymentSchedule3[[#This Row],[Payment Number]]&lt;&gt;"",SUM(INDEX(PaymentSchedule3[Interest],1,1):PaymentSchedule3[[#This Row],[Interest]]),"")</f>
        <v>92907.843958515499</v>
      </c>
    </row>
    <row r="37" spans="2:11" x14ac:dyDescent="0.35">
      <c r="B37" s="49">
        <f ca="1">IF(LoanIsGood,IF(ROW()-ROW(PaymentSchedule3[[#Headers],[Payment Number]])&gt;ScheduledNumberOfPayments,"",ROW()-ROW(PaymentSchedule3[[#Headers],[Payment Number]])),"")</f>
        <v>24</v>
      </c>
      <c r="C37" s="50">
        <f ca="1">IF(PaymentSchedule3[[#This Row],[Payment Number]]&lt;&gt;"",EOMONTH(LoanStartDate,ROW(PaymentSchedule3[[#This Row],[Payment Number]])-ROW(PaymentSchedule3[[#Headers],[Payment Number]])-2)+DAY(LoanStartDate),"")</f>
        <v>45805</v>
      </c>
      <c r="D37" s="51">
        <f ca="1">IF(PaymentSchedule3[[#This Row],[Payment Number]]&lt;&gt;"",IF(ROW()-ROW(PaymentSchedule3[[#Headers],[Beginning
Balance]])=1,LoanAmount,INDEX(PaymentSchedule3[Ending
Balance],ROW()-ROW(PaymentSchedule3[[#Headers],[Beginning
Balance]])-1)),"")</f>
        <v>294362.45557453868</v>
      </c>
      <c r="E37" s="51">
        <f ca="1">IF(PaymentSchedule3[[#This Row],[Payment Number]]&lt;&gt;"",ScheduledPayment,"")</f>
        <v>23849.799494955514</v>
      </c>
      <c r="F37"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7" s="51">
        <f ca="1">IF(PaymentSchedule3[[#This Row],[Payment Number]]&lt;&gt;"",PaymentSchedule3[[#This Row],[Total
Payment]]-PaymentSchedule3[[#This Row],[Interest]],"")</f>
        <v>21642.081078146475</v>
      </c>
      <c r="I37" s="51">
        <f ca="1">IF(PaymentSchedule3[[#This Row],[Payment Number]]&lt;&gt;"",PaymentSchedule3[[#This Row],[Beginning
Balance]]*(InterestRate/PaymentsPerYear),"")</f>
        <v>2207.7184168090398</v>
      </c>
      <c r="J37" s="51">
        <f ca="1">IF(PaymentSchedule3[[#This Row],[Payment Number]]&lt;&gt;"",IF(PaymentSchedule3[[#This Row],[Scheduled Payment]]+PaymentSchedule3[[#This Row],[Extra
Payment]]&lt;=PaymentSchedule3[[#This Row],[Beginning
Balance]],PaymentSchedule3[[#This Row],[Beginning
Balance]]-PaymentSchedule3[[#This Row],[Principal]],0),"")</f>
        <v>272720.37449639221</v>
      </c>
      <c r="K37" s="51">
        <f ca="1">IF(PaymentSchedule3[[#This Row],[Payment Number]]&lt;&gt;"",SUM(INDEX(PaymentSchedule3[Interest],1,1):PaymentSchedule3[[#This Row],[Interest]]),"")</f>
        <v>95115.562375324545</v>
      </c>
    </row>
    <row r="38" spans="2:11" x14ac:dyDescent="0.35">
      <c r="B38" s="49">
        <f ca="1">IF(LoanIsGood,IF(ROW()-ROW(PaymentSchedule3[[#Headers],[Payment Number]])&gt;ScheduledNumberOfPayments,"",ROW()-ROW(PaymentSchedule3[[#Headers],[Payment Number]])),"")</f>
        <v>25</v>
      </c>
      <c r="C38" s="50">
        <f ca="1">IF(PaymentSchedule3[[#This Row],[Payment Number]]&lt;&gt;"",EOMONTH(LoanStartDate,ROW(PaymentSchedule3[[#This Row],[Payment Number]])-ROW(PaymentSchedule3[[#Headers],[Payment Number]])-2)+DAY(LoanStartDate),"")</f>
        <v>45836</v>
      </c>
      <c r="D38" s="51">
        <f ca="1">IF(PaymentSchedule3[[#This Row],[Payment Number]]&lt;&gt;"",IF(ROW()-ROW(PaymentSchedule3[[#Headers],[Beginning
Balance]])=1,LoanAmount,INDEX(PaymentSchedule3[Ending
Balance],ROW()-ROW(PaymentSchedule3[[#Headers],[Beginning
Balance]])-1)),"")</f>
        <v>272720.37449639221</v>
      </c>
      <c r="E38" s="51">
        <f ca="1">IF(PaymentSchedule3[[#This Row],[Payment Number]]&lt;&gt;"",ScheduledPayment,"")</f>
        <v>23849.799494955514</v>
      </c>
      <c r="F38"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8"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8" s="51">
        <f ca="1">IF(PaymentSchedule3[[#This Row],[Payment Number]]&lt;&gt;"",PaymentSchedule3[[#This Row],[Total
Payment]]-PaymentSchedule3[[#This Row],[Interest]],"")</f>
        <v>21804.396686232572</v>
      </c>
      <c r="I38" s="51">
        <f ca="1">IF(PaymentSchedule3[[#This Row],[Payment Number]]&lt;&gt;"",PaymentSchedule3[[#This Row],[Beginning
Balance]]*(InterestRate/PaymentsPerYear),"")</f>
        <v>2045.4028087229415</v>
      </c>
      <c r="J38" s="51">
        <f ca="1">IF(PaymentSchedule3[[#This Row],[Payment Number]]&lt;&gt;"",IF(PaymentSchedule3[[#This Row],[Scheduled Payment]]+PaymentSchedule3[[#This Row],[Extra
Payment]]&lt;=PaymentSchedule3[[#This Row],[Beginning
Balance]],PaymentSchedule3[[#This Row],[Beginning
Balance]]-PaymentSchedule3[[#This Row],[Principal]],0),"")</f>
        <v>250915.97781015965</v>
      </c>
      <c r="K38" s="51">
        <f ca="1">IF(PaymentSchedule3[[#This Row],[Payment Number]]&lt;&gt;"",SUM(INDEX(PaymentSchedule3[Interest],1,1):PaymentSchedule3[[#This Row],[Interest]]),"")</f>
        <v>97160.965184047483</v>
      </c>
    </row>
    <row r="39" spans="2:11" x14ac:dyDescent="0.35">
      <c r="B39" s="49">
        <f ca="1">IF(LoanIsGood,IF(ROW()-ROW(PaymentSchedule3[[#Headers],[Payment Number]])&gt;ScheduledNumberOfPayments,"",ROW()-ROW(PaymentSchedule3[[#Headers],[Payment Number]])),"")</f>
        <v>26</v>
      </c>
      <c r="C39" s="50">
        <f ca="1">IF(PaymentSchedule3[[#This Row],[Payment Number]]&lt;&gt;"",EOMONTH(LoanStartDate,ROW(PaymentSchedule3[[#This Row],[Payment Number]])-ROW(PaymentSchedule3[[#Headers],[Payment Number]])-2)+DAY(LoanStartDate),"")</f>
        <v>45866</v>
      </c>
      <c r="D39" s="51">
        <f ca="1">IF(PaymentSchedule3[[#This Row],[Payment Number]]&lt;&gt;"",IF(ROW()-ROW(PaymentSchedule3[[#Headers],[Beginning
Balance]])=1,LoanAmount,INDEX(PaymentSchedule3[Ending
Balance],ROW()-ROW(PaymentSchedule3[[#Headers],[Beginning
Balance]])-1)),"")</f>
        <v>250915.97781015965</v>
      </c>
      <c r="E39" s="51">
        <f ca="1">IF(PaymentSchedule3[[#This Row],[Payment Number]]&lt;&gt;"",ScheduledPayment,"")</f>
        <v>23849.799494955514</v>
      </c>
      <c r="F39"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9"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39" s="51">
        <f ca="1">IF(PaymentSchedule3[[#This Row],[Payment Number]]&lt;&gt;"",PaymentSchedule3[[#This Row],[Total
Payment]]-PaymentSchedule3[[#This Row],[Interest]],"")</f>
        <v>21967.929661379316</v>
      </c>
      <c r="I39" s="51">
        <f ca="1">IF(PaymentSchedule3[[#This Row],[Payment Number]]&lt;&gt;"",PaymentSchedule3[[#This Row],[Beginning
Balance]]*(InterestRate/PaymentsPerYear),"")</f>
        <v>1881.8698335761974</v>
      </c>
      <c r="J39" s="51">
        <f ca="1">IF(PaymentSchedule3[[#This Row],[Payment Number]]&lt;&gt;"",IF(PaymentSchedule3[[#This Row],[Scheduled Payment]]+PaymentSchedule3[[#This Row],[Extra
Payment]]&lt;=PaymentSchedule3[[#This Row],[Beginning
Balance]],PaymentSchedule3[[#This Row],[Beginning
Balance]]-PaymentSchedule3[[#This Row],[Principal]],0),"")</f>
        <v>228948.04814878033</v>
      </c>
      <c r="K39" s="51">
        <f ca="1">IF(PaymentSchedule3[[#This Row],[Payment Number]]&lt;&gt;"",SUM(INDEX(PaymentSchedule3[Interest],1,1):PaymentSchedule3[[#This Row],[Interest]]),"")</f>
        <v>99042.835017623685</v>
      </c>
    </row>
    <row r="40" spans="2:11" x14ac:dyDescent="0.35">
      <c r="B40" s="49">
        <f ca="1">IF(LoanIsGood,IF(ROW()-ROW(PaymentSchedule3[[#Headers],[Payment Number]])&gt;ScheduledNumberOfPayments,"",ROW()-ROW(PaymentSchedule3[[#Headers],[Payment Number]])),"")</f>
        <v>27</v>
      </c>
      <c r="C40" s="50">
        <f ca="1">IF(PaymentSchedule3[[#This Row],[Payment Number]]&lt;&gt;"",EOMONTH(LoanStartDate,ROW(PaymentSchedule3[[#This Row],[Payment Number]])-ROW(PaymentSchedule3[[#Headers],[Payment Number]])-2)+DAY(LoanStartDate),"")</f>
        <v>45897</v>
      </c>
      <c r="D40" s="51">
        <f ca="1">IF(PaymentSchedule3[[#This Row],[Payment Number]]&lt;&gt;"",IF(ROW()-ROW(PaymentSchedule3[[#Headers],[Beginning
Balance]])=1,LoanAmount,INDEX(PaymentSchedule3[Ending
Balance],ROW()-ROW(PaymentSchedule3[[#Headers],[Beginning
Balance]])-1)),"")</f>
        <v>228948.04814878033</v>
      </c>
      <c r="E40" s="51">
        <f ca="1">IF(PaymentSchedule3[[#This Row],[Payment Number]]&lt;&gt;"",ScheduledPayment,"")</f>
        <v>23849.799494955514</v>
      </c>
      <c r="F40"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0"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40" s="51">
        <f ca="1">IF(PaymentSchedule3[[#This Row],[Payment Number]]&lt;&gt;"",PaymentSchedule3[[#This Row],[Total
Payment]]-PaymentSchedule3[[#This Row],[Interest]],"")</f>
        <v>22132.68913383966</v>
      </c>
      <c r="I40" s="51">
        <f ca="1">IF(PaymentSchedule3[[#This Row],[Payment Number]]&lt;&gt;"",PaymentSchedule3[[#This Row],[Beginning
Balance]]*(InterestRate/PaymentsPerYear),"")</f>
        <v>1717.1103611158524</v>
      </c>
      <c r="J40" s="51">
        <f ca="1">IF(PaymentSchedule3[[#This Row],[Payment Number]]&lt;&gt;"",IF(PaymentSchedule3[[#This Row],[Scheduled Payment]]+PaymentSchedule3[[#This Row],[Extra
Payment]]&lt;=PaymentSchedule3[[#This Row],[Beginning
Balance]],PaymentSchedule3[[#This Row],[Beginning
Balance]]-PaymentSchedule3[[#This Row],[Principal]],0),"")</f>
        <v>206815.35901494068</v>
      </c>
      <c r="K40" s="51">
        <f ca="1">IF(PaymentSchedule3[[#This Row],[Payment Number]]&lt;&gt;"",SUM(INDEX(PaymentSchedule3[Interest],1,1):PaymentSchedule3[[#This Row],[Interest]]),"")</f>
        <v>100759.94537873953</v>
      </c>
    </row>
    <row r="41" spans="2:11" x14ac:dyDescent="0.35">
      <c r="B41" s="49">
        <f ca="1">IF(LoanIsGood,IF(ROW()-ROW(PaymentSchedule3[[#Headers],[Payment Number]])&gt;ScheduledNumberOfPayments,"",ROW()-ROW(PaymentSchedule3[[#Headers],[Payment Number]])),"")</f>
        <v>28</v>
      </c>
      <c r="C41" s="50">
        <f ca="1">IF(PaymentSchedule3[[#This Row],[Payment Number]]&lt;&gt;"",EOMONTH(LoanStartDate,ROW(PaymentSchedule3[[#This Row],[Payment Number]])-ROW(PaymentSchedule3[[#Headers],[Payment Number]])-2)+DAY(LoanStartDate),"")</f>
        <v>45928</v>
      </c>
      <c r="D41" s="51">
        <f ca="1">IF(PaymentSchedule3[[#This Row],[Payment Number]]&lt;&gt;"",IF(ROW()-ROW(PaymentSchedule3[[#Headers],[Beginning
Balance]])=1,LoanAmount,INDEX(PaymentSchedule3[Ending
Balance],ROW()-ROW(PaymentSchedule3[[#Headers],[Beginning
Balance]])-1)),"")</f>
        <v>206815.35901494068</v>
      </c>
      <c r="E41" s="51">
        <f ca="1">IF(PaymentSchedule3[[#This Row],[Payment Number]]&lt;&gt;"",ScheduledPayment,"")</f>
        <v>23849.799494955514</v>
      </c>
      <c r="F41"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1"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41" s="51">
        <f ca="1">IF(PaymentSchedule3[[#This Row],[Payment Number]]&lt;&gt;"",PaymentSchedule3[[#This Row],[Total
Payment]]-PaymentSchedule3[[#This Row],[Interest]],"")</f>
        <v>22298.684302343459</v>
      </c>
      <c r="I41" s="51">
        <f ca="1">IF(PaymentSchedule3[[#This Row],[Payment Number]]&lt;&gt;"",PaymentSchedule3[[#This Row],[Beginning
Balance]]*(InterestRate/PaymentsPerYear),"")</f>
        <v>1551.1151926120551</v>
      </c>
      <c r="J41" s="51">
        <f ca="1">IF(PaymentSchedule3[[#This Row],[Payment Number]]&lt;&gt;"",IF(PaymentSchedule3[[#This Row],[Scheduled Payment]]+PaymentSchedule3[[#This Row],[Extra
Payment]]&lt;=PaymentSchedule3[[#This Row],[Beginning
Balance]],PaymentSchedule3[[#This Row],[Beginning
Balance]]-PaymentSchedule3[[#This Row],[Principal]],0),"")</f>
        <v>184516.67471259722</v>
      </c>
      <c r="K41" s="51">
        <f ca="1">IF(PaymentSchedule3[[#This Row],[Payment Number]]&lt;&gt;"",SUM(INDEX(PaymentSchedule3[Interest],1,1):PaymentSchedule3[[#This Row],[Interest]]),"")</f>
        <v>102311.06057135158</v>
      </c>
    </row>
    <row r="42" spans="2:11" x14ac:dyDescent="0.35">
      <c r="B42" s="49">
        <f ca="1">IF(LoanIsGood,IF(ROW()-ROW(PaymentSchedule3[[#Headers],[Payment Number]])&gt;ScheduledNumberOfPayments,"",ROW()-ROW(PaymentSchedule3[[#Headers],[Payment Number]])),"")</f>
        <v>29</v>
      </c>
      <c r="C42" s="50">
        <f ca="1">IF(PaymentSchedule3[[#This Row],[Payment Number]]&lt;&gt;"",EOMONTH(LoanStartDate,ROW(PaymentSchedule3[[#This Row],[Payment Number]])-ROW(PaymentSchedule3[[#Headers],[Payment Number]])-2)+DAY(LoanStartDate),"")</f>
        <v>45958</v>
      </c>
      <c r="D42" s="51">
        <f ca="1">IF(PaymentSchedule3[[#This Row],[Payment Number]]&lt;&gt;"",IF(ROW()-ROW(PaymentSchedule3[[#Headers],[Beginning
Balance]])=1,LoanAmount,INDEX(PaymentSchedule3[Ending
Balance],ROW()-ROW(PaymentSchedule3[[#Headers],[Beginning
Balance]])-1)),"")</f>
        <v>184516.67471259722</v>
      </c>
      <c r="E42" s="51">
        <f ca="1">IF(PaymentSchedule3[[#This Row],[Payment Number]]&lt;&gt;"",ScheduledPayment,"")</f>
        <v>23849.799494955514</v>
      </c>
      <c r="F42"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2"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42" s="51">
        <f ca="1">IF(PaymentSchedule3[[#This Row],[Payment Number]]&lt;&gt;"",PaymentSchedule3[[#This Row],[Total
Payment]]-PaymentSchedule3[[#This Row],[Interest]],"")</f>
        <v>22465.924434611035</v>
      </c>
      <c r="I42" s="51">
        <f ca="1">IF(PaymentSchedule3[[#This Row],[Payment Number]]&lt;&gt;"",PaymentSchedule3[[#This Row],[Beginning
Balance]]*(InterestRate/PaymentsPerYear),"")</f>
        <v>1383.8750603444792</v>
      </c>
      <c r="J42" s="51">
        <f ca="1">IF(PaymentSchedule3[[#This Row],[Payment Number]]&lt;&gt;"",IF(PaymentSchedule3[[#This Row],[Scheduled Payment]]+PaymentSchedule3[[#This Row],[Extra
Payment]]&lt;=PaymentSchedule3[[#This Row],[Beginning
Balance]],PaymentSchedule3[[#This Row],[Beginning
Balance]]-PaymentSchedule3[[#This Row],[Principal]],0),"")</f>
        <v>162050.75027798617</v>
      </c>
      <c r="K42" s="51">
        <f ca="1">IF(PaymentSchedule3[[#This Row],[Payment Number]]&lt;&gt;"",SUM(INDEX(PaymentSchedule3[Interest],1,1):PaymentSchedule3[[#This Row],[Interest]]),"")</f>
        <v>103694.93563169606</v>
      </c>
    </row>
    <row r="43" spans="2:11" x14ac:dyDescent="0.35">
      <c r="B43" s="49">
        <f ca="1">IF(LoanIsGood,IF(ROW()-ROW(PaymentSchedule3[[#Headers],[Payment Number]])&gt;ScheduledNumberOfPayments,"",ROW()-ROW(PaymentSchedule3[[#Headers],[Payment Number]])),"")</f>
        <v>30</v>
      </c>
      <c r="C43" s="50">
        <f ca="1">IF(PaymentSchedule3[[#This Row],[Payment Number]]&lt;&gt;"",EOMONTH(LoanStartDate,ROW(PaymentSchedule3[[#This Row],[Payment Number]])-ROW(PaymentSchedule3[[#Headers],[Payment Number]])-2)+DAY(LoanStartDate),"")</f>
        <v>45989</v>
      </c>
      <c r="D43" s="51">
        <f ca="1">IF(PaymentSchedule3[[#This Row],[Payment Number]]&lt;&gt;"",IF(ROW()-ROW(PaymentSchedule3[[#Headers],[Beginning
Balance]])=1,LoanAmount,INDEX(PaymentSchedule3[Ending
Balance],ROW()-ROW(PaymentSchedule3[[#Headers],[Beginning
Balance]])-1)),"")</f>
        <v>162050.75027798617</v>
      </c>
      <c r="E43" s="51">
        <f ca="1">IF(PaymentSchedule3[[#This Row],[Payment Number]]&lt;&gt;"",ScheduledPayment,"")</f>
        <v>23849.799494955514</v>
      </c>
      <c r="F43"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3"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43" s="51">
        <f ca="1">IF(PaymentSchedule3[[#This Row],[Payment Number]]&lt;&gt;"",PaymentSchedule3[[#This Row],[Total
Payment]]-PaymentSchedule3[[#This Row],[Interest]],"")</f>
        <v>22634.41886787062</v>
      </c>
      <c r="I43" s="51">
        <f ca="1">IF(PaymentSchedule3[[#This Row],[Payment Number]]&lt;&gt;"",PaymentSchedule3[[#This Row],[Beginning
Balance]]*(InterestRate/PaymentsPerYear),"")</f>
        <v>1215.3806270848961</v>
      </c>
      <c r="J43" s="51">
        <f ca="1">IF(PaymentSchedule3[[#This Row],[Payment Number]]&lt;&gt;"",IF(PaymentSchedule3[[#This Row],[Scheduled Payment]]+PaymentSchedule3[[#This Row],[Extra
Payment]]&lt;=PaymentSchedule3[[#This Row],[Beginning
Balance]],PaymentSchedule3[[#This Row],[Beginning
Balance]]-PaymentSchedule3[[#This Row],[Principal]],0),"")</f>
        <v>139416.33141011556</v>
      </c>
      <c r="K43" s="51">
        <f ca="1">IF(PaymentSchedule3[[#This Row],[Payment Number]]&lt;&gt;"",SUM(INDEX(PaymentSchedule3[Interest],1,1):PaymentSchedule3[[#This Row],[Interest]]),"")</f>
        <v>104910.31625878096</v>
      </c>
    </row>
    <row r="44" spans="2:11" x14ac:dyDescent="0.35">
      <c r="B44" s="49">
        <f ca="1">IF(LoanIsGood,IF(ROW()-ROW(PaymentSchedule3[[#Headers],[Payment Number]])&gt;ScheduledNumberOfPayments,"",ROW()-ROW(PaymentSchedule3[[#Headers],[Payment Number]])),"")</f>
        <v>31</v>
      </c>
      <c r="C44" s="50">
        <f ca="1">IF(PaymentSchedule3[[#This Row],[Payment Number]]&lt;&gt;"",EOMONTH(LoanStartDate,ROW(PaymentSchedule3[[#This Row],[Payment Number]])-ROW(PaymentSchedule3[[#Headers],[Payment Number]])-2)+DAY(LoanStartDate),"")</f>
        <v>46019</v>
      </c>
      <c r="D44" s="51">
        <f ca="1">IF(PaymentSchedule3[[#This Row],[Payment Number]]&lt;&gt;"",IF(ROW()-ROW(PaymentSchedule3[[#Headers],[Beginning
Balance]])=1,LoanAmount,INDEX(PaymentSchedule3[Ending
Balance],ROW()-ROW(PaymentSchedule3[[#Headers],[Beginning
Balance]])-1)),"")</f>
        <v>139416.33141011556</v>
      </c>
      <c r="E44" s="51">
        <f ca="1">IF(PaymentSchedule3[[#This Row],[Payment Number]]&lt;&gt;"",ScheduledPayment,"")</f>
        <v>23849.799494955514</v>
      </c>
      <c r="F44"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4"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44" s="51">
        <f ca="1">IF(PaymentSchedule3[[#This Row],[Payment Number]]&lt;&gt;"",PaymentSchedule3[[#This Row],[Total
Payment]]-PaymentSchedule3[[#This Row],[Interest]],"")</f>
        <v>22804.177009379648</v>
      </c>
      <c r="I44" s="51">
        <f ca="1">IF(PaymentSchedule3[[#This Row],[Payment Number]]&lt;&gt;"",PaymentSchedule3[[#This Row],[Beginning
Balance]]*(InterestRate/PaymentsPerYear),"")</f>
        <v>1045.6224855758667</v>
      </c>
      <c r="J44" s="51">
        <f ca="1">IF(PaymentSchedule3[[#This Row],[Payment Number]]&lt;&gt;"",IF(PaymentSchedule3[[#This Row],[Scheduled Payment]]+PaymentSchedule3[[#This Row],[Extra
Payment]]&lt;=PaymentSchedule3[[#This Row],[Beginning
Balance]],PaymentSchedule3[[#This Row],[Beginning
Balance]]-PaymentSchedule3[[#This Row],[Principal]],0),"")</f>
        <v>116612.1544007359</v>
      </c>
      <c r="K44" s="51">
        <f ca="1">IF(PaymentSchedule3[[#This Row],[Payment Number]]&lt;&gt;"",SUM(INDEX(PaymentSchedule3[Interest],1,1):PaymentSchedule3[[#This Row],[Interest]]),"")</f>
        <v>105955.93874435683</v>
      </c>
    </row>
    <row r="45" spans="2:11" x14ac:dyDescent="0.35">
      <c r="B45" s="49">
        <f ca="1">IF(LoanIsGood,IF(ROW()-ROW(PaymentSchedule3[[#Headers],[Payment Number]])&gt;ScheduledNumberOfPayments,"",ROW()-ROW(PaymentSchedule3[[#Headers],[Payment Number]])),"")</f>
        <v>32</v>
      </c>
      <c r="C45" s="50">
        <f ca="1">IF(PaymentSchedule3[[#This Row],[Payment Number]]&lt;&gt;"",EOMONTH(LoanStartDate,ROW(PaymentSchedule3[[#This Row],[Payment Number]])-ROW(PaymentSchedule3[[#Headers],[Payment Number]])-2)+DAY(LoanStartDate),"")</f>
        <v>46050</v>
      </c>
      <c r="D45" s="51">
        <f ca="1">IF(PaymentSchedule3[[#This Row],[Payment Number]]&lt;&gt;"",IF(ROW()-ROW(PaymentSchedule3[[#Headers],[Beginning
Balance]])=1,LoanAmount,INDEX(PaymentSchedule3[Ending
Balance],ROW()-ROW(PaymentSchedule3[[#Headers],[Beginning
Balance]])-1)),"")</f>
        <v>116612.1544007359</v>
      </c>
      <c r="E45" s="51">
        <f ca="1">IF(PaymentSchedule3[[#This Row],[Payment Number]]&lt;&gt;"",ScheduledPayment,"")</f>
        <v>23849.799494955514</v>
      </c>
      <c r="F45"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5"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45" s="51">
        <f ca="1">IF(PaymentSchedule3[[#This Row],[Payment Number]]&lt;&gt;"",PaymentSchedule3[[#This Row],[Total
Payment]]-PaymentSchedule3[[#This Row],[Interest]],"")</f>
        <v>22975.208336949996</v>
      </c>
      <c r="I45" s="51">
        <f ca="1">IF(PaymentSchedule3[[#This Row],[Payment Number]]&lt;&gt;"",PaymentSchedule3[[#This Row],[Beginning
Balance]]*(InterestRate/PaymentsPerYear),"")</f>
        <v>874.59115800551922</v>
      </c>
      <c r="J45" s="51">
        <f ca="1">IF(PaymentSchedule3[[#This Row],[Payment Number]]&lt;&gt;"",IF(PaymentSchedule3[[#This Row],[Scheduled Payment]]+PaymentSchedule3[[#This Row],[Extra
Payment]]&lt;=PaymentSchedule3[[#This Row],[Beginning
Balance]],PaymentSchedule3[[#This Row],[Beginning
Balance]]-PaymentSchedule3[[#This Row],[Principal]],0),"")</f>
        <v>93636.946063785901</v>
      </c>
      <c r="K45" s="51">
        <f ca="1">IF(PaymentSchedule3[[#This Row],[Payment Number]]&lt;&gt;"",SUM(INDEX(PaymentSchedule3[Interest],1,1):PaymentSchedule3[[#This Row],[Interest]]),"")</f>
        <v>106830.52990236235</v>
      </c>
    </row>
    <row r="46" spans="2:11" x14ac:dyDescent="0.35">
      <c r="B46" s="49">
        <f ca="1">IF(LoanIsGood,IF(ROW()-ROW(PaymentSchedule3[[#Headers],[Payment Number]])&gt;ScheduledNumberOfPayments,"",ROW()-ROW(PaymentSchedule3[[#Headers],[Payment Number]])),"")</f>
        <v>33</v>
      </c>
      <c r="C46" s="50">
        <f ca="1">IF(PaymentSchedule3[[#This Row],[Payment Number]]&lt;&gt;"",EOMONTH(LoanStartDate,ROW(PaymentSchedule3[[#This Row],[Payment Number]])-ROW(PaymentSchedule3[[#Headers],[Payment Number]])-2)+DAY(LoanStartDate),"")</f>
        <v>46081</v>
      </c>
      <c r="D46" s="51">
        <f ca="1">IF(PaymentSchedule3[[#This Row],[Payment Number]]&lt;&gt;"",IF(ROW()-ROW(PaymentSchedule3[[#Headers],[Beginning
Balance]])=1,LoanAmount,INDEX(PaymentSchedule3[Ending
Balance],ROW()-ROW(PaymentSchedule3[[#Headers],[Beginning
Balance]])-1)),"")</f>
        <v>93636.946063785901</v>
      </c>
      <c r="E46" s="51">
        <f ca="1">IF(PaymentSchedule3[[#This Row],[Payment Number]]&lt;&gt;"",ScheduledPayment,"")</f>
        <v>23849.799494955514</v>
      </c>
      <c r="F46" s="5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6" s="5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46" s="51">
        <f ca="1">IF(PaymentSchedule3[[#This Row],[Payment Number]]&lt;&gt;"",PaymentSchedule3[[#This Row],[Total
Payment]]-PaymentSchedule3[[#This Row],[Interest]],"")</f>
        <v>23147.522399477119</v>
      </c>
      <c r="I46" s="51">
        <f ca="1">IF(PaymentSchedule3[[#This Row],[Payment Number]]&lt;&gt;"",PaymentSchedule3[[#This Row],[Beginning
Balance]]*(InterestRate/PaymentsPerYear),"")</f>
        <v>702.27709547839424</v>
      </c>
      <c r="J46" s="51">
        <f ca="1">IF(PaymentSchedule3[[#This Row],[Payment Number]]&lt;&gt;"",IF(PaymentSchedule3[[#This Row],[Scheduled Payment]]+PaymentSchedule3[[#This Row],[Extra
Payment]]&lt;=PaymentSchedule3[[#This Row],[Beginning
Balance]],PaymentSchedule3[[#This Row],[Beginning
Balance]]-PaymentSchedule3[[#This Row],[Principal]],0),"")</f>
        <v>70489.423664308779</v>
      </c>
      <c r="K46" s="51">
        <f ca="1">IF(PaymentSchedule3[[#This Row],[Payment Number]]&lt;&gt;"",SUM(INDEX(PaymentSchedule3[Interest],1,1):PaymentSchedule3[[#This Row],[Interest]]),"")</f>
        <v>107532.80699784074</v>
      </c>
    </row>
    <row r="47" spans="2:11" x14ac:dyDescent="0.35">
      <c r="B47" s="11">
        <f ca="1">IF(LoanIsGood,IF(ROW()-ROW(PaymentSchedule3[[#Headers],[Payment Number]])&gt;ScheduledNumberOfPayments,"",ROW()-ROW(PaymentSchedule3[[#Headers],[Payment Number]])),"")</f>
        <v>34</v>
      </c>
      <c r="C47" s="12">
        <f ca="1">IF(PaymentSchedule3[[#This Row],[Payment Number]]&lt;&gt;"",EOMONTH(LoanStartDate,ROW(PaymentSchedule3[[#This Row],[Payment Number]])-ROW(PaymentSchedule3[[#Headers],[Payment Number]])-2)+DAY(LoanStartDate),"")</f>
        <v>46109</v>
      </c>
      <c r="D47" s="13">
        <f ca="1">IF(PaymentSchedule3[[#This Row],[Payment Number]]&lt;&gt;"",IF(ROW()-ROW(PaymentSchedule3[[#Headers],[Beginning
Balance]])=1,LoanAmount,INDEX(PaymentSchedule3[Ending
Balance],ROW()-ROW(PaymentSchedule3[[#Headers],[Beginning
Balance]])-1)),"")</f>
        <v>70489.423664308779</v>
      </c>
      <c r="E47" s="13">
        <f ca="1">IF(PaymentSchedule3[[#This Row],[Payment Number]]&lt;&gt;"",ScheduledPayment,"")</f>
        <v>23849.799494955514</v>
      </c>
      <c r="F47" s="1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7" s="1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47" s="13">
        <f ca="1">IF(PaymentSchedule3[[#This Row],[Payment Number]]&lt;&gt;"",PaymentSchedule3[[#This Row],[Total
Payment]]-PaymentSchedule3[[#This Row],[Interest]],"")</f>
        <v>23321.1288174732</v>
      </c>
      <c r="I47" s="13">
        <f ca="1">IF(PaymentSchedule3[[#This Row],[Payment Number]]&lt;&gt;"",PaymentSchedule3[[#This Row],[Beginning
Balance]]*(InterestRate/PaymentsPerYear),"")</f>
        <v>528.6706774823158</v>
      </c>
      <c r="J47" s="13">
        <f ca="1">IF(PaymentSchedule3[[#This Row],[Payment Number]]&lt;&gt;"",IF(PaymentSchedule3[[#This Row],[Scheduled Payment]]+PaymentSchedule3[[#This Row],[Extra
Payment]]&lt;=PaymentSchedule3[[#This Row],[Beginning
Balance]],PaymentSchedule3[[#This Row],[Beginning
Balance]]-PaymentSchedule3[[#This Row],[Principal]],0),"")</f>
        <v>47168.294846835575</v>
      </c>
      <c r="K47" s="13">
        <f ca="1">IF(PaymentSchedule3[[#This Row],[Payment Number]]&lt;&gt;"",SUM(INDEX(PaymentSchedule3[Interest],1,1):PaymentSchedule3[[#This Row],[Interest]]),"")</f>
        <v>108061.47767532305</v>
      </c>
    </row>
    <row r="48" spans="2:11" x14ac:dyDescent="0.35">
      <c r="B48" s="11">
        <f ca="1">IF(LoanIsGood,IF(ROW()-ROW(PaymentSchedule3[[#Headers],[Payment Number]])&gt;ScheduledNumberOfPayments,"",ROW()-ROW(PaymentSchedule3[[#Headers],[Payment Number]])),"")</f>
        <v>35</v>
      </c>
      <c r="C48" s="12">
        <f ca="1">IF(PaymentSchedule3[[#This Row],[Payment Number]]&lt;&gt;"",EOMONTH(LoanStartDate,ROW(PaymentSchedule3[[#This Row],[Payment Number]])-ROW(PaymentSchedule3[[#Headers],[Payment Number]])-2)+DAY(LoanStartDate),"")</f>
        <v>46140</v>
      </c>
      <c r="D48" s="13">
        <f ca="1">IF(PaymentSchedule3[[#This Row],[Payment Number]]&lt;&gt;"",IF(ROW()-ROW(PaymentSchedule3[[#Headers],[Beginning
Balance]])=1,LoanAmount,INDEX(PaymentSchedule3[Ending
Balance],ROW()-ROW(PaymentSchedule3[[#Headers],[Beginning
Balance]])-1)),"")</f>
        <v>47168.294846835575</v>
      </c>
      <c r="E48" s="13">
        <f ca="1">IF(PaymentSchedule3[[#This Row],[Payment Number]]&lt;&gt;"",ScheduledPayment,"")</f>
        <v>23849.799494955514</v>
      </c>
      <c r="F48" s="1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8" s="1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23849.799494955514</v>
      </c>
      <c r="H48" s="13">
        <f ca="1">IF(PaymentSchedule3[[#This Row],[Payment Number]]&lt;&gt;"",PaymentSchedule3[[#This Row],[Total
Payment]]-PaymentSchedule3[[#This Row],[Interest]],"")</f>
        <v>23496.037283604248</v>
      </c>
      <c r="I48" s="13">
        <f ca="1">IF(PaymentSchedule3[[#This Row],[Payment Number]]&lt;&gt;"",PaymentSchedule3[[#This Row],[Beginning
Balance]]*(InterestRate/PaymentsPerYear),"")</f>
        <v>353.76221135126679</v>
      </c>
      <c r="J48" s="13">
        <f ca="1">IF(PaymentSchedule3[[#This Row],[Payment Number]]&lt;&gt;"",IF(PaymentSchedule3[[#This Row],[Scheduled Payment]]+PaymentSchedule3[[#This Row],[Extra
Payment]]&lt;=PaymentSchedule3[[#This Row],[Beginning
Balance]],PaymentSchedule3[[#This Row],[Beginning
Balance]]-PaymentSchedule3[[#This Row],[Principal]],0),"")</f>
        <v>23672.257563231327</v>
      </c>
      <c r="K48" s="13">
        <f ca="1">IF(PaymentSchedule3[[#This Row],[Payment Number]]&lt;&gt;"",SUM(INDEX(PaymentSchedule3[Interest],1,1):PaymentSchedule3[[#This Row],[Interest]]),"")</f>
        <v>108415.23988667432</v>
      </c>
    </row>
    <row r="49" spans="2:11" x14ac:dyDescent="0.35">
      <c r="B49" s="11">
        <f ca="1">IF(LoanIsGood,IF(ROW()-ROW(PaymentSchedule3[[#Headers],[Payment Number]])&gt;ScheduledNumberOfPayments,"",ROW()-ROW(PaymentSchedule3[[#Headers],[Payment Number]])),"")</f>
        <v>36</v>
      </c>
      <c r="C49" s="12">
        <f ca="1">IF(PaymentSchedule3[[#This Row],[Payment Number]]&lt;&gt;"",EOMONTH(LoanStartDate,ROW(PaymentSchedule3[[#This Row],[Payment Number]])-ROW(PaymentSchedule3[[#Headers],[Payment Number]])-2)+DAY(LoanStartDate),"")</f>
        <v>46170</v>
      </c>
      <c r="D49" s="13">
        <f ca="1">IF(PaymentSchedule3[[#This Row],[Payment Number]]&lt;&gt;"",IF(ROW()-ROW(PaymentSchedule3[[#Headers],[Beginning
Balance]])=1,LoanAmount,INDEX(PaymentSchedule3[Ending
Balance],ROW()-ROW(PaymentSchedule3[[#Headers],[Beginning
Balance]])-1)),"")</f>
        <v>23672.257563231327</v>
      </c>
      <c r="E49" s="13">
        <f ca="1">IF(PaymentSchedule3[[#This Row],[Payment Number]]&lt;&gt;"",ScheduledPayment,"")</f>
        <v>23849.799494955514</v>
      </c>
      <c r="F49" s="1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9" s="1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23672.257563231327</v>
      </c>
      <c r="H49" s="13">
        <f ca="1">IF(PaymentSchedule3[[#This Row],[Payment Number]]&lt;&gt;"",PaymentSchedule3[[#This Row],[Total
Payment]]-PaymentSchedule3[[#This Row],[Interest]],"")</f>
        <v>23494.715631507093</v>
      </c>
      <c r="I49" s="13">
        <f ca="1">IF(PaymentSchedule3[[#This Row],[Payment Number]]&lt;&gt;"",PaymentSchedule3[[#This Row],[Beginning
Balance]]*(InterestRate/PaymentsPerYear),"")</f>
        <v>177.54193172423496</v>
      </c>
      <c r="J49" s="13">
        <f ca="1">IF(PaymentSchedule3[[#This Row],[Payment Number]]&lt;&gt;"",IF(PaymentSchedule3[[#This Row],[Scheduled Payment]]+PaymentSchedule3[[#This Row],[Extra
Payment]]&lt;=PaymentSchedule3[[#This Row],[Beginning
Balance]],PaymentSchedule3[[#This Row],[Beginning
Balance]]-PaymentSchedule3[[#This Row],[Principal]],0),"")</f>
        <v>0</v>
      </c>
      <c r="K49" s="13">
        <f ca="1">IF(PaymentSchedule3[[#This Row],[Payment Number]]&lt;&gt;"",SUM(INDEX(PaymentSchedule3[Interest],1,1):PaymentSchedule3[[#This Row],[Interest]]),"")</f>
        <v>108592.78181839855</v>
      </c>
    </row>
    <row r="50" spans="2:11" x14ac:dyDescent="0.35">
      <c r="B50" s="11" t="str">
        <f ca="1">IF(LoanIsGood,IF(ROW()-ROW(PaymentSchedule3[[#Headers],[Payment Number]])&gt;ScheduledNumberOfPayments,"",ROW()-ROW(PaymentSchedule3[[#Headers],[Payment Number]])),"")</f>
        <v/>
      </c>
      <c r="C50" s="12" t="str">
        <f ca="1">IF(PaymentSchedule3[[#This Row],[Payment Number]]&lt;&gt;"",EOMONTH(LoanStartDate,ROW(PaymentSchedule3[[#This Row],[Payment Number]])-ROW(PaymentSchedule3[[#Headers],[Payment Number]])-2)+DAY(LoanStartDate),"")</f>
        <v/>
      </c>
      <c r="D50" s="13" t="str">
        <f ca="1">IF(PaymentSchedule3[[#This Row],[Payment Number]]&lt;&gt;"",IF(ROW()-ROW(PaymentSchedule3[[#Headers],[Beginning
Balance]])=1,LoanAmount,INDEX(PaymentSchedule3[Ending
Balance],ROW()-ROW(PaymentSchedule3[[#Headers],[Beginning
Balance]])-1)),"")</f>
        <v/>
      </c>
      <c r="E50" s="13" t="str">
        <f ca="1">IF(PaymentSchedule3[[#This Row],[Payment Number]]&lt;&gt;"",ScheduledPayment,"")</f>
        <v/>
      </c>
      <c r="F50" s="1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0" s="1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0" s="13" t="str">
        <f ca="1">IF(PaymentSchedule3[[#This Row],[Payment Number]]&lt;&gt;"",PaymentSchedule3[[#This Row],[Total
Payment]]-PaymentSchedule3[[#This Row],[Interest]],"")</f>
        <v/>
      </c>
      <c r="I50" s="13" t="str">
        <f ca="1">IF(PaymentSchedule3[[#This Row],[Payment Number]]&lt;&gt;"",PaymentSchedule3[[#This Row],[Beginning
Balance]]*(InterestRate/PaymentsPerYear),"")</f>
        <v/>
      </c>
      <c r="J50" s="13" t="str">
        <f ca="1">IF(PaymentSchedule3[[#This Row],[Payment Number]]&lt;&gt;"",IF(PaymentSchedule3[[#This Row],[Scheduled Payment]]+PaymentSchedule3[[#This Row],[Extra
Payment]]&lt;=PaymentSchedule3[[#This Row],[Beginning
Balance]],PaymentSchedule3[[#This Row],[Beginning
Balance]]-PaymentSchedule3[[#This Row],[Principal]],0),"")</f>
        <v/>
      </c>
      <c r="K50" s="13" t="str">
        <f ca="1">IF(PaymentSchedule3[[#This Row],[Payment Number]]&lt;&gt;"",SUM(INDEX(PaymentSchedule3[Interest],1,1):PaymentSchedule3[[#This Row],[Interest]]),"")</f>
        <v/>
      </c>
    </row>
    <row r="51" spans="2:11" x14ac:dyDescent="0.35">
      <c r="B51" s="11" t="str">
        <f ca="1">IF(LoanIsGood,IF(ROW()-ROW(PaymentSchedule3[[#Headers],[Payment Number]])&gt;ScheduledNumberOfPayments,"",ROW()-ROW(PaymentSchedule3[[#Headers],[Payment Number]])),"")</f>
        <v/>
      </c>
      <c r="C51" s="12" t="str">
        <f ca="1">IF(PaymentSchedule3[[#This Row],[Payment Number]]&lt;&gt;"",EOMONTH(LoanStartDate,ROW(PaymentSchedule3[[#This Row],[Payment Number]])-ROW(PaymentSchedule3[[#Headers],[Payment Number]])-2)+DAY(LoanStartDate),"")</f>
        <v/>
      </c>
      <c r="D51" s="13" t="str">
        <f ca="1">IF(PaymentSchedule3[[#This Row],[Payment Number]]&lt;&gt;"",IF(ROW()-ROW(PaymentSchedule3[[#Headers],[Beginning
Balance]])=1,LoanAmount,INDEX(PaymentSchedule3[Ending
Balance],ROW()-ROW(PaymentSchedule3[[#Headers],[Beginning
Balance]])-1)),"")</f>
        <v/>
      </c>
      <c r="E51" s="13" t="str">
        <f ca="1">IF(PaymentSchedule3[[#This Row],[Payment Number]]&lt;&gt;"",ScheduledPayment,"")</f>
        <v/>
      </c>
      <c r="F51" s="1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1" s="1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1" s="13" t="str">
        <f ca="1">IF(PaymentSchedule3[[#This Row],[Payment Number]]&lt;&gt;"",PaymentSchedule3[[#This Row],[Total
Payment]]-PaymentSchedule3[[#This Row],[Interest]],"")</f>
        <v/>
      </c>
      <c r="I51" s="13" t="str">
        <f ca="1">IF(PaymentSchedule3[[#This Row],[Payment Number]]&lt;&gt;"",PaymentSchedule3[[#This Row],[Beginning
Balance]]*(InterestRate/PaymentsPerYear),"")</f>
        <v/>
      </c>
      <c r="J51" s="13" t="str">
        <f ca="1">IF(PaymentSchedule3[[#This Row],[Payment Number]]&lt;&gt;"",IF(PaymentSchedule3[[#This Row],[Scheduled Payment]]+PaymentSchedule3[[#This Row],[Extra
Payment]]&lt;=PaymentSchedule3[[#This Row],[Beginning
Balance]],PaymentSchedule3[[#This Row],[Beginning
Balance]]-PaymentSchedule3[[#This Row],[Principal]],0),"")</f>
        <v/>
      </c>
      <c r="K51" s="13" t="str">
        <f ca="1">IF(PaymentSchedule3[[#This Row],[Payment Number]]&lt;&gt;"",SUM(INDEX(PaymentSchedule3[Interest],1,1):PaymentSchedule3[[#This Row],[Interest]]),"")</f>
        <v/>
      </c>
    </row>
    <row r="52" spans="2:11" x14ac:dyDescent="0.35">
      <c r="B52" s="11" t="str">
        <f ca="1">IF(LoanIsGood,IF(ROW()-ROW(PaymentSchedule3[[#Headers],[Payment Number]])&gt;ScheduledNumberOfPayments,"",ROW()-ROW(PaymentSchedule3[[#Headers],[Payment Number]])),"")</f>
        <v/>
      </c>
      <c r="C52" s="12" t="str">
        <f ca="1">IF(PaymentSchedule3[[#This Row],[Payment Number]]&lt;&gt;"",EOMONTH(LoanStartDate,ROW(PaymentSchedule3[[#This Row],[Payment Number]])-ROW(PaymentSchedule3[[#Headers],[Payment Number]])-2)+DAY(LoanStartDate),"")</f>
        <v/>
      </c>
      <c r="D52" s="13" t="str">
        <f ca="1">IF(PaymentSchedule3[[#This Row],[Payment Number]]&lt;&gt;"",IF(ROW()-ROW(PaymentSchedule3[[#Headers],[Beginning
Balance]])=1,LoanAmount,INDEX(PaymentSchedule3[Ending
Balance],ROW()-ROW(PaymentSchedule3[[#Headers],[Beginning
Balance]])-1)),"")</f>
        <v/>
      </c>
      <c r="E52" s="13" t="str">
        <f ca="1">IF(PaymentSchedule3[[#This Row],[Payment Number]]&lt;&gt;"",ScheduledPayment,"")</f>
        <v/>
      </c>
      <c r="F52" s="1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2" s="1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2" s="13" t="str">
        <f ca="1">IF(PaymentSchedule3[[#This Row],[Payment Number]]&lt;&gt;"",PaymentSchedule3[[#This Row],[Total
Payment]]-PaymentSchedule3[[#This Row],[Interest]],"")</f>
        <v/>
      </c>
      <c r="I52" s="13" t="str">
        <f ca="1">IF(PaymentSchedule3[[#This Row],[Payment Number]]&lt;&gt;"",PaymentSchedule3[[#This Row],[Beginning
Balance]]*(InterestRate/PaymentsPerYear),"")</f>
        <v/>
      </c>
      <c r="J52" s="13" t="str">
        <f ca="1">IF(PaymentSchedule3[[#This Row],[Payment Number]]&lt;&gt;"",IF(PaymentSchedule3[[#This Row],[Scheduled Payment]]+PaymentSchedule3[[#This Row],[Extra
Payment]]&lt;=PaymentSchedule3[[#This Row],[Beginning
Balance]],PaymentSchedule3[[#This Row],[Beginning
Balance]]-PaymentSchedule3[[#This Row],[Principal]],0),"")</f>
        <v/>
      </c>
      <c r="K52" s="13" t="str">
        <f ca="1">IF(PaymentSchedule3[[#This Row],[Payment Number]]&lt;&gt;"",SUM(INDEX(PaymentSchedule3[Interest],1,1):PaymentSchedule3[[#This Row],[Interest]]),"")</f>
        <v/>
      </c>
    </row>
    <row r="53" spans="2:11" x14ac:dyDescent="0.35">
      <c r="B53" s="11" t="str">
        <f ca="1">IF(LoanIsGood,IF(ROW()-ROW(PaymentSchedule3[[#Headers],[Payment Number]])&gt;ScheduledNumberOfPayments,"",ROW()-ROW(PaymentSchedule3[[#Headers],[Payment Number]])),"")</f>
        <v/>
      </c>
      <c r="C53" s="12" t="str">
        <f ca="1">IF(PaymentSchedule3[[#This Row],[Payment Number]]&lt;&gt;"",EOMONTH(LoanStartDate,ROW(PaymentSchedule3[[#This Row],[Payment Number]])-ROW(PaymentSchedule3[[#Headers],[Payment Number]])-2)+DAY(LoanStartDate),"")</f>
        <v/>
      </c>
      <c r="D53" s="13" t="str">
        <f ca="1">IF(PaymentSchedule3[[#This Row],[Payment Number]]&lt;&gt;"",IF(ROW()-ROW(PaymentSchedule3[[#Headers],[Beginning
Balance]])=1,LoanAmount,INDEX(PaymentSchedule3[Ending
Balance],ROW()-ROW(PaymentSchedule3[[#Headers],[Beginning
Balance]])-1)),"")</f>
        <v/>
      </c>
      <c r="E53" s="13" t="str">
        <f ca="1">IF(PaymentSchedule3[[#This Row],[Payment Number]]&lt;&gt;"",ScheduledPayment,"")</f>
        <v/>
      </c>
      <c r="F53" s="1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3" s="1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3" s="13" t="str">
        <f ca="1">IF(PaymentSchedule3[[#This Row],[Payment Number]]&lt;&gt;"",PaymentSchedule3[[#This Row],[Total
Payment]]-PaymentSchedule3[[#This Row],[Interest]],"")</f>
        <v/>
      </c>
      <c r="I53" s="13" t="str">
        <f ca="1">IF(PaymentSchedule3[[#This Row],[Payment Number]]&lt;&gt;"",PaymentSchedule3[[#This Row],[Beginning
Balance]]*(InterestRate/PaymentsPerYear),"")</f>
        <v/>
      </c>
      <c r="J53" s="13" t="str">
        <f ca="1">IF(PaymentSchedule3[[#This Row],[Payment Number]]&lt;&gt;"",IF(PaymentSchedule3[[#This Row],[Scheduled Payment]]+PaymentSchedule3[[#This Row],[Extra
Payment]]&lt;=PaymentSchedule3[[#This Row],[Beginning
Balance]],PaymentSchedule3[[#This Row],[Beginning
Balance]]-PaymentSchedule3[[#This Row],[Principal]],0),"")</f>
        <v/>
      </c>
      <c r="K53" s="13" t="str">
        <f ca="1">IF(PaymentSchedule3[[#This Row],[Payment Number]]&lt;&gt;"",SUM(INDEX(PaymentSchedule3[Interest],1,1):PaymentSchedule3[[#This Row],[Interest]]),"")</f>
        <v/>
      </c>
    </row>
    <row r="54" spans="2:11" x14ac:dyDescent="0.35">
      <c r="B54" s="11" t="str">
        <f ca="1">IF(LoanIsGood,IF(ROW()-ROW(PaymentSchedule3[[#Headers],[Payment Number]])&gt;ScheduledNumberOfPayments,"",ROW()-ROW(PaymentSchedule3[[#Headers],[Payment Number]])),"")</f>
        <v/>
      </c>
      <c r="C54" s="12" t="str">
        <f ca="1">IF(PaymentSchedule3[[#This Row],[Payment Number]]&lt;&gt;"",EOMONTH(LoanStartDate,ROW(PaymentSchedule3[[#This Row],[Payment Number]])-ROW(PaymentSchedule3[[#Headers],[Payment Number]])-2)+DAY(LoanStartDate),"")</f>
        <v/>
      </c>
      <c r="D54" s="13" t="str">
        <f ca="1">IF(PaymentSchedule3[[#This Row],[Payment Number]]&lt;&gt;"",IF(ROW()-ROW(PaymentSchedule3[[#Headers],[Beginning
Balance]])=1,LoanAmount,INDEX(PaymentSchedule3[Ending
Balance],ROW()-ROW(PaymentSchedule3[[#Headers],[Beginning
Balance]])-1)),"")</f>
        <v/>
      </c>
      <c r="E54" s="13" t="str">
        <f ca="1">IF(PaymentSchedule3[[#This Row],[Payment Number]]&lt;&gt;"",ScheduledPayment,"")</f>
        <v/>
      </c>
      <c r="F54" s="1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4" s="1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4" s="13" t="str">
        <f ca="1">IF(PaymentSchedule3[[#This Row],[Payment Number]]&lt;&gt;"",PaymentSchedule3[[#This Row],[Total
Payment]]-PaymentSchedule3[[#This Row],[Interest]],"")</f>
        <v/>
      </c>
      <c r="I54" s="13" t="str">
        <f ca="1">IF(PaymentSchedule3[[#This Row],[Payment Number]]&lt;&gt;"",PaymentSchedule3[[#This Row],[Beginning
Balance]]*(InterestRate/PaymentsPerYear),"")</f>
        <v/>
      </c>
      <c r="J54" s="13" t="str">
        <f ca="1">IF(PaymentSchedule3[[#This Row],[Payment Number]]&lt;&gt;"",IF(PaymentSchedule3[[#This Row],[Scheduled Payment]]+PaymentSchedule3[[#This Row],[Extra
Payment]]&lt;=PaymentSchedule3[[#This Row],[Beginning
Balance]],PaymentSchedule3[[#This Row],[Beginning
Balance]]-PaymentSchedule3[[#This Row],[Principal]],0),"")</f>
        <v/>
      </c>
      <c r="K54" s="13" t="str">
        <f ca="1">IF(PaymentSchedule3[[#This Row],[Payment Number]]&lt;&gt;"",SUM(INDEX(PaymentSchedule3[Interest],1,1):PaymentSchedule3[[#This Row],[Interest]]),"")</f>
        <v/>
      </c>
    </row>
    <row r="55" spans="2:11" x14ac:dyDescent="0.35">
      <c r="B55" s="11" t="str">
        <f ca="1">IF(LoanIsGood,IF(ROW()-ROW(PaymentSchedule3[[#Headers],[Payment Number]])&gt;ScheduledNumberOfPayments,"",ROW()-ROW(PaymentSchedule3[[#Headers],[Payment Number]])),"")</f>
        <v/>
      </c>
      <c r="C55" s="12" t="str">
        <f ca="1">IF(PaymentSchedule3[[#This Row],[Payment Number]]&lt;&gt;"",EOMONTH(LoanStartDate,ROW(PaymentSchedule3[[#This Row],[Payment Number]])-ROW(PaymentSchedule3[[#Headers],[Payment Number]])-2)+DAY(LoanStartDate),"")</f>
        <v/>
      </c>
      <c r="D55" s="13" t="str">
        <f ca="1">IF(PaymentSchedule3[[#This Row],[Payment Number]]&lt;&gt;"",IF(ROW()-ROW(PaymentSchedule3[[#Headers],[Beginning
Balance]])=1,LoanAmount,INDEX(PaymentSchedule3[Ending
Balance],ROW()-ROW(PaymentSchedule3[[#Headers],[Beginning
Balance]])-1)),"")</f>
        <v/>
      </c>
      <c r="E55" s="13" t="str">
        <f ca="1">IF(PaymentSchedule3[[#This Row],[Payment Number]]&lt;&gt;"",ScheduledPayment,"")</f>
        <v/>
      </c>
      <c r="F55" s="1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5" s="1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5" s="13" t="str">
        <f ca="1">IF(PaymentSchedule3[[#This Row],[Payment Number]]&lt;&gt;"",PaymentSchedule3[[#This Row],[Total
Payment]]-PaymentSchedule3[[#This Row],[Interest]],"")</f>
        <v/>
      </c>
      <c r="I55" s="13" t="str">
        <f ca="1">IF(PaymentSchedule3[[#This Row],[Payment Number]]&lt;&gt;"",PaymentSchedule3[[#This Row],[Beginning
Balance]]*(InterestRate/PaymentsPerYear),"")</f>
        <v/>
      </c>
      <c r="J55" s="13" t="str">
        <f ca="1">IF(PaymentSchedule3[[#This Row],[Payment Number]]&lt;&gt;"",IF(PaymentSchedule3[[#This Row],[Scheduled Payment]]+PaymentSchedule3[[#This Row],[Extra
Payment]]&lt;=PaymentSchedule3[[#This Row],[Beginning
Balance]],PaymentSchedule3[[#This Row],[Beginning
Balance]]-PaymentSchedule3[[#This Row],[Principal]],0),"")</f>
        <v/>
      </c>
      <c r="K55" s="13" t="str">
        <f ca="1">IF(PaymentSchedule3[[#This Row],[Payment Number]]&lt;&gt;"",SUM(INDEX(PaymentSchedule3[Interest],1,1):PaymentSchedule3[[#This Row],[Interest]]),"")</f>
        <v/>
      </c>
    </row>
  </sheetData>
  <mergeCells count="20">
    <mergeCell ref="G5:H5"/>
    <mergeCell ref="I5:K5"/>
    <mergeCell ref="G6:H6"/>
    <mergeCell ref="I6:K6"/>
    <mergeCell ref="C2:K2"/>
    <mergeCell ref="B5:D5"/>
    <mergeCell ref="B6:D6"/>
    <mergeCell ref="B7:D7"/>
    <mergeCell ref="G7:H7"/>
    <mergeCell ref="I7:K7"/>
    <mergeCell ref="G8:H8"/>
    <mergeCell ref="I8:K8"/>
    <mergeCell ref="B8:D8"/>
    <mergeCell ref="B9:C9"/>
    <mergeCell ref="B11:D11"/>
    <mergeCell ref="G9:H9"/>
    <mergeCell ref="I9:K9"/>
    <mergeCell ref="I10:K10"/>
    <mergeCell ref="G11:H11"/>
    <mergeCell ref="I11:K11"/>
  </mergeCells>
  <conditionalFormatting sqref="B14:K55">
    <cfRule type="expression" dxfId="1" priority="1">
      <formula>($B14="")+(($D14=0)*($F14=0))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916AAA-B92E-4B63-85B8-AAE6B615F4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5FC484-22E1-46B8-AF82-A10C8B95E93A}">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C8666D08-E803-410C-AADE-B689A81EAA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2020-08-04T04:24:44Z</dcterms:created>
  <dcterms:modified xsi:type="dcterms:W3CDTF">2023-06-27T19:37:40Z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