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langston\Desktop\Stuff\Projects\M-497-DDG\"/>
    </mc:Choice>
  </mc:AlternateContent>
  <xr:revisionPtr revIDLastSave="0" documentId="8_{D0B3CD3A-76DC-48E9-90E2-DD27733125F8}" xr6:coauthVersionLast="47" xr6:coauthVersionMax="47" xr10:uidLastSave="{00000000-0000-0000-0000-000000000000}"/>
  <bookViews>
    <workbookView xWindow="29685" yWindow="465" windowWidth="25605" windowHeight="15075" tabRatio="630" firstSheet="2" activeTab="2" xr2:uid="{00000000-000D-0000-FFFF-FFFF00000000}"/>
  </bookViews>
  <sheets>
    <sheet name="Game Summary" sheetId="12" r:id="rId1"/>
    <sheet name="Calculation" sheetId="16" r:id="rId2"/>
    <sheet name="Marketing" sheetId="13" r:id="rId3"/>
    <sheet name="Analysis" sheetId="17" r:id="rId4"/>
  </sheets>
  <definedNames>
    <definedName name="_xlnm._FilterDatabase" localSheetId="1" hidden="1">Calculation!$AX$4:$AX$16</definedName>
    <definedName name="HTABLE">#REF!</definedName>
    <definedName name="HTABLE2">#REF!</definedName>
    <definedName name="_xlnm.Print_Area" localSheetId="3">Analysis!$A$1:$O$310</definedName>
    <definedName name="_xlnm.Print_Area" localSheetId="0">'Game Summary'!$A$1:$E$17</definedName>
    <definedName name="_xlnm.Print_Area" localSheetId="2">Marketing!$A$1:$H$249</definedName>
    <definedName name="VTABLE">#REF!</definedName>
    <definedName name="VTABLE2">#REF!</definedName>
  </definedName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2" i="17" l="1"/>
  <c r="H309" i="17"/>
  <c r="F309" i="17"/>
  <c r="H308" i="17"/>
  <c r="F308" i="17"/>
  <c r="H307" i="17"/>
  <c r="F307" i="17"/>
  <c r="H306" i="17"/>
  <c r="F306" i="17"/>
  <c r="H305" i="17"/>
  <c r="F305" i="17"/>
  <c r="H304" i="17"/>
  <c r="F304" i="17"/>
  <c r="H303" i="17"/>
  <c r="F303" i="17"/>
  <c r="H302" i="17"/>
  <c r="F302" i="17"/>
  <c r="H301" i="17"/>
  <c r="F301" i="17"/>
  <c r="H300" i="17"/>
  <c r="F300" i="17"/>
  <c r="H299" i="17"/>
  <c r="F299" i="17"/>
  <c r="H298" i="17"/>
  <c r="F298" i="17"/>
  <c r="H297" i="17"/>
  <c r="F297" i="17"/>
  <c r="H296" i="17"/>
  <c r="F296" i="17"/>
  <c r="H295" i="17"/>
  <c r="F295" i="17"/>
  <c r="H294" i="17"/>
  <c r="F294" i="17"/>
  <c r="H293" i="17"/>
  <c r="F293" i="17"/>
  <c r="I288" i="17"/>
  <c r="I289" i="17" s="1"/>
  <c r="H288" i="17"/>
  <c r="L257" i="17" s="1"/>
  <c r="F288" i="17"/>
  <c r="M270" i="17" l="1"/>
  <c r="M257" i="17"/>
  <c r="L270" i="17"/>
  <c r="M268" i="17"/>
  <c r="L255" i="17"/>
  <c r="M255" i="17"/>
  <c r="M273" i="17"/>
  <c r="M254" i="17"/>
  <c r="M253" i="17"/>
  <c r="M256" i="17"/>
  <c r="L268" i="17"/>
  <c r="L273" i="17"/>
  <c r="M272" i="17"/>
  <c r="M269" i="17"/>
  <c r="L272" i="17"/>
  <c r="HA1291" i="16" s="1"/>
  <c r="L260" i="17"/>
  <c r="L253" i="17"/>
  <c r="L271" i="17"/>
  <c r="L275" i="17"/>
  <c r="M271" i="17"/>
  <c r="M258" i="17"/>
  <c r="L269" i="17"/>
  <c r="L258" i="17"/>
  <c r="L261" i="17"/>
  <c r="L262" i="17" s="1"/>
  <c r="L254" i="17"/>
  <c r="L256" i="17"/>
  <c r="C190" i="17"/>
  <c r="H247" i="17"/>
  <c r="F247" i="17"/>
  <c r="H246" i="17"/>
  <c r="F246" i="17"/>
  <c r="H245" i="17"/>
  <c r="F245" i="17"/>
  <c r="H244" i="17"/>
  <c r="F244" i="17"/>
  <c r="H243" i="17"/>
  <c r="F243" i="17"/>
  <c r="H242" i="17"/>
  <c r="F242" i="17"/>
  <c r="H241" i="17"/>
  <c r="F241" i="17"/>
  <c r="H240" i="17"/>
  <c r="F240" i="17"/>
  <c r="H239" i="17"/>
  <c r="F239" i="17"/>
  <c r="H238" i="17"/>
  <c r="F238" i="17"/>
  <c r="H237" i="17"/>
  <c r="F237" i="17"/>
  <c r="H236" i="17"/>
  <c r="F236" i="17"/>
  <c r="H235" i="17"/>
  <c r="F235" i="17"/>
  <c r="H234" i="17"/>
  <c r="F234" i="17"/>
  <c r="H233" i="17"/>
  <c r="F233" i="17"/>
  <c r="H232" i="17"/>
  <c r="F232" i="17"/>
  <c r="H231" i="17"/>
  <c r="F231" i="17"/>
  <c r="I226" i="17"/>
  <c r="I227" i="17" s="1"/>
  <c r="H226" i="17"/>
  <c r="F226" i="17"/>
  <c r="L208" i="17" l="1"/>
  <c r="M207" i="17"/>
  <c r="M194" i="17"/>
  <c r="L207" i="17"/>
  <c r="L194" i="17"/>
  <c r="L213" i="17"/>
  <c r="L206" i="17"/>
  <c r="M192" i="17"/>
  <c r="M210" i="17"/>
  <c r="L210" i="17"/>
  <c r="HA984" i="16" s="1"/>
  <c r="M206" i="17"/>
  <c r="M193" i="17"/>
  <c r="M211" i="17"/>
  <c r="L191" i="17"/>
  <c r="M209" i="17"/>
  <c r="M208" i="17"/>
  <c r="L211" i="17"/>
  <c r="M191" i="17"/>
  <c r="L198" i="17"/>
  <c r="L201" i="17" s="1"/>
  <c r="M196" i="17"/>
  <c r="L209" i="17"/>
  <c r="M195" i="17"/>
  <c r="L195" i="17"/>
  <c r="L196" i="17"/>
  <c r="L199" i="17"/>
  <c r="L200" i="17" s="1"/>
  <c r="L192" i="17"/>
  <c r="L193" i="17"/>
  <c r="L263" i="17"/>
  <c r="C128" i="17"/>
  <c r="H185" i="17"/>
  <c r="F185" i="17"/>
  <c r="H184" i="17"/>
  <c r="F184" i="17"/>
  <c r="H183" i="17"/>
  <c r="F183" i="17"/>
  <c r="H182" i="17"/>
  <c r="F182" i="17"/>
  <c r="H181" i="17"/>
  <c r="F181" i="17"/>
  <c r="H180" i="17"/>
  <c r="F180" i="17"/>
  <c r="H179" i="17"/>
  <c r="F179" i="17"/>
  <c r="H178" i="17"/>
  <c r="F178" i="17"/>
  <c r="H177" i="17"/>
  <c r="F177" i="17"/>
  <c r="H176" i="17"/>
  <c r="F176" i="17"/>
  <c r="H175" i="17"/>
  <c r="F175" i="17"/>
  <c r="H174" i="17"/>
  <c r="F174" i="17"/>
  <c r="H173" i="17"/>
  <c r="F173" i="17"/>
  <c r="H172" i="17"/>
  <c r="F172" i="17"/>
  <c r="H171" i="17"/>
  <c r="F171" i="17"/>
  <c r="H170" i="17"/>
  <c r="F170" i="17"/>
  <c r="H169" i="17"/>
  <c r="F169" i="17"/>
  <c r="I164" i="17"/>
  <c r="I165" i="17" s="1"/>
  <c r="H164" i="17"/>
  <c r="F164" i="17"/>
  <c r="L137" i="17"/>
  <c r="L138" i="17" s="1"/>
  <c r="M146" i="17" l="1"/>
  <c r="M133" i="17"/>
  <c r="M132" i="17"/>
  <c r="L145" i="17"/>
  <c r="L132" i="17"/>
  <c r="L151" i="17"/>
  <c r="L144" i="17"/>
  <c r="L131" i="17"/>
  <c r="L149" i="17"/>
  <c r="M148" i="17"/>
  <c r="L148" i="17"/>
  <c r="HA668" i="16" s="1"/>
  <c r="M144" i="17"/>
  <c r="M131" i="17"/>
  <c r="L136" i="17"/>
  <c r="L139" i="17" s="1"/>
  <c r="L129" i="17"/>
  <c r="M134" i="17"/>
  <c r="L147" i="17"/>
  <c r="L146" i="17"/>
  <c r="M149" i="17"/>
  <c r="M130" i="17"/>
  <c r="L130" i="17"/>
  <c r="M129" i="17"/>
  <c r="M147" i="17"/>
  <c r="L134" i="17"/>
  <c r="L133" i="17"/>
  <c r="M145" i="17"/>
  <c r="C66" i="17"/>
  <c r="H123" i="17"/>
  <c r="F123" i="17"/>
  <c r="H122" i="17"/>
  <c r="F122" i="17"/>
  <c r="H121" i="17"/>
  <c r="F121" i="17"/>
  <c r="H120" i="17"/>
  <c r="F120" i="17"/>
  <c r="H119" i="17"/>
  <c r="F119" i="17"/>
  <c r="H118" i="17"/>
  <c r="F118" i="17"/>
  <c r="H117" i="17"/>
  <c r="F117" i="17"/>
  <c r="H116" i="17"/>
  <c r="F116" i="17"/>
  <c r="H115" i="17"/>
  <c r="F115" i="17"/>
  <c r="H114" i="17"/>
  <c r="F114" i="17"/>
  <c r="H113" i="17"/>
  <c r="F113" i="17"/>
  <c r="H112" i="17"/>
  <c r="F112" i="17"/>
  <c r="H111" i="17"/>
  <c r="F111" i="17"/>
  <c r="H110" i="17"/>
  <c r="F110" i="17"/>
  <c r="H109" i="17"/>
  <c r="F109" i="17"/>
  <c r="H108" i="17"/>
  <c r="F108" i="17"/>
  <c r="H107" i="17"/>
  <c r="F107" i="17"/>
  <c r="I102" i="17"/>
  <c r="I103" i="17" s="1"/>
  <c r="H102" i="17"/>
  <c r="F102" i="17"/>
  <c r="L89" i="17" l="1"/>
  <c r="L82" i="17"/>
  <c r="L67" i="17"/>
  <c r="M85" i="17"/>
  <c r="M71" i="17"/>
  <c r="M82" i="17"/>
  <c r="M87" i="17"/>
  <c r="M68" i="17"/>
  <c r="L87" i="17"/>
  <c r="L86" i="17"/>
  <c r="HA356" i="16" s="1"/>
  <c r="M72" i="17"/>
  <c r="L85" i="17"/>
  <c r="M70" i="17"/>
  <c r="L83" i="17"/>
  <c r="M69" i="17"/>
  <c r="M86" i="17"/>
  <c r="M67" i="17"/>
  <c r="L74" i="17"/>
  <c r="L77" i="17" s="1"/>
  <c r="M84" i="17"/>
  <c r="L84" i="17"/>
  <c r="M83" i="17"/>
  <c r="L69" i="17"/>
  <c r="L75" i="17"/>
  <c r="L76" i="17" s="1"/>
  <c r="L70" i="17"/>
  <c r="L71" i="17"/>
  <c r="L72" i="17"/>
  <c r="L68" i="17"/>
  <c r="C4" i="17"/>
  <c r="H61" i="17"/>
  <c r="F61" i="17"/>
  <c r="H60" i="17"/>
  <c r="F60" i="17"/>
  <c r="H59" i="17"/>
  <c r="F59" i="17"/>
  <c r="H58" i="17"/>
  <c r="F58" i="17"/>
  <c r="H57" i="17"/>
  <c r="F57" i="17"/>
  <c r="H56" i="17"/>
  <c r="F56" i="17"/>
  <c r="H55" i="17"/>
  <c r="F55" i="17"/>
  <c r="H54" i="17"/>
  <c r="F54" i="17"/>
  <c r="H53" i="17"/>
  <c r="F53" i="17"/>
  <c r="H52" i="17"/>
  <c r="F52" i="17"/>
  <c r="H51" i="17"/>
  <c r="F51" i="17"/>
  <c r="H50" i="17"/>
  <c r="F50" i="17"/>
  <c r="H49" i="17"/>
  <c r="F49" i="17"/>
  <c r="H48" i="17"/>
  <c r="F48" i="17"/>
  <c r="H47" i="17"/>
  <c r="F47" i="17"/>
  <c r="H46" i="17"/>
  <c r="F46" i="17"/>
  <c r="H45" i="17"/>
  <c r="F45" i="17"/>
  <c r="I40" i="17"/>
  <c r="I41" i="17" s="1"/>
  <c r="H40" i="17"/>
  <c r="F40" i="17"/>
  <c r="L8" i="17" l="1"/>
  <c r="L22" i="17"/>
  <c r="L21" i="17"/>
  <c r="M20" i="17"/>
  <c r="M7" i="17"/>
  <c r="M8" i="17"/>
  <c r="L27" i="17"/>
  <c r="L20" i="17"/>
  <c r="M25" i="17"/>
  <c r="M6" i="17"/>
  <c r="L12" i="17"/>
  <c r="M23" i="17"/>
  <c r="L23" i="17"/>
  <c r="M9" i="17"/>
  <c r="M21" i="17"/>
  <c r="L25" i="17"/>
  <c r="M24" i="17"/>
  <c r="M5" i="17"/>
  <c r="L24" i="17"/>
  <c r="HA44" i="16" s="1"/>
  <c r="L5" i="17"/>
  <c r="M10" i="17"/>
  <c r="M22" i="17"/>
  <c r="L9" i="17"/>
  <c r="L10" i="17"/>
  <c r="L13" i="17"/>
  <c r="L14" i="17" s="1"/>
  <c r="L6" i="17"/>
  <c r="L7" i="17"/>
  <c r="E62" i="13"/>
  <c r="L15" i="17" l="1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8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C214" i="13"/>
  <c r="D214" i="13"/>
  <c r="E214" i="13"/>
  <c r="C215" i="13"/>
  <c r="D215" i="13"/>
  <c r="E215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E230" i="13"/>
  <c r="D230" i="13"/>
  <c r="C230" i="13"/>
  <c r="E229" i="13"/>
  <c r="D229" i="13"/>
  <c r="C229" i="13"/>
  <c r="E228" i="13"/>
  <c r="D228" i="13"/>
  <c r="C228" i="13"/>
  <c r="E227" i="13"/>
  <c r="D227" i="13"/>
  <c r="C227" i="13"/>
  <c r="E226" i="13"/>
  <c r="D226" i="13"/>
  <c r="C226" i="13"/>
  <c r="E225" i="13"/>
  <c r="D225" i="13"/>
  <c r="C225" i="13"/>
  <c r="E224" i="13"/>
  <c r="D224" i="13"/>
  <c r="C224" i="13"/>
  <c r="E223" i="13"/>
  <c r="D223" i="13"/>
  <c r="C223" i="13"/>
  <c r="E222" i="13"/>
  <c r="D222" i="13"/>
  <c r="C222" i="13"/>
  <c r="E221" i="13"/>
  <c r="D221" i="13"/>
  <c r="C221" i="13"/>
  <c r="E220" i="13"/>
  <c r="D220" i="13"/>
  <c r="C220" i="13"/>
  <c r="E219" i="13"/>
  <c r="D219" i="13"/>
  <c r="C219" i="13"/>
  <c r="E218" i="13"/>
  <c r="D218" i="13"/>
  <c r="C218" i="13"/>
  <c r="E217" i="13"/>
  <c r="D217" i="13"/>
  <c r="C217" i="13"/>
  <c r="E216" i="13"/>
  <c r="D216" i="13"/>
  <c r="C216" i="13"/>
  <c r="B158" i="13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G154" i="13"/>
  <c r="E154" i="13"/>
  <c r="D154" i="13"/>
  <c r="C154" i="13"/>
  <c r="G153" i="13"/>
  <c r="E153" i="13"/>
  <c r="D153" i="13"/>
  <c r="C153" i="13"/>
  <c r="G152" i="13"/>
  <c r="E152" i="13"/>
  <c r="D152" i="13"/>
  <c r="C152" i="13"/>
  <c r="G151" i="13"/>
  <c r="E151" i="13"/>
  <c r="D151" i="13"/>
  <c r="C151" i="13"/>
  <c r="G150" i="13"/>
  <c r="E150" i="13"/>
  <c r="D150" i="13"/>
  <c r="C150" i="13"/>
  <c r="G149" i="13"/>
  <c r="E149" i="13"/>
  <c r="D149" i="13"/>
  <c r="C149" i="13"/>
  <c r="G148" i="13"/>
  <c r="E148" i="13"/>
  <c r="D148" i="13"/>
  <c r="C148" i="13"/>
  <c r="G147" i="13"/>
  <c r="E147" i="13"/>
  <c r="D147" i="13"/>
  <c r="C147" i="13"/>
  <c r="G146" i="13"/>
  <c r="E146" i="13"/>
  <c r="D146" i="13"/>
  <c r="C146" i="13"/>
  <c r="G145" i="13"/>
  <c r="E145" i="13"/>
  <c r="D145" i="13"/>
  <c r="C145" i="13"/>
  <c r="G144" i="13"/>
  <c r="E144" i="13"/>
  <c r="D144" i="13"/>
  <c r="C144" i="13"/>
  <c r="G143" i="13"/>
  <c r="E143" i="13"/>
  <c r="D143" i="13"/>
  <c r="C143" i="13"/>
  <c r="G142" i="13"/>
  <c r="E142" i="13"/>
  <c r="D142" i="13"/>
  <c r="C142" i="13"/>
  <c r="G141" i="13"/>
  <c r="E141" i="13"/>
  <c r="D141" i="13"/>
  <c r="C141" i="13"/>
  <c r="G140" i="13"/>
  <c r="E140" i="13"/>
  <c r="D140" i="13"/>
  <c r="C140" i="13"/>
  <c r="G139" i="13"/>
  <c r="E139" i="13"/>
  <c r="D139" i="13"/>
  <c r="C139" i="13"/>
  <c r="G138" i="13"/>
  <c r="E138" i="13"/>
  <c r="D138" i="13"/>
  <c r="C138" i="13"/>
  <c r="G137" i="13"/>
  <c r="E137" i="13"/>
  <c r="D137" i="13"/>
  <c r="C137" i="13"/>
  <c r="G136" i="13"/>
  <c r="E136" i="13"/>
  <c r="D136" i="13"/>
  <c r="G135" i="13"/>
  <c r="E135" i="13"/>
  <c r="D135" i="13"/>
  <c r="G134" i="13"/>
  <c r="E134" i="13"/>
  <c r="D134" i="13"/>
  <c r="G133" i="13"/>
  <c r="E133" i="13"/>
  <c r="D133" i="13"/>
  <c r="G132" i="13"/>
  <c r="E132" i="13"/>
  <c r="D132" i="13"/>
  <c r="G131" i="13"/>
  <c r="E131" i="13"/>
  <c r="D131" i="13"/>
  <c r="E130" i="13"/>
  <c r="D130" i="13"/>
  <c r="E129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B84" i="13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E136" i="16"/>
  <c r="D136" i="16"/>
  <c r="C136" i="16"/>
  <c r="F135" i="16"/>
  <c r="E135" i="16"/>
  <c r="D135" i="16"/>
  <c r="C135" i="16"/>
  <c r="B135" i="16"/>
  <c r="F134" i="16"/>
  <c r="E134" i="16"/>
  <c r="D134" i="16"/>
  <c r="C134" i="16"/>
  <c r="B134" i="16"/>
  <c r="GY1004" i="16"/>
  <c r="E55" i="13"/>
  <c r="GY1022" i="16"/>
  <c r="GY1028" i="16"/>
  <c r="GY1350" i="16"/>
  <c r="GY1045" i="16"/>
  <c r="G61" i="13"/>
  <c r="GY423" i="16"/>
  <c r="FW135" i="16"/>
  <c r="FW136" i="16" s="1"/>
  <c r="FW137" i="16" s="1"/>
  <c r="FW138" i="16" s="1"/>
  <c r="FW139" i="16" s="1"/>
  <c r="FW140" i="16" s="1"/>
  <c r="FW141" i="16" s="1"/>
  <c r="FW142" i="16" s="1"/>
  <c r="FW143" i="16" s="1"/>
  <c r="FW144" i="16" s="1"/>
  <c r="FW145" i="16" s="1"/>
  <c r="FW146" i="16" s="1"/>
  <c r="FW147" i="16" s="1"/>
  <c r="FW148" i="16" s="1"/>
  <c r="FW149" i="16" s="1"/>
  <c r="FW150" i="16" s="1"/>
  <c r="FW151" i="16" s="1"/>
  <c r="FW152" i="16" s="1"/>
  <c r="FW153" i="16" s="1"/>
  <c r="FW154" i="16" s="1"/>
  <c r="FW155" i="16" s="1"/>
  <c r="FW156" i="16" s="1"/>
  <c r="FW157" i="16" s="1"/>
  <c r="FW158" i="16" s="1"/>
  <c r="FW159" i="16" s="1"/>
  <c r="FW214" i="16"/>
  <c r="FW215" i="16" s="1"/>
  <c r="FW216" i="16" s="1"/>
  <c r="FW217" i="16" s="1"/>
  <c r="FW218" i="16" s="1"/>
  <c r="FW219" i="16" s="1"/>
  <c r="FW220" i="16" s="1"/>
  <c r="FW221" i="16" s="1"/>
  <c r="FW222" i="16" s="1"/>
  <c r="FW223" i="16" s="1"/>
  <c r="FW224" i="16" s="1"/>
  <c r="FW225" i="16" s="1"/>
  <c r="FW226" i="16" s="1"/>
  <c r="FW227" i="16" s="1"/>
  <c r="FW228" i="16" s="1"/>
  <c r="FW229" i="16" s="1"/>
  <c r="FW230" i="16" s="1"/>
  <c r="FW231" i="16" s="1"/>
  <c r="FW232" i="16" s="1"/>
  <c r="FW233" i="16" s="1"/>
  <c r="FW234" i="16" s="1"/>
  <c r="FW235" i="16" s="1"/>
  <c r="FW236" i="16" s="1"/>
  <c r="FW237" i="16" s="1"/>
  <c r="FW238" i="16" s="1"/>
  <c r="FW293" i="16"/>
  <c r="FW294" i="16" s="1"/>
  <c r="FW295" i="16" s="1"/>
  <c r="FW296" i="16" s="1"/>
  <c r="FW297" i="16" s="1"/>
  <c r="FW298" i="16" s="1"/>
  <c r="FW299" i="16" s="1"/>
  <c r="FW300" i="16" s="1"/>
  <c r="FW301" i="16" s="1"/>
  <c r="FW302" i="16" s="1"/>
  <c r="FW303" i="16" s="1"/>
  <c r="FW304" i="16" s="1"/>
  <c r="FW305" i="16" s="1"/>
  <c r="FW306" i="16" s="1"/>
  <c r="FW307" i="16" s="1"/>
  <c r="FW308" i="16" s="1"/>
  <c r="FW309" i="16" s="1"/>
  <c r="FW310" i="16" s="1"/>
  <c r="FW311" i="16" s="1"/>
  <c r="FW312" i="16" s="1"/>
  <c r="FW313" i="16" s="1"/>
  <c r="FW314" i="16" s="1"/>
  <c r="FW315" i="16" s="1"/>
  <c r="FW316" i="16" s="1"/>
  <c r="FW317" i="16" s="1"/>
  <c r="ET293" i="16"/>
  <c r="ET294" i="16" s="1"/>
  <c r="ET295" i="16" s="1"/>
  <c r="ET296" i="16" s="1"/>
  <c r="ET297" i="16" s="1"/>
  <c r="ET298" i="16" s="1"/>
  <c r="ET299" i="16" s="1"/>
  <c r="ET300" i="16" s="1"/>
  <c r="ET301" i="16" s="1"/>
  <c r="ET302" i="16" s="1"/>
  <c r="ET303" i="16" s="1"/>
  <c r="ET304" i="16" s="1"/>
  <c r="ET305" i="16" s="1"/>
  <c r="ET306" i="16" s="1"/>
  <c r="ET307" i="16" s="1"/>
  <c r="ET308" i="16" s="1"/>
  <c r="ET309" i="16" s="1"/>
  <c r="ET310" i="16" s="1"/>
  <c r="ET311" i="16" s="1"/>
  <c r="ET312" i="16" s="1"/>
  <c r="ET313" i="16" s="1"/>
  <c r="ET314" i="16" s="1"/>
  <c r="ET315" i="16" s="1"/>
  <c r="ET316" i="16" s="1"/>
  <c r="ET317" i="16" s="1"/>
  <c r="ET214" i="16"/>
  <c r="ET215" i="16" s="1"/>
  <c r="ET216" i="16" s="1"/>
  <c r="ET217" i="16" s="1"/>
  <c r="ET218" i="16" s="1"/>
  <c r="ET219" i="16" s="1"/>
  <c r="ET220" i="16" s="1"/>
  <c r="ET221" i="16" s="1"/>
  <c r="ET222" i="16" s="1"/>
  <c r="ET223" i="16" s="1"/>
  <c r="ET224" i="16" s="1"/>
  <c r="ET225" i="16" s="1"/>
  <c r="ET226" i="16" s="1"/>
  <c r="ET227" i="16" s="1"/>
  <c r="ET228" i="16" s="1"/>
  <c r="ET229" i="16" s="1"/>
  <c r="ET230" i="16" s="1"/>
  <c r="ET231" i="16" s="1"/>
  <c r="ET232" i="16" s="1"/>
  <c r="ET233" i="16" s="1"/>
  <c r="ET234" i="16" s="1"/>
  <c r="ET235" i="16" s="1"/>
  <c r="ET236" i="16" s="1"/>
  <c r="ET237" i="16" s="1"/>
  <c r="ET238" i="16" s="1"/>
  <c r="DQ135" i="16"/>
  <c r="DQ136" i="16" s="1"/>
  <c r="DQ137" i="16" s="1"/>
  <c r="DQ138" i="16" s="1"/>
  <c r="DQ139" i="16" s="1"/>
  <c r="DQ140" i="16" s="1"/>
  <c r="DQ141" i="16" s="1"/>
  <c r="DQ142" i="16" s="1"/>
  <c r="DQ143" i="16" s="1"/>
  <c r="DQ144" i="16" s="1"/>
  <c r="DQ145" i="16" s="1"/>
  <c r="DQ146" i="16" s="1"/>
  <c r="DQ147" i="16" s="1"/>
  <c r="DQ148" i="16" s="1"/>
  <c r="DQ149" i="16" s="1"/>
  <c r="DQ150" i="16" s="1"/>
  <c r="DQ151" i="16" s="1"/>
  <c r="DQ152" i="16" s="1"/>
  <c r="DQ153" i="16" s="1"/>
  <c r="DQ154" i="16" s="1"/>
  <c r="DQ155" i="16" s="1"/>
  <c r="DQ156" i="16" s="1"/>
  <c r="DQ157" i="16" s="1"/>
  <c r="DQ158" i="16" s="1"/>
  <c r="DQ159" i="16" s="1"/>
  <c r="DQ214" i="16"/>
  <c r="DQ215" i="16" s="1"/>
  <c r="DQ216" i="16" s="1"/>
  <c r="DQ217" i="16" s="1"/>
  <c r="DQ218" i="16" s="1"/>
  <c r="DQ219" i="16" s="1"/>
  <c r="DQ220" i="16" s="1"/>
  <c r="DQ221" i="16" s="1"/>
  <c r="DQ222" i="16" s="1"/>
  <c r="DQ223" i="16" s="1"/>
  <c r="DQ224" i="16" s="1"/>
  <c r="DQ225" i="16" s="1"/>
  <c r="DQ226" i="16" s="1"/>
  <c r="DQ227" i="16" s="1"/>
  <c r="DQ228" i="16" s="1"/>
  <c r="DQ229" i="16" s="1"/>
  <c r="DQ230" i="16" s="1"/>
  <c r="DQ231" i="16" s="1"/>
  <c r="DQ232" i="16" s="1"/>
  <c r="DQ233" i="16" s="1"/>
  <c r="DQ234" i="16" s="1"/>
  <c r="DQ235" i="16" s="1"/>
  <c r="DQ236" i="16" s="1"/>
  <c r="DQ237" i="16" s="1"/>
  <c r="DQ238" i="16" s="1"/>
  <c r="DQ293" i="16"/>
  <c r="DQ294" i="16" s="1"/>
  <c r="DQ295" i="16" s="1"/>
  <c r="DQ296" i="16" s="1"/>
  <c r="DQ297" i="16" s="1"/>
  <c r="DQ298" i="16" s="1"/>
  <c r="DQ299" i="16" s="1"/>
  <c r="DQ300" i="16" s="1"/>
  <c r="DQ301" i="16" s="1"/>
  <c r="DQ302" i="16" s="1"/>
  <c r="DQ303" i="16" s="1"/>
  <c r="DQ304" i="16" s="1"/>
  <c r="DQ305" i="16" s="1"/>
  <c r="DQ306" i="16" s="1"/>
  <c r="DQ307" i="16" s="1"/>
  <c r="DQ308" i="16" s="1"/>
  <c r="DQ309" i="16" s="1"/>
  <c r="DQ310" i="16" s="1"/>
  <c r="DQ311" i="16" s="1"/>
  <c r="DQ312" i="16" s="1"/>
  <c r="DQ313" i="16" s="1"/>
  <c r="DQ314" i="16" s="1"/>
  <c r="DQ315" i="16" s="1"/>
  <c r="DQ316" i="16" s="1"/>
  <c r="DQ317" i="16" s="1"/>
  <c r="CN293" i="16"/>
  <c r="CN294" i="16" s="1"/>
  <c r="CN295" i="16" s="1"/>
  <c r="CN296" i="16" s="1"/>
  <c r="CN297" i="16" s="1"/>
  <c r="CN298" i="16" s="1"/>
  <c r="CN299" i="16" s="1"/>
  <c r="CN300" i="16" s="1"/>
  <c r="CN301" i="16" s="1"/>
  <c r="CN302" i="16" s="1"/>
  <c r="CN303" i="16" s="1"/>
  <c r="CN304" i="16" s="1"/>
  <c r="CN305" i="16" s="1"/>
  <c r="CN306" i="16" s="1"/>
  <c r="CN307" i="16" s="1"/>
  <c r="CN308" i="16" s="1"/>
  <c r="CN309" i="16" s="1"/>
  <c r="CN310" i="16" s="1"/>
  <c r="CN311" i="16" s="1"/>
  <c r="CN312" i="16" s="1"/>
  <c r="CN313" i="16" s="1"/>
  <c r="CN314" i="16" s="1"/>
  <c r="CN315" i="16" s="1"/>
  <c r="CN316" i="16" s="1"/>
  <c r="CN317" i="16" s="1"/>
  <c r="CN214" i="16"/>
  <c r="CN215" i="16" s="1"/>
  <c r="CN216" i="16" s="1"/>
  <c r="CN217" i="16" s="1"/>
  <c r="CN218" i="16" s="1"/>
  <c r="CN219" i="16" s="1"/>
  <c r="CN220" i="16" s="1"/>
  <c r="CN221" i="16" s="1"/>
  <c r="CN222" i="16" s="1"/>
  <c r="CN223" i="16" s="1"/>
  <c r="CN224" i="16" s="1"/>
  <c r="CN225" i="16" s="1"/>
  <c r="CN226" i="16" s="1"/>
  <c r="CN227" i="16" s="1"/>
  <c r="CN228" i="16" s="1"/>
  <c r="CN229" i="16" s="1"/>
  <c r="CN230" i="16" s="1"/>
  <c r="CN231" i="16" s="1"/>
  <c r="CN232" i="16" s="1"/>
  <c r="CN233" i="16" s="1"/>
  <c r="CN234" i="16" s="1"/>
  <c r="CN235" i="16" s="1"/>
  <c r="CN236" i="16" s="1"/>
  <c r="CN237" i="16" s="1"/>
  <c r="CN238" i="16" s="1"/>
  <c r="ET135" i="16"/>
  <c r="ET136" i="16" s="1"/>
  <c r="ET137" i="16" s="1"/>
  <c r="ET138" i="16" s="1"/>
  <c r="ET139" i="16" s="1"/>
  <c r="ET140" i="16" s="1"/>
  <c r="ET141" i="16" s="1"/>
  <c r="ET142" i="16" s="1"/>
  <c r="ET143" i="16" s="1"/>
  <c r="ET144" i="16" s="1"/>
  <c r="ET145" i="16" s="1"/>
  <c r="ET146" i="16" s="1"/>
  <c r="ET147" i="16" s="1"/>
  <c r="ET148" i="16" s="1"/>
  <c r="ET149" i="16" s="1"/>
  <c r="ET150" i="16" s="1"/>
  <c r="ET151" i="16" s="1"/>
  <c r="ET152" i="16" s="1"/>
  <c r="ET153" i="16" s="1"/>
  <c r="ET154" i="16" s="1"/>
  <c r="ET155" i="16" s="1"/>
  <c r="ET156" i="16" s="1"/>
  <c r="ET157" i="16" s="1"/>
  <c r="ET158" i="16" s="1"/>
  <c r="ET159" i="16" s="1"/>
  <c r="CN135" i="16"/>
  <c r="CN136" i="16" s="1"/>
  <c r="CN137" i="16" s="1"/>
  <c r="CN138" i="16" s="1"/>
  <c r="CN139" i="16" s="1"/>
  <c r="CN140" i="16" s="1"/>
  <c r="CN141" i="16" s="1"/>
  <c r="CN142" i="16" s="1"/>
  <c r="CN143" i="16" s="1"/>
  <c r="CN144" i="16" s="1"/>
  <c r="CN145" i="16" s="1"/>
  <c r="CN146" i="16" s="1"/>
  <c r="CN147" i="16" s="1"/>
  <c r="CN148" i="16" s="1"/>
  <c r="CN149" i="16" s="1"/>
  <c r="CN150" i="16" s="1"/>
  <c r="CN151" i="16" s="1"/>
  <c r="CN152" i="16" s="1"/>
  <c r="CN153" i="16" s="1"/>
  <c r="CN154" i="16" s="1"/>
  <c r="CN155" i="16" s="1"/>
  <c r="CN156" i="16" s="1"/>
  <c r="CN157" i="16" s="1"/>
  <c r="CN158" i="16" s="1"/>
  <c r="CN159" i="16" s="1"/>
  <c r="BK135" i="16"/>
  <c r="BK136" i="16" s="1"/>
  <c r="BK137" i="16" s="1"/>
  <c r="BK138" i="16" s="1"/>
  <c r="BK139" i="16" s="1"/>
  <c r="BK140" i="16" s="1"/>
  <c r="BK141" i="16" s="1"/>
  <c r="BK142" i="16" s="1"/>
  <c r="BK143" i="16" s="1"/>
  <c r="BK144" i="16" s="1"/>
  <c r="BK145" i="16" s="1"/>
  <c r="BK146" i="16" s="1"/>
  <c r="BK147" i="16" s="1"/>
  <c r="BK148" i="16" s="1"/>
  <c r="BK149" i="16" s="1"/>
  <c r="BK150" i="16" s="1"/>
  <c r="BK151" i="16" s="1"/>
  <c r="BK152" i="16" s="1"/>
  <c r="BK153" i="16" s="1"/>
  <c r="BK154" i="16" s="1"/>
  <c r="BK155" i="16" s="1"/>
  <c r="BK156" i="16" s="1"/>
  <c r="BK157" i="16" s="1"/>
  <c r="BK158" i="16" s="1"/>
  <c r="BK159" i="16" s="1"/>
  <c r="AS55" i="16"/>
  <c r="GU1292" i="16" s="1"/>
  <c r="AB29" i="16"/>
  <c r="AB42" i="16"/>
  <c r="AB45" i="16"/>
  <c r="AA50" i="16"/>
  <c r="Z16" i="16"/>
  <c r="Z20" i="16"/>
  <c r="AC21" i="16"/>
  <c r="Z25" i="16"/>
  <c r="AA25" i="16"/>
  <c r="AC33" i="16"/>
  <c r="AD35" i="16"/>
  <c r="AB62" i="16"/>
  <c r="AC62" i="16"/>
  <c r="Z15" i="16"/>
  <c r="AD19" i="16"/>
  <c r="AB21" i="16"/>
  <c r="AB30" i="16"/>
  <c r="AD36" i="16"/>
  <c r="AB37" i="16"/>
  <c r="AC41" i="16"/>
  <c r="AA56" i="16"/>
  <c r="AB56" i="16"/>
  <c r="AB58" i="16"/>
  <c r="GX1492" i="16"/>
  <c r="GX1491" i="16"/>
  <c r="GX1490" i="16"/>
  <c r="GX1489" i="16"/>
  <c r="GX1488" i="16"/>
  <c r="GX1428" i="16"/>
  <c r="GX1427" i="16"/>
  <c r="GX1426" i="16"/>
  <c r="GX1425" i="16"/>
  <c r="GX1424" i="16"/>
  <c r="GX1364" i="16"/>
  <c r="GX1363" i="16"/>
  <c r="GX1362" i="16"/>
  <c r="GX1361" i="16"/>
  <c r="GX1360" i="16"/>
  <c r="GY1351" i="16"/>
  <c r="GY1328" i="16"/>
  <c r="GY1318" i="16"/>
  <c r="GY1316" i="16"/>
  <c r="GY1311" i="16"/>
  <c r="GY1302" i="16"/>
  <c r="GX1300" i="16"/>
  <c r="GX1299" i="16"/>
  <c r="GX1298" i="16"/>
  <c r="GX1297" i="16"/>
  <c r="GX1296" i="16"/>
  <c r="HB1250" i="16"/>
  <c r="HA1250" i="16"/>
  <c r="GX1185" i="16"/>
  <c r="GX1184" i="16"/>
  <c r="GX1183" i="16"/>
  <c r="GX1182" i="16"/>
  <c r="GX1181" i="16"/>
  <c r="GX1121" i="16"/>
  <c r="GX1120" i="16"/>
  <c r="GX1119" i="16"/>
  <c r="GX1118" i="16"/>
  <c r="GX1117" i="16"/>
  <c r="GX1057" i="16"/>
  <c r="GX1056" i="16"/>
  <c r="GX1055" i="16"/>
  <c r="GX1054" i="16"/>
  <c r="GX1053" i="16"/>
  <c r="GY1044" i="16"/>
  <c r="GY1021" i="16"/>
  <c r="GY1009" i="16"/>
  <c r="GY995" i="16"/>
  <c r="GX993" i="16"/>
  <c r="GX992" i="16"/>
  <c r="GX991" i="16"/>
  <c r="GX990" i="16"/>
  <c r="GX989" i="16"/>
  <c r="HB936" i="16"/>
  <c r="HA936" i="16"/>
  <c r="GX871" i="16"/>
  <c r="GX870" i="16"/>
  <c r="GX869" i="16"/>
  <c r="GX868" i="16"/>
  <c r="GX867" i="16"/>
  <c r="GX807" i="16"/>
  <c r="GX806" i="16"/>
  <c r="GX805" i="16"/>
  <c r="GX804" i="16"/>
  <c r="GX803" i="16"/>
  <c r="GX743" i="16"/>
  <c r="GX742" i="16"/>
  <c r="GX741" i="16"/>
  <c r="GX740" i="16"/>
  <c r="GX739" i="16"/>
  <c r="GY730" i="16"/>
  <c r="GY707" i="16"/>
  <c r="GY695" i="16"/>
  <c r="GY681" i="16"/>
  <c r="GX679" i="16"/>
  <c r="GX678" i="16"/>
  <c r="GX677" i="16"/>
  <c r="GX676" i="16"/>
  <c r="GX675" i="16"/>
  <c r="HB623" i="16"/>
  <c r="HA623" i="16"/>
  <c r="GX558" i="16"/>
  <c r="GX557" i="16"/>
  <c r="GX556" i="16"/>
  <c r="GX555" i="16"/>
  <c r="GX554" i="16"/>
  <c r="GX494" i="16"/>
  <c r="GX493" i="16"/>
  <c r="GX492" i="16"/>
  <c r="GX491" i="16"/>
  <c r="GX490" i="16"/>
  <c r="GX430" i="16"/>
  <c r="GX429" i="16"/>
  <c r="GX428" i="16"/>
  <c r="GX427" i="16"/>
  <c r="GX426" i="16"/>
  <c r="GY417" i="16"/>
  <c r="GY403" i="16"/>
  <c r="GY394" i="16"/>
  <c r="GY382" i="16"/>
  <c r="GY368" i="16"/>
  <c r="GX366" i="16"/>
  <c r="GX365" i="16"/>
  <c r="GX364" i="16"/>
  <c r="GX363" i="16"/>
  <c r="GX362" i="16"/>
  <c r="HB310" i="16"/>
  <c r="HA310" i="16"/>
  <c r="GX246" i="16"/>
  <c r="GX245" i="16"/>
  <c r="GX244" i="16"/>
  <c r="GX243" i="16"/>
  <c r="GX242" i="16"/>
  <c r="GX182" i="16"/>
  <c r="GX181" i="16"/>
  <c r="GX180" i="16"/>
  <c r="GX179" i="16"/>
  <c r="GX178" i="16"/>
  <c r="GV1293" i="16"/>
  <c r="GV1438" i="16" s="1"/>
  <c r="GY1438" i="16" s="1"/>
  <c r="GN83" i="16"/>
  <c r="GW986" i="16"/>
  <c r="GV1208" i="16" s="1"/>
  <c r="EH241" i="16"/>
  <c r="EH256" i="16" s="1"/>
  <c r="GU672" i="16"/>
  <c r="GV756" i="16" s="1"/>
  <c r="GW359" i="16"/>
  <c r="GV565" i="16" s="1"/>
  <c r="CB241" i="16"/>
  <c r="GV47" i="16"/>
  <c r="GV237" i="16" s="1"/>
  <c r="GY237" i="16" s="1"/>
  <c r="AR55" i="16"/>
  <c r="GU985" i="16" s="1"/>
  <c r="C68" i="13"/>
  <c r="C70" i="13"/>
  <c r="I201" i="13" s="1"/>
  <c r="C71" i="13"/>
  <c r="I202" i="13" s="1"/>
  <c r="C72" i="13"/>
  <c r="C73" i="13"/>
  <c r="I204" i="13" s="1"/>
  <c r="C76" i="13"/>
  <c r="I207" i="13" s="1"/>
  <c r="C77" i="13"/>
  <c r="I208" i="13" s="1"/>
  <c r="C78" i="13"/>
  <c r="I209" i="13" s="1"/>
  <c r="C79" i="13"/>
  <c r="I210" i="13" s="1"/>
  <c r="A1" i="16"/>
  <c r="EL87" i="16"/>
  <c r="EL88" i="16" s="1"/>
  <c r="EL89" i="16" s="1"/>
  <c r="EL90" i="16" s="1"/>
  <c r="EL91" i="16" s="1"/>
  <c r="EL92" i="16" s="1"/>
  <c r="EL93" i="16" s="1"/>
  <c r="EL94" i="16" s="1"/>
  <c r="EL95" i="16" s="1"/>
  <c r="EL96" i="16" s="1"/>
  <c r="EL97" i="16" s="1"/>
  <c r="EL98" i="16" s="1"/>
  <c r="EL99" i="16" s="1"/>
  <c r="EL100" i="16" s="1"/>
  <c r="EL101" i="16" s="1"/>
  <c r="EL102" i="16" s="1"/>
  <c r="EL103" i="16" s="1"/>
  <c r="EL104" i="16" s="1"/>
  <c r="EL105" i="16" s="1"/>
  <c r="EL106" i="16" s="1"/>
  <c r="EL107" i="16" s="1"/>
  <c r="EL108" i="16" s="1"/>
  <c r="EL109" i="16" s="1"/>
  <c r="EL110" i="16" s="1"/>
  <c r="EL111" i="16" s="1"/>
  <c r="EL112" i="16" s="1"/>
  <c r="EL113" i="16" s="1"/>
  <c r="EL114" i="16" s="1"/>
  <c r="EL115" i="16" s="1"/>
  <c r="EL116" i="16" s="1"/>
  <c r="EL117" i="16" s="1"/>
  <c r="EL118" i="16" s="1"/>
  <c r="EL119" i="16" s="1"/>
  <c r="EL120" i="16" s="1"/>
  <c r="EL121" i="16" s="1"/>
  <c r="EL122" i="16" s="1"/>
  <c r="EL123" i="16" s="1"/>
  <c r="CF87" i="16"/>
  <c r="CF88" i="16" s="1"/>
  <c r="CF89" i="16" s="1"/>
  <c r="CF90" i="16" s="1"/>
  <c r="CF91" i="16" s="1"/>
  <c r="CF92" i="16" s="1"/>
  <c r="CF93" i="16" s="1"/>
  <c r="CF94" i="16" s="1"/>
  <c r="CF95" i="16" s="1"/>
  <c r="CF96" i="16" s="1"/>
  <c r="CF97" i="16" s="1"/>
  <c r="CF98" i="16" s="1"/>
  <c r="CF99" i="16" s="1"/>
  <c r="CF100" i="16" s="1"/>
  <c r="CF101" i="16" s="1"/>
  <c r="CF102" i="16" s="1"/>
  <c r="CF103" i="16" s="1"/>
  <c r="CF104" i="16" s="1"/>
  <c r="CF105" i="16" s="1"/>
  <c r="CF106" i="16" s="1"/>
  <c r="CF107" i="16" s="1"/>
  <c r="CF108" i="16" s="1"/>
  <c r="CF109" i="16" s="1"/>
  <c r="CF110" i="16" s="1"/>
  <c r="CF111" i="16" s="1"/>
  <c r="CF112" i="16" s="1"/>
  <c r="CF113" i="16" s="1"/>
  <c r="CF114" i="16" s="1"/>
  <c r="CF115" i="16" s="1"/>
  <c r="CF116" i="16" s="1"/>
  <c r="CF117" i="16" s="1"/>
  <c r="CF118" i="16" s="1"/>
  <c r="CF119" i="16" s="1"/>
  <c r="CF120" i="16" s="1"/>
  <c r="CF121" i="16" s="1"/>
  <c r="CF122" i="16" s="1"/>
  <c r="CF123" i="16" s="1"/>
  <c r="FW245" i="16"/>
  <c r="FW246" i="16" s="1"/>
  <c r="FW247" i="16" s="1"/>
  <c r="FW248" i="16" s="1"/>
  <c r="FW249" i="16" s="1"/>
  <c r="FW250" i="16" s="1"/>
  <c r="FW251" i="16" s="1"/>
  <c r="FW252" i="16" s="1"/>
  <c r="FW253" i="16" s="1"/>
  <c r="FW254" i="16" s="1"/>
  <c r="FW255" i="16" s="1"/>
  <c r="FW256" i="16" s="1"/>
  <c r="FW257" i="16" s="1"/>
  <c r="FW258" i="16" s="1"/>
  <c r="FW259" i="16" s="1"/>
  <c r="FW260" i="16" s="1"/>
  <c r="FW261" i="16" s="1"/>
  <c r="FW262" i="16" s="1"/>
  <c r="FW263" i="16" s="1"/>
  <c r="FW264" i="16" s="1"/>
  <c r="FW265" i="16" s="1"/>
  <c r="FW266" i="16" s="1"/>
  <c r="FW267" i="16" s="1"/>
  <c r="FW268" i="16" s="1"/>
  <c r="FW269" i="16" s="1"/>
  <c r="FW270" i="16" s="1"/>
  <c r="FW271" i="16" s="1"/>
  <c r="FW272" i="16" s="1"/>
  <c r="FW273" i="16" s="1"/>
  <c r="FW274" i="16" s="1"/>
  <c r="FW275" i="16" s="1"/>
  <c r="FW276" i="16" s="1"/>
  <c r="FW277" i="16" s="1"/>
  <c r="FW278" i="16" s="1"/>
  <c r="FW279" i="16" s="1"/>
  <c r="FW280" i="16" s="1"/>
  <c r="FW281" i="16" s="1"/>
  <c r="FW282" i="16" s="1"/>
  <c r="FW283" i="16" s="1"/>
  <c r="FW284" i="16" s="1"/>
  <c r="FW285" i="16" s="1"/>
  <c r="FW286" i="16" s="1"/>
  <c r="FW287" i="16" s="1"/>
  <c r="FW166" i="16"/>
  <c r="FW167" i="16" s="1"/>
  <c r="FW168" i="16" s="1"/>
  <c r="FW169" i="16" s="1"/>
  <c r="FW170" i="16" s="1"/>
  <c r="FW171" i="16" s="1"/>
  <c r="FW172" i="16" s="1"/>
  <c r="FW173" i="16" s="1"/>
  <c r="FW174" i="16" s="1"/>
  <c r="FW175" i="16" s="1"/>
  <c r="FW176" i="16" s="1"/>
  <c r="FW177" i="16" s="1"/>
  <c r="FW178" i="16" s="1"/>
  <c r="FW179" i="16" s="1"/>
  <c r="FW180" i="16" s="1"/>
  <c r="FW181" i="16" s="1"/>
  <c r="FW182" i="16" s="1"/>
  <c r="FW183" i="16" s="1"/>
  <c r="FW184" i="16" s="1"/>
  <c r="FW185" i="16" s="1"/>
  <c r="FW186" i="16" s="1"/>
  <c r="FW187" i="16" s="1"/>
  <c r="FW188" i="16" s="1"/>
  <c r="FW189" i="16" s="1"/>
  <c r="FW190" i="16" s="1"/>
  <c r="FW191" i="16" s="1"/>
  <c r="FW192" i="16" s="1"/>
  <c r="FW193" i="16" s="1"/>
  <c r="FW194" i="16" s="1"/>
  <c r="FW195" i="16" s="1"/>
  <c r="FW196" i="16" s="1"/>
  <c r="FW197" i="16" s="1"/>
  <c r="FW198" i="16" s="1"/>
  <c r="FW199" i="16" s="1"/>
  <c r="FW200" i="16" s="1"/>
  <c r="FW201" i="16" s="1"/>
  <c r="FW202" i="16" s="1"/>
  <c r="FW203" i="16" s="1"/>
  <c r="FW204" i="16" s="1"/>
  <c r="FW205" i="16" s="1"/>
  <c r="FW206" i="16" s="1"/>
  <c r="FW207" i="16" s="1"/>
  <c r="FW208" i="16" s="1"/>
  <c r="FW87" i="16"/>
  <c r="FW88" i="16" s="1"/>
  <c r="FW89" i="16" s="1"/>
  <c r="FW90" i="16" s="1"/>
  <c r="FW91" i="16" s="1"/>
  <c r="FW92" i="16" s="1"/>
  <c r="FW93" i="16" s="1"/>
  <c r="FW94" i="16" s="1"/>
  <c r="FW95" i="16" s="1"/>
  <c r="FW96" i="16" s="1"/>
  <c r="FW97" i="16" s="1"/>
  <c r="FW98" i="16" s="1"/>
  <c r="FW99" i="16" s="1"/>
  <c r="FW100" i="16" s="1"/>
  <c r="FW101" i="16" s="1"/>
  <c r="FW102" i="16" s="1"/>
  <c r="FW103" i="16" s="1"/>
  <c r="FW104" i="16" s="1"/>
  <c r="FW105" i="16" s="1"/>
  <c r="FW106" i="16" s="1"/>
  <c r="FW107" i="16" s="1"/>
  <c r="FW108" i="16" s="1"/>
  <c r="FW109" i="16" s="1"/>
  <c r="FW110" i="16" s="1"/>
  <c r="FW111" i="16" s="1"/>
  <c r="FW112" i="16" s="1"/>
  <c r="FW113" i="16" s="1"/>
  <c r="FW114" i="16" s="1"/>
  <c r="FW115" i="16" s="1"/>
  <c r="FW116" i="16" s="1"/>
  <c r="FW117" i="16" s="1"/>
  <c r="FW118" i="16" s="1"/>
  <c r="FW119" i="16" s="1"/>
  <c r="FW120" i="16" s="1"/>
  <c r="FW121" i="16" s="1"/>
  <c r="FW122" i="16" s="1"/>
  <c r="FW123" i="16" s="1"/>
  <c r="FW124" i="16" s="1"/>
  <c r="FW125" i="16" s="1"/>
  <c r="FW126" i="16" s="1"/>
  <c r="FW127" i="16" s="1"/>
  <c r="FW128" i="16" s="1"/>
  <c r="FW129" i="16" s="1"/>
  <c r="FO87" i="16"/>
  <c r="FO88" i="16" s="1"/>
  <c r="FO89" i="16" s="1"/>
  <c r="FO90" i="16" s="1"/>
  <c r="FO91" i="16" s="1"/>
  <c r="FO92" i="16" s="1"/>
  <c r="FO93" i="16" s="1"/>
  <c r="FO94" i="16" s="1"/>
  <c r="FO95" i="16" s="1"/>
  <c r="FO96" i="16" s="1"/>
  <c r="FO97" i="16" s="1"/>
  <c r="FO98" i="16" s="1"/>
  <c r="FO99" i="16" s="1"/>
  <c r="FO100" i="16" s="1"/>
  <c r="FO101" i="16" s="1"/>
  <c r="FO102" i="16" s="1"/>
  <c r="FO103" i="16" s="1"/>
  <c r="FO104" i="16" s="1"/>
  <c r="FO105" i="16" s="1"/>
  <c r="FO106" i="16" s="1"/>
  <c r="FO107" i="16" s="1"/>
  <c r="FO108" i="16" s="1"/>
  <c r="FO109" i="16" s="1"/>
  <c r="FO110" i="16" s="1"/>
  <c r="FO111" i="16" s="1"/>
  <c r="FO112" i="16" s="1"/>
  <c r="FO113" i="16" s="1"/>
  <c r="FO114" i="16" s="1"/>
  <c r="FO115" i="16" s="1"/>
  <c r="FO116" i="16" s="1"/>
  <c r="FO117" i="16" s="1"/>
  <c r="FO118" i="16" s="1"/>
  <c r="FO119" i="16" s="1"/>
  <c r="FO120" i="16" s="1"/>
  <c r="FO121" i="16" s="1"/>
  <c r="FO122" i="16" s="1"/>
  <c r="FO123" i="16" s="1"/>
  <c r="ET245" i="16"/>
  <c r="ET246" i="16" s="1"/>
  <c r="ET247" i="16" s="1"/>
  <c r="ET248" i="16" s="1"/>
  <c r="ET249" i="16" s="1"/>
  <c r="ET250" i="16" s="1"/>
  <c r="ET251" i="16" s="1"/>
  <c r="ET252" i="16" s="1"/>
  <c r="ET253" i="16" s="1"/>
  <c r="ET254" i="16" s="1"/>
  <c r="ET255" i="16" s="1"/>
  <c r="ET256" i="16" s="1"/>
  <c r="ET257" i="16" s="1"/>
  <c r="ET258" i="16" s="1"/>
  <c r="ET259" i="16" s="1"/>
  <c r="ET260" i="16" s="1"/>
  <c r="ET261" i="16" s="1"/>
  <c r="ET262" i="16" s="1"/>
  <c r="ET263" i="16" s="1"/>
  <c r="ET264" i="16" s="1"/>
  <c r="ET265" i="16" s="1"/>
  <c r="ET266" i="16" s="1"/>
  <c r="ET267" i="16" s="1"/>
  <c r="ET268" i="16" s="1"/>
  <c r="ET269" i="16" s="1"/>
  <c r="ET270" i="16" s="1"/>
  <c r="ET271" i="16" s="1"/>
  <c r="ET272" i="16" s="1"/>
  <c r="ET273" i="16" s="1"/>
  <c r="ET274" i="16" s="1"/>
  <c r="ET275" i="16" s="1"/>
  <c r="ET276" i="16" s="1"/>
  <c r="ET277" i="16" s="1"/>
  <c r="ET278" i="16" s="1"/>
  <c r="ET279" i="16" s="1"/>
  <c r="ET280" i="16" s="1"/>
  <c r="ET281" i="16" s="1"/>
  <c r="ET282" i="16" s="1"/>
  <c r="ET283" i="16" s="1"/>
  <c r="ET284" i="16" s="1"/>
  <c r="ET285" i="16" s="1"/>
  <c r="ET286" i="16" s="1"/>
  <c r="ET287" i="16" s="1"/>
  <c r="ET166" i="16"/>
  <c r="ET167" i="16" s="1"/>
  <c r="ET168" i="16" s="1"/>
  <c r="ET169" i="16" s="1"/>
  <c r="ET170" i="16" s="1"/>
  <c r="ET171" i="16" s="1"/>
  <c r="ET172" i="16" s="1"/>
  <c r="ET173" i="16" s="1"/>
  <c r="ET174" i="16" s="1"/>
  <c r="ET175" i="16" s="1"/>
  <c r="ET176" i="16" s="1"/>
  <c r="ET177" i="16" s="1"/>
  <c r="ET178" i="16" s="1"/>
  <c r="ET179" i="16" s="1"/>
  <c r="ET180" i="16" s="1"/>
  <c r="ET181" i="16" s="1"/>
  <c r="ET182" i="16" s="1"/>
  <c r="ET183" i="16" s="1"/>
  <c r="ET184" i="16" s="1"/>
  <c r="ET185" i="16" s="1"/>
  <c r="ET186" i="16" s="1"/>
  <c r="ET187" i="16" s="1"/>
  <c r="ET188" i="16" s="1"/>
  <c r="ET189" i="16" s="1"/>
  <c r="ET190" i="16" s="1"/>
  <c r="ET191" i="16" s="1"/>
  <c r="ET192" i="16" s="1"/>
  <c r="ET193" i="16" s="1"/>
  <c r="ET194" i="16" s="1"/>
  <c r="ET195" i="16" s="1"/>
  <c r="ET196" i="16" s="1"/>
  <c r="ET197" i="16" s="1"/>
  <c r="ET198" i="16" s="1"/>
  <c r="ET199" i="16" s="1"/>
  <c r="ET200" i="16" s="1"/>
  <c r="ET201" i="16" s="1"/>
  <c r="ET202" i="16" s="1"/>
  <c r="ET203" i="16" s="1"/>
  <c r="ET204" i="16" s="1"/>
  <c r="ET205" i="16" s="1"/>
  <c r="ET206" i="16" s="1"/>
  <c r="ET207" i="16" s="1"/>
  <c r="ET208" i="16" s="1"/>
  <c r="ET87" i="16"/>
  <c r="ET88" i="16" s="1"/>
  <c r="ET89" i="16" s="1"/>
  <c r="ET90" i="16" s="1"/>
  <c r="ET91" i="16" s="1"/>
  <c r="ET92" i="16" s="1"/>
  <c r="ET93" i="16" s="1"/>
  <c r="ET94" i="16" s="1"/>
  <c r="ET95" i="16" s="1"/>
  <c r="ET96" i="16" s="1"/>
  <c r="ET97" i="16" s="1"/>
  <c r="ET98" i="16" s="1"/>
  <c r="ET99" i="16" s="1"/>
  <c r="ET100" i="16" s="1"/>
  <c r="ET101" i="16" s="1"/>
  <c r="ET102" i="16" s="1"/>
  <c r="ET103" i="16" s="1"/>
  <c r="ET104" i="16" s="1"/>
  <c r="ET105" i="16" s="1"/>
  <c r="ET106" i="16" s="1"/>
  <c r="ET107" i="16" s="1"/>
  <c r="ET108" i="16" s="1"/>
  <c r="ET109" i="16" s="1"/>
  <c r="ET110" i="16" s="1"/>
  <c r="ET111" i="16" s="1"/>
  <c r="ET112" i="16" s="1"/>
  <c r="ET113" i="16" s="1"/>
  <c r="ET114" i="16" s="1"/>
  <c r="ET115" i="16" s="1"/>
  <c r="ET116" i="16" s="1"/>
  <c r="ET117" i="16" s="1"/>
  <c r="ET118" i="16" s="1"/>
  <c r="ET119" i="16" s="1"/>
  <c r="ET120" i="16" s="1"/>
  <c r="ET121" i="16" s="1"/>
  <c r="ET122" i="16" s="1"/>
  <c r="ET123" i="16" s="1"/>
  <c r="ET124" i="16" s="1"/>
  <c r="ET125" i="16" s="1"/>
  <c r="ET126" i="16" s="1"/>
  <c r="ET127" i="16" s="1"/>
  <c r="ET128" i="16" s="1"/>
  <c r="ET129" i="16" s="1"/>
  <c r="DQ245" i="16"/>
  <c r="DQ246" i="16" s="1"/>
  <c r="DQ247" i="16" s="1"/>
  <c r="DQ248" i="16" s="1"/>
  <c r="DQ249" i="16" s="1"/>
  <c r="DQ250" i="16" s="1"/>
  <c r="DQ251" i="16" s="1"/>
  <c r="DQ252" i="16" s="1"/>
  <c r="DQ253" i="16" s="1"/>
  <c r="DQ254" i="16" s="1"/>
  <c r="DQ255" i="16" s="1"/>
  <c r="DQ256" i="16" s="1"/>
  <c r="DQ257" i="16" s="1"/>
  <c r="DQ258" i="16" s="1"/>
  <c r="DQ259" i="16" s="1"/>
  <c r="DQ260" i="16" s="1"/>
  <c r="DQ261" i="16" s="1"/>
  <c r="DQ262" i="16" s="1"/>
  <c r="DQ263" i="16" s="1"/>
  <c r="DQ264" i="16" s="1"/>
  <c r="DQ265" i="16" s="1"/>
  <c r="DQ266" i="16" s="1"/>
  <c r="DQ267" i="16" s="1"/>
  <c r="DQ268" i="16" s="1"/>
  <c r="DQ269" i="16" s="1"/>
  <c r="DQ270" i="16" s="1"/>
  <c r="DQ271" i="16" s="1"/>
  <c r="DQ272" i="16" s="1"/>
  <c r="DQ273" i="16" s="1"/>
  <c r="DQ274" i="16" s="1"/>
  <c r="DQ275" i="16" s="1"/>
  <c r="DQ276" i="16" s="1"/>
  <c r="DQ277" i="16" s="1"/>
  <c r="DQ278" i="16" s="1"/>
  <c r="DQ279" i="16" s="1"/>
  <c r="DQ280" i="16" s="1"/>
  <c r="DQ281" i="16" s="1"/>
  <c r="DQ282" i="16" s="1"/>
  <c r="DQ283" i="16" s="1"/>
  <c r="DQ284" i="16" s="1"/>
  <c r="DQ285" i="16" s="1"/>
  <c r="DQ286" i="16" s="1"/>
  <c r="DQ287" i="16" s="1"/>
  <c r="DQ166" i="16"/>
  <c r="DQ167" i="16" s="1"/>
  <c r="DQ168" i="16" s="1"/>
  <c r="DQ169" i="16" s="1"/>
  <c r="DQ170" i="16" s="1"/>
  <c r="DQ171" i="16" s="1"/>
  <c r="DQ172" i="16" s="1"/>
  <c r="DQ173" i="16" s="1"/>
  <c r="DQ174" i="16" s="1"/>
  <c r="DQ175" i="16" s="1"/>
  <c r="DQ176" i="16" s="1"/>
  <c r="DQ177" i="16" s="1"/>
  <c r="DQ178" i="16" s="1"/>
  <c r="DQ179" i="16" s="1"/>
  <c r="DQ180" i="16" s="1"/>
  <c r="DQ181" i="16" s="1"/>
  <c r="DQ182" i="16" s="1"/>
  <c r="DQ183" i="16" s="1"/>
  <c r="DQ184" i="16" s="1"/>
  <c r="DQ185" i="16" s="1"/>
  <c r="DQ186" i="16" s="1"/>
  <c r="DQ187" i="16" s="1"/>
  <c r="DQ188" i="16" s="1"/>
  <c r="DQ189" i="16" s="1"/>
  <c r="DQ190" i="16" s="1"/>
  <c r="DQ191" i="16" s="1"/>
  <c r="DQ192" i="16" s="1"/>
  <c r="DQ193" i="16" s="1"/>
  <c r="DQ194" i="16" s="1"/>
  <c r="DQ195" i="16" s="1"/>
  <c r="DQ196" i="16" s="1"/>
  <c r="DQ197" i="16" s="1"/>
  <c r="DQ198" i="16" s="1"/>
  <c r="DQ199" i="16" s="1"/>
  <c r="DQ200" i="16" s="1"/>
  <c r="DQ201" i="16" s="1"/>
  <c r="DQ202" i="16" s="1"/>
  <c r="DQ203" i="16" s="1"/>
  <c r="DQ204" i="16" s="1"/>
  <c r="DQ205" i="16" s="1"/>
  <c r="DQ206" i="16" s="1"/>
  <c r="DQ207" i="16" s="1"/>
  <c r="DQ208" i="16" s="1"/>
  <c r="DQ87" i="16"/>
  <c r="DQ88" i="16" s="1"/>
  <c r="DQ89" i="16" s="1"/>
  <c r="DQ90" i="16" s="1"/>
  <c r="DQ91" i="16" s="1"/>
  <c r="DQ92" i="16" s="1"/>
  <c r="DQ93" i="16" s="1"/>
  <c r="DQ94" i="16" s="1"/>
  <c r="DQ95" i="16" s="1"/>
  <c r="DQ96" i="16" s="1"/>
  <c r="DQ97" i="16" s="1"/>
  <c r="DQ98" i="16" s="1"/>
  <c r="DQ99" i="16" s="1"/>
  <c r="DQ100" i="16" s="1"/>
  <c r="DQ101" i="16" s="1"/>
  <c r="DQ102" i="16" s="1"/>
  <c r="DQ103" i="16" s="1"/>
  <c r="DQ104" i="16" s="1"/>
  <c r="DQ105" i="16" s="1"/>
  <c r="DQ106" i="16" s="1"/>
  <c r="DQ107" i="16" s="1"/>
  <c r="DQ108" i="16" s="1"/>
  <c r="DQ109" i="16" s="1"/>
  <c r="DQ110" i="16" s="1"/>
  <c r="DQ111" i="16" s="1"/>
  <c r="DQ112" i="16" s="1"/>
  <c r="DQ113" i="16" s="1"/>
  <c r="DQ114" i="16" s="1"/>
  <c r="DQ115" i="16" s="1"/>
  <c r="DQ116" i="16" s="1"/>
  <c r="DQ117" i="16" s="1"/>
  <c r="DQ118" i="16" s="1"/>
  <c r="DQ119" i="16" s="1"/>
  <c r="DQ120" i="16" s="1"/>
  <c r="DQ121" i="16" s="1"/>
  <c r="DQ122" i="16" s="1"/>
  <c r="DQ123" i="16" s="1"/>
  <c r="DQ124" i="16" s="1"/>
  <c r="DQ125" i="16" s="1"/>
  <c r="DQ126" i="16" s="1"/>
  <c r="DQ127" i="16" s="1"/>
  <c r="DQ128" i="16" s="1"/>
  <c r="DQ129" i="16" s="1"/>
  <c r="DI87" i="16"/>
  <c r="DI88" i="16" s="1"/>
  <c r="DI89" i="16" s="1"/>
  <c r="DI90" i="16" s="1"/>
  <c r="DI91" i="16" s="1"/>
  <c r="DI92" i="16" s="1"/>
  <c r="DI93" i="16" s="1"/>
  <c r="DI94" i="16" s="1"/>
  <c r="DI95" i="16" s="1"/>
  <c r="DI96" i="16" s="1"/>
  <c r="DI97" i="16" s="1"/>
  <c r="DI98" i="16" s="1"/>
  <c r="DI99" i="16" s="1"/>
  <c r="DI100" i="16" s="1"/>
  <c r="DI101" i="16" s="1"/>
  <c r="DI102" i="16" s="1"/>
  <c r="DI103" i="16" s="1"/>
  <c r="DI104" i="16" s="1"/>
  <c r="DI105" i="16" s="1"/>
  <c r="DI106" i="16" s="1"/>
  <c r="DI107" i="16" s="1"/>
  <c r="DI108" i="16" s="1"/>
  <c r="DI109" i="16" s="1"/>
  <c r="DI110" i="16" s="1"/>
  <c r="DI111" i="16" s="1"/>
  <c r="DI112" i="16" s="1"/>
  <c r="DI113" i="16" s="1"/>
  <c r="DI114" i="16" s="1"/>
  <c r="DI115" i="16" s="1"/>
  <c r="DI116" i="16" s="1"/>
  <c r="DI117" i="16" s="1"/>
  <c r="DI118" i="16" s="1"/>
  <c r="DI119" i="16" s="1"/>
  <c r="DI120" i="16" s="1"/>
  <c r="DI121" i="16" s="1"/>
  <c r="DI122" i="16" s="1"/>
  <c r="DI123" i="16" s="1"/>
  <c r="CN245" i="16"/>
  <c r="CN246" i="16" s="1"/>
  <c r="CN247" i="16" s="1"/>
  <c r="CN248" i="16" s="1"/>
  <c r="CN249" i="16" s="1"/>
  <c r="CN250" i="16" s="1"/>
  <c r="CN251" i="16" s="1"/>
  <c r="CN252" i="16" s="1"/>
  <c r="CN253" i="16" s="1"/>
  <c r="CN254" i="16" s="1"/>
  <c r="CN255" i="16" s="1"/>
  <c r="CN256" i="16" s="1"/>
  <c r="CN257" i="16" s="1"/>
  <c r="CN258" i="16" s="1"/>
  <c r="CN259" i="16" s="1"/>
  <c r="CN260" i="16" s="1"/>
  <c r="CN261" i="16" s="1"/>
  <c r="CN262" i="16" s="1"/>
  <c r="CN263" i="16" s="1"/>
  <c r="CN264" i="16" s="1"/>
  <c r="CN265" i="16" s="1"/>
  <c r="CN266" i="16" s="1"/>
  <c r="CN267" i="16" s="1"/>
  <c r="CN268" i="16" s="1"/>
  <c r="CN269" i="16" s="1"/>
  <c r="CN270" i="16" s="1"/>
  <c r="CN271" i="16" s="1"/>
  <c r="CN272" i="16" s="1"/>
  <c r="CN273" i="16" s="1"/>
  <c r="CN274" i="16" s="1"/>
  <c r="CN275" i="16" s="1"/>
  <c r="CN276" i="16" s="1"/>
  <c r="CN277" i="16" s="1"/>
  <c r="CN278" i="16" s="1"/>
  <c r="CN279" i="16" s="1"/>
  <c r="CN280" i="16" s="1"/>
  <c r="CN281" i="16" s="1"/>
  <c r="CN282" i="16" s="1"/>
  <c r="CN283" i="16" s="1"/>
  <c r="CN284" i="16" s="1"/>
  <c r="CN285" i="16" s="1"/>
  <c r="CN286" i="16" s="1"/>
  <c r="CN287" i="16" s="1"/>
  <c r="CN166" i="16"/>
  <c r="CN167" i="16" s="1"/>
  <c r="CN168" i="16" s="1"/>
  <c r="CN169" i="16" s="1"/>
  <c r="CN170" i="16" s="1"/>
  <c r="CN171" i="16" s="1"/>
  <c r="CN172" i="16" s="1"/>
  <c r="CN173" i="16" s="1"/>
  <c r="CN174" i="16" s="1"/>
  <c r="CN175" i="16" s="1"/>
  <c r="CN176" i="16" s="1"/>
  <c r="CN177" i="16" s="1"/>
  <c r="CN178" i="16" s="1"/>
  <c r="CN179" i="16" s="1"/>
  <c r="CN180" i="16" s="1"/>
  <c r="CN181" i="16" s="1"/>
  <c r="CN182" i="16" s="1"/>
  <c r="CN183" i="16" s="1"/>
  <c r="CN184" i="16" s="1"/>
  <c r="CN185" i="16" s="1"/>
  <c r="CN186" i="16" s="1"/>
  <c r="CN187" i="16" s="1"/>
  <c r="CN188" i="16" s="1"/>
  <c r="CN189" i="16" s="1"/>
  <c r="CN190" i="16" s="1"/>
  <c r="CN191" i="16" s="1"/>
  <c r="CN192" i="16" s="1"/>
  <c r="CN193" i="16" s="1"/>
  <c r="CN194" i="16" s="1"/>
  <c r="CN195" i="16" s="1"/>
  <c r="CN196" i="16" s="1"/>
  <c r="CN197" i="16" s="1"/>
  <c r="CN198" i="16" s="1"/>
  <c r="CN199" i="16" s="1"/>
  <c r="CN200" i="16" s="1"/>
  <c r="CN201" i="16" s="1"/>
  <c r="CN202" i="16" s="1"/>
  <c r="CN203" i="16" s="1"/>
  <c r="CN204" i="16" s="1"/>
  <c r="CN205" i="16" s="1"/>
  <c r="CN206" i="16" s="1"/>
  <c r="CN207" i="16" s="1"/>
  <c r="CN208" i="16" s="1"/>
  <c r="CN87" i="16"/>
  <c r="CN88" i="16" s="1"/>
  <c r="CN89" i="16" s="1"/>
  <c r="CN90" i="16" s="1"/>
  <c r="CN91" i="16" s="1"/>
  <c r="CN92" i="16" s="1"/>
  <c r="CN93" i="16" s="1"/>
  <c r="CN94" i="16" s="1"/>
  <c r="CN95" i="16" s="1"/>
  <c r="CN96" i="16" s="1"/>
  <c r="CN97" i="16" s="1"/>
  <c r="CN98" i="16" s="1"/>
  <c r="CN99" i="16" s="1"/>
  <c r="CN100" i="16" s="1"/>
  <c r="CN101" i="16" s="1"/>
  <c r="CN102" i="16" s="1"/>
  <c r="CN103" i="16" s="1"/>
  <c r="CN104" i="16" s="1"/>
  <c r="CN105" i="16" s="1"/>
  <c r="CN106" i="16" s="1"/>
  <c r="CN107" i="16" s="1"/>
  <c r="CN108" i="16" s="1"/>
  <c r="CN109" i="16" s="1"/>
  <c r="CN110" i="16" s="1"/>
  <c r="CN111" i="16" s="1"/>
  <c r="CN112" i="16" s="1"/>
  <c r="CN113" i="16" s="1"/>
  <c r="CN114" i="16" s="1"/>
  <c r="CN115" i="16" s="1"/>
  <c r="CN116" i="16" s="1"/>
  <c r="CN117" i="16" s="1"/>
  <c r="CN118" i="16" s="1"/>
  <c r="CN119" i="16" s="1"/>
  <c r="CN120" i="16" s="1"/>
  <c r="CN121" i="16" s="1"/>
  <c r="CN122" i="16" s="1"/>
  <c r="CN123" i="16" s="1"/>
  <c r="CN124" i="16" s="1"/>
  <c r="CN125" i="16" s="1"/>
  <c r="CN126" i="16" s="1"/>
  <c r="CN127" i="16" s="1"/>
  <c r="CN128" i="16" s="1"/>
  <c r="CN129" i="16" s="1"/>
  <c r="GX117" i="16"/>
  <c r="GX115" i="16"/>
  <c r="GY105" i="16"/>
  <c r="GY56" i="16"/>
  <c r="GX54" i="16"/>
  <c r="BK214" i="16"/>
  <c r="BK215" i="16" s="1"/>
  <c r="BK216" i="16" s="1"/>
  <c r="BK217" i="16" s="1"/>
  <c r="BK218" i="16" s="1"/>
  <c r="BK219" i="16" s="1"/>
  <c r="BK220" i="16" s="1"/>
  <c r="BK221" i="16" s="1"/>
  <c r="BK222" i="16" s="1"/>
  <c r="BK223" i="16" s="1"/>
  <c r="BK224" i="16" s="1"/>
  <c r="BK225" i="16" s="1"/>
  <c r="BK226" i="16" s="1"/>
  <c r="BK227" i="16" s="1"/>
  <c r="BK228" i="16" s="1"/>
  <c r="BK229" i="16" s="1"/>
  <c r="BK230" i="16" s="1"/>
  <c r="BK231" i="16" s="1"/>
  <c r="BK232" i="16" s="1"/>
  <c r="BK233" i="16" s="1"/>
  <c r="BK234" i="16" s="1"/>
  <c r="BK235" i="16" s="1"/>
  <c r="BK236" i="16" s="1"/>
  <c r="BK237" i="16" s="1"/>
  <c r="BK238" i="16" s="1"/>
  <c r="BK245" i="16"/>
  <c r="BK246" i="16" s="1"/>
  <c r="BK247" i="16" s="1"/>
  <c r="BK248" i="16" s="1"/>
  <c r="BK249" i="16" s="1"/>
  <c r="BK250" i="16" s="1"/>
  <c r="BK251" i="16" s="1"/>
  <c r="BK252" i="16" s="1"/>
  <c r="BK253" i="16" s="1"/>
  <c r="BK254" i="16" s="1"/>
  <c r="BK255" i="16" s="1"/>
  <c r="BK256" i="16" s="1"/>
  <c r="BK257" i="16" s="1"/>
  <c r="BK258" i="16" s="1"/>
  <c r="BK259" i="16" s="1"/>
  <c r="BK260" i="16" s="1"/>
  <c r="BK261" i="16" s="1"/>
  <c r="BK262" i="16" s="1"/>
  <c r="BK263" i="16" s="1"/>
  <c r="BK264" i="16" s="1"/>
  <c r="BK265" i="16" s="1"/>
  <c r="BK266" i="16" s="1"/>
  <c r="BK267" i="16" s="1"/>
  <c r="BK268" i="16" s="1"/>
  <c r="BK269" i="16" s="1"/>
  <c r="BK270" i="16" s="1"/>
  <c r="BK271" i="16" s="1"/>
  <c r="BK272" i="16" s="1"/>
  <c r="BK273" i="16" s="1"/>
  <c r="BK274" i="16" s="1"/>
  <c r="BK275" i="16" s="1"/>
  <c r="BK276" i="16" s="1"/>
  <c r="BK277" i="16" s="1"/>
  <c r="BK278" i="16" s="1"/>
  <c r="BK279" i="16" s="1"/>
  <c r="BK280" i="16" s="1"/>
  <c r="BK281" i="16" s="1"/>
  <c r="BK282" i="16" s="1"/>
  <c r="BK283" i="16" s="1"/>
  <c r="BK284" i="16" s="1"/>
  <c r="BK285" i="16" s="1"/>
  <c r="BK286" i="16" s="1"/>
  <c r="BK287" i="16" s="1"/>
  <c r="BK166" i="16"/>
  <c r="BK167" i="16" s="1"/>
  <c r="BK168" i="16" s="1"/>
  <c r="BK169" i="16" s="1"/>
  <c r="BK170" i="16" s="1"/>
  <c r="BK171" i="16" s="1"/>
  <c r="BK172" i="16" s="1"/>
  <c r="BK173" i="16" s="1"/>
  <c r="BK174" i="16" s="1"/>
  <c r="BK175" i="16" s="1"/>
  <c r="BK176" i="16" s="1"/>
  <c r="BK177" i="16" s="1"/>
  <c r="BK178" i="16" s="1"/>
  <c r="BK179" i="16" s="1"/>
  <c r="BK180" i="16" s="1"/>
  <c r="BK181" i="16" s="1"/>
  <c r="BK182" i="16" s="1"/>
  <c r="BK183" i="16" s="1"/>
  <c r="BK184" i="16" s="1"/>
  <c r="BK185" i="16" s="1"/>
  <c r="BK186" i="16" s="1"/>
  <c r="BK187" i="16" s="1"/>
  <c r="BK188" i="16" s="1"/>
  <c r="BK189" i="16" s="1"/>
  <c r="BK190" i="16" s="1"/>
  <c r="BK191" i="16" s="1"/>
  <c r="BK192" i="16" s="1"/>
  <c r="BK193" i="16" s="1"/>
  <c r="BK194" i="16" s="1"/>
  <c r="BK195" i="16" s="1"/>
  <c r="BK196" i="16" s="1"/>
  <c r="BK197" i="16" s="1"/>
  <c r="BK198" i="16" s="1"/>
  <c r="BK199" i="16" s="1"/>
  <c r="BK200" i="16" s="1"/>
  <c r="BK201" i="16" s="1"/>
  <c r="BK202" i="16" s="1"/>
  <c r="BK203" i="16" s="1"/>
  <c r="BK204" i="16" s="1"/>
  <c r="BK205" i="16" s="1"/>
  <c r="BK206" i="16" s="1"/>
  <c r="BK207" i="16" s="1"/>
  <c r="BK208" i="16" s="1"/>
  <c r="AA79" i="16"/>
  <c r="AC9" i="16"/>
  <c r="AA24" i="16"/>
  <c r="AD28" i="16"/>
  <c r="AA35" i="16"/>
  <c r="AC58" i="16"/>
  <c r="Z59" i="16"/>
  <c r="AD59" i="16"/>
  <c r="AC60" i="16"/>
  <c r="AD60" i="16"/>
  <c r="AA62" i="16"/>
  <c r="AD62" i="16"/>
  <c r="AA63" i="16"/>
  <c r="Z64" i="16"/>
  <c r="AA65" i="16"/>
  <c r="Z66" i="16"/>
  <c r="AC66" i="16"/>
  <c r="AA67" i="16"/>
  <c r="Z68" i="16"/>
  <c r="AC68" i="16"/>
  <c r="AD68" i="16"/>
  <c r="AB69" i="16"/>
  <c r="AC69" i="16"/>
  <c r="Z70" i="16"/>
  <c r="AB70" i="16"/>
  <c r="AD70" i="16"/>
  <c r="AA75" i="16"/>
  <c r="AA76" i="16"/>
  <c r="Z78" i="16"/>
  <c r="AA78" i="16"/>
  <c r="AA80" i="16"/>
  <c r="AD80" i="16"/>
  <c r="AA81" i="16"/>
  <c r="AB81" i="16"/>
  <c r="AB82" i="16"/>
  <c r="AC82" i="16"/>
  <c r="AD82" i="16"/>
  <c r="Z83" i="16"/>
  <c r="AB83" i="16"/>
  <c r="Z84" i="16"/>
  <c r="AB84" i="16"/>
  <c r="AC84" i="16"/>
  <c r="AC85" i="16"/>
  <c r="Z86" i="16"/>
  <c r="AA86" i="16"/>
  <c r="AC86" i="16"/>
  <c r="AA87" i="16"/>
  <c r="AC87" i="16"/>
  <c r="AD87" i="16"/>
  <c r="AC72" i="16"/>
  <c r="Z81" i="16"/>
  <c r="AA84" i="16"/>
  <c r="AD85" i="16"/>
  <c r="AB87" i="16"/>
  <c r="AD88" i="16"/>
  <c r="Z89" i="16"/>
  <c r="AA89" i="16"/>
  <c r="AB89" i="16"/>
  <c r="AB90" i="16"/>
  <c r="AC90" i="16"/>
  <c r="AD90" i="16"/>
  <c r="Z91" i="16"/>
  <c r="Z92" i="16"/>
  <c r="AA92" i="16"/>
  <c r="AB92" i="16"/>
  <c r="AC92" i="16"/>
  <c r="AC93" i="16"/>
  <c r="AD93" i="16"/>
  <c r="Z94" i="16"/>
  <c r="AA94" i="16"/>
  <c r="AA95" i="16"/>
  <c r="AB95" i="16"/>
  <c r="AC95" i="16"/>
  <c r="AD95" i="16"/>
  <c r="AD96" i="16"/>
  <c r="Z97" i="16"/>
  <c r="AA97" i="16"/>
  <c r="AB97" i="16"/>
  <c r="AB98" i="16"/>
  <c r="AC98" i="16"/>
  <c r="AD98" i="16"/>
  <c r="Z99" i="16"/>
  <c r="Z196" i="16" s="1"/>
  <c r="AC99" i="16"/>
  <c r="AC196" i="16" s="1"/>
  <c r="H45" i="16"/>
  <c r="H37" i="16"/>
  <c r="H20" i="16"/>
  <c r="BK293" i="16"/>
  <c r="BK294" i="16" s="1"/>
  <c r="BK295" i="16" s="1"/>
  <c r="BK296" i="16" s="1"/>
  <c r="BK297" i="16" s="1"/>
  <c r="BK298" i="16" s="1"/>
  <c r="BK299" i="16" s="1"/>
  <c r="BK300" i="16" s="1"/>
  <c r="BK301" i="16" s="1"/>
  <c r="BK302" i="16" s="1"/>
  <c r="BK303" i="16" s="1"/>
  <c r="BK304" i="16" s="1"/>
  <c r="BK305" i="16" s="1"/>
  <c r="BK306" i="16" s="1"/>
  <c r="BK307" i="16" s="1"/>
  <c r="BK308" i="16" s="1"/>
  <c r="BK309" i="16" s="1"/>
  <c r="BK310" i="16" s="1"/>
  <c r="BK311" i="16" s="1"/>
  <c r="BK312" i="16" s="1"/>
  <c r="BK313" i="16" s="1"/>
  <c r="BK314" i="16" s="1"/>
  <c r="BK315" i="16" s="1"/>
  <c r="BK316" i="16" s="1"/>
  <c r="BK317" i="16" s="1"/>
  <c r="BD158" i="16"/>
  <c r="BE156" i="16" s="1"/>
  <c r="BD151" i="16"/>
  <c r="BE148" i="16" s="1"/>
  <c r="BD144" i="16"/>
  <c r="BE141" i="16" s="1"/>
  <c r="BD137" i="16"/>
  <c r="BE135" i="16" s="1"/>
  <c r="BD130" i="16"/>
  <c r="BE129" i="16" s="1"/>
  <c r="L37" i="16"/>
  <c r="H35" i="16"/>
  <c r="I34" i="16"/>
  <c r="I33" i="16"/>
  <c r="K32" i="16"/>
  <c r="J32" i="16"/>
  <c r="K31" i="16"/>
  <c r="H31" i="16"/>
  <c r="L30" i="16"/>
  <c r="H30" i="16"/>
  <c r="J29" i="16"/>
  <c r="I29" i="16"/>
  <c r="J28" i="16"/>
  <c r="L27" i="16"/>
  <c r="K27" i="16"/>
  <c r="L26" i="16"/>
  <c r="I25" i="16"/>
  <c r="K24" i="16"/>
  <c r="J24" i="16"/>
  <c r="K23" i="16"/>
  <c r="H23" i="16"/>
  <c r="L22" i="16"/>
  <c r="H22" i="16"/>
  <c r="J21" i="16"/>
  <c r="I21" i="16"/>
  <c r="J20" i="16"/>
  <c r="K19" i="16"/>
  <c r="L18" i="16"/>
  <c r="I18" i="16"/>
  <c r="I17" i="16"/>
  <c r="K16" i="16"/>
  <c r="J16" i="16"/>
  <c r="K15" i="16"/>
  <c r="L14" i="16"/>
  <c r="H14" i="16"/>
  <c r="J13" i="16"/>
  <c r="I13" i="16"/>
  <c r="J12" i="16"/>
  <c r="L11" i="16"/>
  <c r="K11" i="16"/>
  <c r="I10" i="16"/>
  <c r="K8" i="16"/>
  <c r="I3" i="13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2" i="16"/>
  <c r="L43" i="16"/>
  <c r="GY82" i="16"/>
  <c r="GY70" i="16"/>
  <c r="AV86" i="16"/>
  <c r="AU86" i="16"/>
  <c r="AV85" i="16"/>
  <c r="AU85" i="16"/>
  <c r="AV84" i="16"/>
  <c r="AU84" i="16"/>
  <c r="AV83" i="16"/>
  <c r="AU83" i="16"/>
  <c r="AV82" i="16"/>
  <c r="AU82" i="16"/>
  <c r="AV81" i="16"/>
  <c r="AU81" i="16"/>
  <c r="AV80" i="16"/>
  <c r="AU80" i="16"/>
  <c r="AV79" i="16"/>
  <c r="AU79" i="16"/>
  <c r="AV78" i="16"/>
  <c r="AU78" i="16"/>
  <c r="AV77" i="16"/>
  <c r="AU77" i="16"/>
  <c r="AV76" i="16"/>
  <c r="AU76" i="16"/>
  <c r="AV75" i="16"/>
  <c r="AU75" i="16"/>
  <c r="AV71" i="16"/>
  <c r="AU71" i="16"/>
  <c r="AV70" i="16"/>
  <c r="AU70" i="16"/>
  <c r="AV69" i="16"/>
  <c r="AU69" i="16"/>
  <c r="AV68" i="16"/>
  <c r="AU68" i="16"/>
  <c r="AV67" i="16"/>
  <c r="AU67" i="16"/>
  <c r="AV66" i="16"/>
  <c r="AU66" i="16"/>
  <c r="AV65" i="16"/>
  <c r="AU65" i="16"/>
  <c r="AV64" i="16"/>
  <c r="AU64" i="16"/>
  <c r="AV63" i="16"/>
  <c r="AU63" i="16"/>
  <c r="AV62" i="16"/>
  <c r="AU62" i="16"/>
  <c r="AV61" i="16"/>
  <c r="AU61" i="16"/>
  <c r="AV60" i="16"/>
  <c r="AU60" i="16"/>
  <c r="AD198" i="16"/>
  <c r="AC198" i="16"/>
  <c r="AB198" i="16"/>
  <c r="AA198" i="16"/>
  <c r="Z198" i="16"/>
  <c r="Z197" i="16"/>
  <c r="L198" i="16"/>
  <c r="K198" i="16"/>
  <c r="J198" i="16"/>
  <c r="I198" i="16"/>
  <c r="H198" i="16"/>
  <c r="H197" i="16"/>
  <c r="BC87" i="16"/>
  <c r="BC88" i="16" s="1"/>
  <c r="BC89" i="16" s="1"/>
  <c r="BC90" i="16" s="1"/>
  <c r="BC91" i="16" s="1"/>
  <c r="BC92" i="16" s="1"/>
  <c r="BC93" i="16" s="1"/>
  <c r="BC94" i="16" s="1"/>
  <c r="BC95" i="16" s="1"/>
  <c r="BC96" i="16" s="1"/>
  <c r="BC97" i="16" s="1"/>
  <c r="BC98" i="16" s="1"/>
  <c r="BC99" i="16" s="1"/>
  <c r="BC100" i="16" s="1"/>
  <c r="BC101" i="16" s="1"/>
  <c r="BC102" i="16" s="1"/>
  <c r="BC103" i="16" s="1"/>
  <c r="BC104" i="16" s="1"/>
  <c r="BC105" i="16" s="1"/>
  <c r="BC106" i="16" s="1"/>
  <c r="BC107" i="16" s="1"/>
  <c r="BC108" i="16" s="1"/>
  <c r="BC109" i="16" s="1"/>
  <c r="BC110" i="16" s="1"/>
  <c r="BC111" i="16" s="1"/>
  <c r="BC112" i="16" s="1"/>
  <c r="BC113" i="16" s="1"/>
  <c r="BC114" i="16" s="1"/>
  <c r="BC115" i="16" s="1"/>
  <c r="BC116" i="16" s="1"/>
  <c r="BC117" i="16" s="1"/>
  <c r="BC118" i="16" s="1"/>
  <c r="BC119" i="16" s="1"/>
  <c r="BC120" i="16" s="1"/>
  <c r="BC121" i="16" s="1"/>
  <c r="BC122" i="16" s="1"/>
  <c r="BC123" i="16" s="1"/>
  <c r="BK87" i="16"/>
  <c r="BK88" i="16" s="1"/>
  <c r="BK89" i="16" s="1"/>
  <c r="BK90" i="16" s="1"/>
  <c r="BK91" i="16" s="1"/>
  <c r="BK92" i="16" s="1"/>
  <c r="BK93" i="16" s="1"/>
  <c r="BK94" i="16" s="1"/>
  <c r="BK95" i="16" s="1"/>
  <c r="BK96" i="16" s="1"/>
  <c r="BK97" i="16" s="1"/>
  <c r="BK98" i="16" s="1"/>
  <c r="BK99" i="16" s="1"/>
  <c r="BK100" i="16" s="1"/>
  <c r="BK101" i="16" s="1"/>
  <c r="BK102" i="16" s="1"/>
  <c r="BK103" i="16" s="1"/>
  <c r="BK104" i="16" s="1"/>
  <c r="BK105" i="16" s="1"/>
  <c r="BK106" i="16" s="1"/>
  <c r="BK107" i="16" s="1"/>
  <c r="BK108" i="16" s="1"/>
  <c r="BK109" i="16" s="1"/>
  <c r="BK110" i="16" s="1"/>
  <c r="BK111" i="16" s="1"/>
  <c r="BK112" i="16" s="1"/>
  <c r="BK113" i="16" s="1"/>
  <c r="BK114" i="16" s="1"/>
  <c r="BK115" i="16" s="1"/>
  <c r="BK116" i="16" s="1"/>
  <c r="BK117" i="16" s="1"/>
  <c r="BK118" i="16" s="1"/>
  <c r="BK119" i="16" s="1"/>
  <c r="BK120" i="16" s="1"/>
  <c r="BK121" i="16" s="1"/>
  <c r="BK122" i="16" s="1"/>
  <c r="BK123" i="16" s="1"/>
  <c r="BK124" i="16" s="1"/>
  <c r="BK125" i="16" s="1"/>
  <c r="BK126" i="16" s="1"/>
  <c r="BK127" i="16" s="1"/>
  <c r="BK128" i="16" s="1"/>
  <c r="BK129" i="16" s="1"/>
  <c r="AV113" i="16"/>
  <c r="AU113" i="16"/>
  <c r="AV112" i="16"/>
  <c r="AU112" i="16"/>
  <c r="AV111" i="16"/>
  <c r="AU111" i="16"/>
  <c r="AV110" i="16"/>
  <c r="AU110" i="16"/>
  <c r="AV109" i="16"/>
  <c r="AU109" i="16"/>
  <c r="AV108" i="16"/>
  <c r="AU108" i="16"/>
  <c r="AV107" i="16"/>
  <c r="AU107" i="16"/>
  <c r="AV106" i="16"/>
  <c r="AU106" i="16"/>
  <c r="AV105" i="16"/>
  <c r="AU105" i="16"/>
  <c r="AV104" i="16"/>
  <c r="AU104" i="16"/>
  <c r="AU103" i="16"/>
  <c r="AV103" i="16"/>
  <c r="S5" i="16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S84" i="16" s="1"/>
  <c r="S85" i="16" s="1"/>
  <c r="S86" i="16" s="1"/>
  <c r="S87" i="16" s="1"/>
  <c r="S88" i="16" s="1"/>
  <c r="S89" i="16" s="1"/>
  <c r="S90" i="16" s="1"/>
  <c r="S91" i="16" s="1"/>
  <c r="S92" i="16" s="1"/>
  <c r="S93" i="16" s="1"/>
  <c r="S94" i="16" s="1"/>
  <c r="S95" i="16" s="1"/>
  <c r="S96" i="16" s="1"/>
  <c r="AT25" i="16"/>
  <c r="AT26" i="16" s="1"/>
  <c r="AT27" i="16" s="1"/>
  <c r="AT28" i="16" s="1"/>
  <c r="AT29" i="16" s="1"/>
  <c r="AT30" i="16" s="1"/>
  <c r="AT31" i="16" s="1"/>
  <c r="AT32" i="16" s="1"/>
  <c r="AT33" i="16" s="1"/>
  <c r="AT34" i="16" s="1"/>
  <c r="AT35" i="16" s="1"/>
  <c r="AT36" i="16" s="1"/>
  <c r="AD99" i="16"/>
  <c r="AD196" i="16" s="1"/>
  <c r="AB99" i="16"/>
  <c r="AB196" i="16" s="1"/>
  <c r="AA99" i="16"/>
  <c r="AA98" i="16"/>
  <c r="Z98" i="16"/>
  <c r="AD97" i="16"/>
  <c r="AC97" i="16"/>
  <c r="AC193" i="16" s="1"/>
  <c r="AC96" i="16"/>
  <c r="AB96" i="16"/>
  <c r="AA96" i="16"/>
  <c r="Z96" i="16"/>
  <c r="Z192" i="16" s="1"/>
  <c r="Z95" i="16"/>
  <c r="AD94" i="16"/>
  <c r="AC94" i="16"/>
  <c r="AB94" i="16"/>
  <c r="AB93" i="16"/>
  <c r="AA93" i="16"/>
  <c r="Z93" i="16"/>
  <c r="AD92" i="16"/>
  <c r="AD91" i="16"/>
  <c r="AC91" i="16"/>
  <c r="AB91" i="16"/>
  <c r="AA91" i="16"/>
  <c r="AA90" i="16"/>
  <c r="Z90" i="16"/>
  <c r="AD89" i="16"/>
  <c r="AC89" i="16"/>
  <c r="AC88" i="16"/>
  <c r="AB88" i="16"/>
  <c r="AA88" i="16"/>
  <c r="Z88" i="16"/>
  <c r="Z184" i="16" s="1"/>
  <c r="Z87" i="16"/>
  <c r="AD86" i="16"/>
  <c r="AB86" i="16"/>
  <c r="AB85" i="16"/>
  <c r="AA85" i="16"/>
  <c r="Z85" i="16"/>
  <c r="Z182" i="16" s="1"/>
  <c r="AD84" i="16"/>
  <c r="AD83" i="16"/>
  <c r="AC83" i="16"/>
  <c r="AA83" i="16"/>
  <c r="AA82" i="16"/>
  <c r="Z82" i="16"/>
  <c r="AD81" i="16"/>
  <c r="AC81" i="16"/>
  <c r="AC80" i="16"/>
  <c r="AB80" i="16"/>
  <c r="Z80" i="16"/>
  <c r="Z79" i="16"/>
  <c r="AD78" i="16"/>
  <c r="AB78" i="16"/>
  <c r="AD76" i="16"/>
  <c r="AD75" i="16"/>
  <c r="AC75" i="16"/>
  <c r="AB75" i="16"/>
  <c r="Z74" i="16"/>
  <c r="AC73" i="16"/>
  <c r="AB72" i="16"/>
  <c r="Z72" i="16"/>
  <c r="Z71" i="16"/>
  <c r="Y5" i="16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Y84" i="16" s="1"/>
  <c r="Y85" i="16" s="1"/>
  <c r="Y86" i="16" s="1"/>
  <c r="Y87" i="16" s="1"/>
  <c r="Y88" i="16" s="1"/>
  <c r="Y89" i="16" s="1"/>
  <c r="Y90" i="16" s="1"/>
  <c r="Y91" i="16" s="1"/>
  <c r="Y92" i="16" s="1"/>
  <c r="Y93" i="16" s="1"/>
  <c r="Y94" i="16" s="1"/>
  <c r="Y95" i="16" s="1"/>
  <c r="Y96" i="16" s="1"/>
  <c r="Y97" i="16" s="1"/>
  <c r="Y98" i="16" s="1"/>
  <c r="Y99" i="16" s="1"/>
  <c r="H51" i="16"/>
  <c r="L99" i="16"/>
  <c r="L196" i="16" s="1"/>
  <c r="K99" i="16"/>
  <c r="K196" i="16" s="1"/>
  <c r="J99" i="16"/>
  <c r="J196" i="16" s="1"/>
  <c r="I99" i="16"/>
  <c r="I196" i="16" s="1"/>
  <c r="H99" i="16"/>
  <c r="H196" i="16" s="1"/>
  <c r="L98" i="16"/>
  <c r="K98" i="16"/>
  <c r="J98" i="16"/>
  <c r="I98" i="16"/>
  <c r="H98" i="16"/>
  <c r="L97" i="16"/>
  <c r="K97" i="16"/>
  <c r="J97" i="16"/>
  <c r="I97" i="16"/>
  <c r="H97" i="16"/>
  <c r="L96" i="16"/>
  <c r="K96" i="16"/>
  <c r="J96" i="16"/>
  <c r="I96" i="16"/>
  <c r="H96" i="16"/>
  <c r="L95" i="16"/>
  <c r="K95" i="16"/>
  <c r="J95" i="16"/>
  <c r="I95" i="16"/>
  <c r="H95" i="16"/>
  <c r="L94" i="16"/>
  <c r="K94" i="16"/>
  <c r="J94" i="16"/>
  <c r="I94" i="16"/>
  <c r="I190" i="16" s="1"/>
  <c r="H94" i="16"/>
  <c r="L93" i="16"/>
  <c r="K93" i="16"/>
  <c r="J93" i="16"/>
  <c r="I93" i="16"/>
  <c r="H93" i="16"/>
  <c r="L92" i="16"/>
  <c r="K92" i="16"/>
  <c r="J92" i="16"/>
  <c r="I92" i="16"/>
  <c r="H92" i="16"/>
  <c r="L91" i="16"/>
  <c r="K91" i="16"/>
  <c r="J91" i="16"/>
  <c r="I91" i="16"/>
  <c r="H91" i="16"/>
  <c r="L90" i="16"/>
  <c r="K90" i="16"/>
  <c r="J90" i="16"/>
  <c r="I90" i="16"/>
  <c r="H90" i="16"/>
  <c r="L89" i="16"/>
  <c r="K89" i="16"/>
  <c r="J89" i="16"/>
  <c r="J185" i="16" s="1"/>
  <c r="I89" i="16"/>
  <c r="H89" i="16"/>
  <c r="L88" i="16"/>
  <c r="K88" i="16"/>
  <c r="J88" i="16"/>
  <c r="I88" i="16"/>
  <c r="H88" i="16"/>
  <c r="L87" i="16"/>
  <c r="K87" i="16"/>
  <c r="J87" i="16"/>
  <c r="I87" i="16"/>
  <c r="H87" i="16"/>
  <c r="H183" i="16" s="1"/>
  <c r="L86" i="16"/>
  <c r="K86" i="16"/>
  <c r="J86" i="16"/>
  <c r="I86" i="16"/>
  <c r="H86" i="16"/>
  <c r="L85" i="16"/>
  <c r="K85" i="16"/>
  <c r="J85" i="16"/>
  <c r="I85" i="16"/>
  <c r="H85" i="16"/>
  <c r="L84" i="16"/>
  <c r="K84" i="16"/>
  <c r="J84" i="16"/>
  <c r="I84" i="16"/>
  <c r="H84" i="16"/>
  <c r="L83" i="16"/>
  <c r="K83" i="16"/>
  <c r="J83" i="16"/>
  <c r="I83" i="16"/>
  <c r="H83" i="16"/>
  <c r="L82" i="16"/>
  <c r="K82" i="16"/>
  <c r="J82" i="16"/>
  <c r="I82" i="16"/>
  <c r="I178" i="16" s="1"/>
  <c r="H82" i="16"/>
  <c r="L81" i="16"/>
  <c r="K81" i="16"/>
  <c r="J81" i="16"/>
  <c r="I81" i="16"/>
  <c r="H81" i="16"/>
  <c r="L80" i="16"/>
  <c r="K80" i="16"/>
  <c r="J80" i="16"/>
  <c r="I80" i="16"/>
  <c r="H80" i="16"/>
  <c r="L79" i="16"/>
  <c r="L175" i="16" s="1"/>
  <c r="K79" i="16"/>
  <c r="J79" i="16"/>
  <c r="I79" i="16"/>
  <c r="H79" i="16"/>
  <c r="L78" i="16"/>
  <c r="K78" i="16"/>
  <c r="K175" i="16" s="1"/>
  <c r="J78" i="16"/>
  <c r="I78" i="16"/>
  <c r="H78" i="16"/>
  <c r="L77" i="16"/>
  <c r="K77" i="16"/>
  <c r="J77" i="16"/>
  <c r="I77" i="16"/>
  <c r="H77" i="16"/>
  <c r="L76" i="16"/>
  <c r="K76" i="16"/>
  <c r="J76" i="16"/>
  <c r="I76" i="16"/>
  <c r="H76" i="16"/>
  <c r="L75" i="16"/>
  <c r="K75" i="16"/>
  <c r="J75" i="16"/>
  <c r="I75" i="16"/>
  <c r="H75" i="16"/>
  <c r="L74" i="16"/>
  <c r="K74" i="16"/>
  <c r="J74" i="16"/>
  <c r="I74" i="16"/>
  <c r="H74" i="16"/>
  <c r="L73" i="16"/>
  <c r="K73" i="16"/>
  <c r="J73" i="16"/>
  <c r="I73" i="16"/>
  <c r="H73" i="16"/>
  <c r="L72" i="16"/>
  <c r="K72" i="16"/>
  <c r="K168" i="16" s="1"/>
  <c r="J72" i="16"/>
  <c r="I72" i="16"/>
  <c r="H72" i="16"/>
  <c r="L71" i="16"/>
  <c r="K71" i="16"/>
  <c r="J71" i="16"/>
  <c r="I71" i="16"/>
  <c r="H71" i="16"/>
  <c r="L70" i="16"/>
  <c r="K70" i="16"/>
  <c r="J70" i="16"/>
  <c r="I70" i="16"/>
  <c r="H70" i="16"/>
  <c r="L69" i="16"/>
  <c r="K69" i="16"/>
  <c r="J69" i="16"/>
  <c r="I69" i="16"/>
  <c r="H69" i="16"/>
  <c r="L68" i="16"/>
  <c r="K68" i="16"/>
  <c r="J68" i="16"/>
  <c r="I68" i="16"/>
  <c r="L67" i="16"/>
  <c r="L164" i="16" s="1"/>
  <c r="K67" i="16"/>
  <c r="J67" i="16"/>
  <c r="I67" i="16"/>
  <c r="H67" i="16"/>
  <c r="L66" i="16"/>
  <c r="K66" i="16"/>
  <c r="J66" i="16"/>
  <c r="I66" i="16"/>
  <c r="L65" i="16"/>
  <c r="K65" i="16"/>
  <c r="K162" i="16" s="1"/>
  <c r="J65" i="16"/>
  <c r="J162" i="16" s="1"/>
  <c r="I65" i="16"/>
  <c r="L64" i="16"/>
  <c r="L161" i="16" s="1"/>
  <c r="K64" i="16"/>
  <c r="J64" i="16"/>
  <c r="I64" i="16"/>
  <c r="H64" i="16"/>
  <c r="L63" i="16"/>
  <c r="K63" i="16"/>
  <c r="J63" i="16"/>
  <c r="I63" i="16"/>
  <c r="H63" i="16"/>
  <c r="L62" i="16"/>
  <c r="K62" i="16"/>
  <c r="J62" i="16"/>
  <c r="I62" i="16"/>
  <c r="H62" i="16"/>
  <c r="L61" i="16"/>
  <c r="K61" i="16"/>
  <c r="J61" i="16"/>
  <c r="I61" i="16"/>
  <c r="H61" i="16"/>
  <c r="L60" i="16"/>
  <c r="K60" i="16"/>
  <c r="J60" i="16"/>
  <c r="I60" i="16"/>
  <c r="H60" i="16"/>
  <c r="L59" i="16"/>
  <c r="K59" i="16"/>
  <c r="J59" i="16"/>
  <c r="I59" i="16"/>
  <c r="H59" i="16"/>
  <c r="L58" i="16"/>
  <c r="L155" i="16" s="1"/>
  <c r="K58" i="16"/>
  <c r="J58" i="16"/>
  <c r="I58" i="16"/>
  <c r="L57" i="16"/>
  <c r="L154" i="16" s="1"/>
  <c r="K57" i="16"/>
  <c r="J57" i="16"/>
  <c r="J154" i="16" s="1"/>
  <c r="I57" i="16"/>
  <c r="K56" i="16"/>
  <c r="J56" i="16"/>
  <c r="I56" i="16"/>
  <c r="H56" i="16"/>
  <c r="K55" i="16"/>
  <c r="K152" i="16" s="1"/>
  <c r="J55" i="16"/>
  <c r="I55" i="16"/>
  <c r="H55" i="16"/>
  <c r="H152" i="16" s="1"/>
  <c r="K54" i="16"/>
  <c r="K151" i="16" s="1"/>
  <c r="J54" i="16"/>
  <c r="J151" i="16" s="1"/>
  <c r="I54" i="16"/>
  <c r="I151" i="16" s="1"/>
  <c r="H54" i="16"/>
  <c r="K53" i="16"/>
  <c r="J53" i="16"/>
  <c r="I53" i="16"/>
  <c r="I150" i="16" s="1"/>
  <c r="K52" i="16"/>
  <c r="J52" i="16"/>
  <c r="I52" i="16"/>
  <c r="H52" i="16"/>
  <c r="K51" i="16"/>
  <c r="J51" i="16"/>
  <c r="J148" i="16" s="1"/>
  <c r="I51" i="16"/>
  <c r="I148" i="16" s="1"/>
  <c r="K50" i="16"/>
  <c r="J50" i="16"/>
  <c r="I50" i="16"/>
  <c r="K49" i="16"/>
  <c r="J49" i="16"/>
  <c r="J146" i="16" s="1"/>
  <c r="I49" i="16"/>
  <c r="H49" i="16"/>
  <c r="K48" i="16"/>
  <c r="J48" i="16"/>
  <c r="I48" i="16"/>
  <c r="I145" i="16" s="1"/>
  <c r="H48" i="16"/>
  <c r="H145" i="16" s="1"/>
  <c r="K47" i="16"/>
  <c r="K144" i="16" s="1"/>
  <c r="J47" i="16"/>
  <c r="J144" i="16" s="1"/>
  <c r="I47" i="16"/>
  <c r="H47" i="16"/>
  <c r="K46" i="16"/>
  <c r="J46" i="16"/>
  <c r="I46" i="16"/>
  <c r="H46" i="16"/>
  <c r="H143" i="16" s="1"/>
  <c r="K45" i="16"/>
  <c r="J45" i="16"/>
  <c r="I45" i="16"/>
  <c r="I142" i="16" s="1"/>
  <c r="K44" i="16"/>
  <c r="J44" i="16"/>
  <c r="I44" i="16"/>
  <c r="H44" i="16"/>
  <c r="K43" i="16"/>
  <c r="J43" i="16"/>
  <c r="I43" i="16"/>
  <c r="I140" i="16" s="1"/>
  <c r="H43" i="16"/>
  <c r="K42" i="16"/>
  <c r="K139" i="16" s="1"/>
  <c r="J42" i="16"/>
  <c r="I42" i="16"/>
  <c r="L41" i="16"/>
  <c r="K41" i="16"/>
  <c r="J41" i="16"/>
  <c r="J138" i="16" s="1"/>
  <c r="I41" i="16"/>
  <c r="I138" i="16" s="1"/>
  <c r="L40" i="16"/>
  <c r="K40" i="16"/>
  <c r="J40" i="16"/>
  <c r="I40" i="16"/>
  <c r="I137" i="16" s="1"/>
  <c r="H40" i="16"/>
  <c r="L39" i="16"/>
  <c r="K39" i="16"/>
  <c r="J39" i="16"/>
  <c r="I39" i="16"/>
  <c r="H39" i="16"/>
  <c r="H136" i="16" s="1"/>
  <c r="L38" i="16"/>
  <c r="K38" i="16"/>
  <c r="J38" i="16"/>
  <c r="I38" i="16"/>
  <c r="H38" i="16"/>
  <c r="K37" i="16"/>
  <c r="K134" i="16" s="1"/>
  <c r="J37" i="16"/>
  <c r="I37" i="16"/>
  <c r="L36" i="16"/>
  <c r="K36" i="16"/>
  <c r="J36" i="16"/>
  <c r="J133" i="16" s="1"/>
  <c r="I36" i="16"/>
  <c r="I133" i="16" s="1"/>
  <c r="L35" i="16"/>
  <c r="L132" i="16" s="1"/>
  <c r="K35" i="16"/>
  <c r="K132" i="16" s="1"/>
  <c r="J35" i="16"/>
  <c r="I35" i="16"/>
  <c r="L34" i="16"/>
  <c r="K34" i="16"/>
  <c r="J34" i="16"/>
  <c r="L33" i="16"/>
  <c r="K33" i="16"/>
  <c r="J33" i="16"/>
  <c r="H33" i="16"/>
  <c r="L32" i="16"/>
  <c r="L129" i="16" s="1"/>
  <c r="I32" i="16"/>
  <c r="H32" i="16"/>
  <c r="L31" i="16"/>
  <c r="J31" i="16"/>
  <c r="I31" i="16"/>
  <c r="K30" i="16"/>
  <c r="J30" i="16"/>
  <c r="I30" i="16"/>
  <c r="L29" i="16"/>
  <c r="K29" i="16"/>
  <c r="H29" i="16"/>
  <c r="L28" i="16"/>
  <c r="K28" i="16"/>
  <c r="I28" i="16"/>
  <c r="H28" i="16"/>
  <c r="J27" i="16"/>
  <c r="I27" i="16"/>
  <c r="H27" i="16"/>
  <c r="H124" i="16" s="1"/>
  <c r="K26" i="16"/>
  <c r="J26" i="16"/>
  <c r="J123" i="16" s="1"/>
  <c r="I26" i="16"/>
  <c r="L25" i="16"/>
  <c r="K25" i="16"/>
  <c r="K122" i="16" s="1"/>
  <c r="J25" i="16"/>
  <c r="J122" i="16" s="1"/>
  <c r="H25" i="16"/>
  <c r="L24" i="16"/>
  <c r="L121" i="16" s="1"/>
  <c r="I24" i="16"/>
  <c r="H24" i="16"/>
  <c r="L23" i="16"/>
  <c r="J23" i="16"/>
  <c r="I23" i="16"/>
  <c r="K22" i="16"/>
  <c r="J22" i="16"/>
  <c r="I22" i="16"/>
  <c r="L21" i="16"/>
  <c r="K21" i="16"/>
  <c r="K118" i="16" s="1"/>
  <c r="L20" i="16"/>
  <c r="K20" i="16"/>
  <c r="I20" i="16"/>
  <c r="L19" i="16"/>
  <c r="J19" i="16"/>
  <c r="I19" i="16"/>
  <c r="I116" i="16" s="1"/>
  <c r="H19" i="16"/>
  <c r="K18" i="16"/>
  <c r="J18" i="16"/>
  <c r="L17" i="16"/>
  <c r="K17" i="16"/>
  <c r="J17" i="16"/>
  <c r="H17" i="16"/>
  <c r="L16" i="16"/>
  <c r="I16" i="16"/>
  <c r="H16" i="16"/>
  <c r="L15" i="16"/>
  <c r="J15" i="16"/>
  <c r="I15" i="16"/>
  <c r="H15" i="16"/>
  <c r="H111" i="16" s="1"/>
  <c r="K14" i="16"/>
  <c r="J14" i="16"/>
  <c r="I14" i="16"/>
  <c r="L13" i="16"/>
  <c r="K13" i="16"/>
  <c r="H13" i="16"/>
  <c r="L12" i="16"/>
  <c r="K12" i="16"/>
  <c r="I12" i="16"/>
  <c r="J11" i="16"/>
  <c r="I11" i="16"/>
  <c r="H11" i="16"/>
  <c r="K10" i="16"/>
  <c r="J10" i="16"/>
  <c r="L9" i="16"/>
  <c r="K9" i="16"/>
  <c r="J9" i="16"/>
  <c r="H9" i="16"/>
  <c r="L8" i="16"/>
  <c r="I8" i="16"/>
  <c r="H8" i="16"/>
  <c r="L7" i="16"/>
  <c r="L104" i="16" s="1"/>
  <c r="J7" i="16"/>
  <c r="I7" i="16"/>
  <c r="I104" i="16" s="1"/>
  <c r="G5" i="16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AU99" i="16"/>
  <c r="AU98" i="16"/>
  <c r="AU97" i="16"/>
  <c r="AU96" i="16"/>
  <c r="AU95" i="16"/>
  <c r="AU94" i="16"/>
  <c r="AU93" i="16"/>
  <c r="AU92" i="16"/>
  <c r="AU91" i="16"/>
  <c r="AU90" i="16"/>
  <c r="AU89" i="16"/>
  <c r="AV99" i="16"/>
  <c r="AV98" i="16"/>
  <c r="AV97" i="16"/>
  <c r="AV96" i="16"/>
  <c r="AV95" i="16"/>
  <c r="AV94" i="16"/>
  <c r="AV93" i="16"/>
  <c r="AV92" i="16"/>
  <c r="AV91" i="16"/>
  <c r="AV90" i="16"/>
  <c r="AV89" i="16"/>
  <c r="BK7" i="16"/>
  <c r="BK8" i="16" s="1"/>
  <c r="BK9" i="16" s="1"/>
  <c r="BK10" i="16" s="1"/>
  <c r="BK11" i="16" s="1"/>
  <c r="BK12" i="16" s="1"/>
  <c r="BK13" i="16" s="1"/>
  <c r="BK14" i="16" s="1"/>
  <c r="BK15" i="16" s="1"/>
  <c r="BK16" i="16" s="1"/>
  <c r="BK17" i="16" s="1"/>
  <c r="BK18" i="16" s="1"/>
  <c r="BK19" i="16" s="1"/>
  <c r="BK20" i="16" s="1"/>
  <c r="BK21" i="16" s="1"/>
  <c r="BK22" i="16" s="1"/>
  <c r="BK23" i="16" s="1"/>
  <c r="BK24" i="16" s="1"/>
  <c r="BK25" i="16" s="1"/>
  <c r="BK26" i="16" s="1"/>
  <c r="BK27" i="16" s="1"/>
  <c r="BK28" i="16" s="1"/>
  <c r="BK29" i="16" s="1"/>
  <c r="BK30" i="16" s="1"/>
  <c r="BK31" i="16" s="1"/>
  <c r="BK32" i="16" s="1"/>
  <c r="BK33" i="16" s="1"/>
  <c r="BK34" i="16" s="1"/>
  <c r="BK35" i="16" s="1"/>
  <c r="BK36" i="16" s="1"/>
  <c r="BK37" i="16" s="1"/>
  <c r="BK38" i="16" s="1"/>
  <c r="BK39" i="16" s="1"/>
  <c r="BK40" i="16" s="1"/>
  <c r="BK41" i="16" s="1"/>
  <c r="BK42" i="16" s="1"/>
  <c r="BK43" i="16" s="1"/>
  <c r="BK44" i="16" s="1"/>
  <c r="BK45" i="16" s="1"/>
  <c r="BK46" i="16" s="1"/>
  <c r="BK47" i="16" s="1"/>
  <c r="BK48" i="16" s="1"/>
  <c r="BK49" i="16" s="1"/>
  <c r="J3" i="13"/>
  <c r="J4" i="13"/>
  <c r="B41" i="13" s="1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U133" i="16"/>
  <c r="AU150" i="16" s="1"/>
  <c r="AT133" i="16"/>
  <c r="AT150" i="16" s="1"/>
  <c r="AT167" i="16" s="1"/>
  <c r="AT184" i="16" s="1"/>
  <c r="AV145" i="16"/>
  <c r="AU145" i="16"/>
  <c r="AU162" i="16" s="1"/>
  <c r="AV144" i="16"/>
  <c r="AV161" i="16" s="1"/>
  <c r="AU144" i="16"/>
  <c r="AU161" i="16" s="1"/>
  <c r="AV143" i="16"/>
  <c r="AV160" i="16" s="1"/>
  <c r="AU143" i="16"/>
  <c r="AU160" i="16" s="1"/>
  <c r="AV142" i="16"/>
  <c r="AV159" i="16" s="1"/>
  <c r="AU142" i="16"/>
  <c r="AU159" i="16" s="1"/>
  <c r="AU244" i="16" s="1"/>
  <c r="AV141" i="16"/>
  <c r="AV158" i="16" s="1"/>
  <c r="AU141" i="16"/>
  <c r="AU158" i="16" s="1"/>
  <c r="AV140" i="16"/>
  <c r="AV157" i="16" s="1"/>
  <c r="AU140" i="16"/>
  <c r="AU157" i="16" s="1"/>
  <c r="AU174" i="16" s="1"/>
  <c r="AU191" i="16" s="1"/>
  <c r="AV139" i="16"/>
  <c r="AV156" i="16" s="1"/>
  <c r="AU139" i="16"/>
  <c r="AU156" i="16" s="1"/>
  <c r="AV138" i="16"/>
  <c r="AV155" i="16" s="1"/>
  <c r="AU138" i="16"/>
  <c r="AU155" i="16" s="1"/>
  <c r="AU172" i="16" s="1"/>
  <c r="AV137" i="16"/>
  <c r="AU137" i="16"/>
  <c r="AU154" i="16" s="1"/>
  <c r="AU239" i="16" s="1"/>
  <c r="AV136" i="16"/>
  <c r="AU136" i="16"/>
  <c r="AU153" i="16" s="1"/>
  <c r="AU238" i="16" s="1"/>
  <c r="AV135" i="16"/>
  <c r="AU135" i="16"/>
  <c r="AU152" i="16" s="1"/>
  <c r="AV134" i="16"/>
  <c r="AV151" i="16" s="1"/>
  <c r="AU134" i="16"/>
  <c r="AU151" i="16" s="1"/>
  <c r="AV133" i="16"/>
  <c r="AV150" i="16" s="1"/>
  <c r="AT117" i="16"/>
  <c r="AV129" i="16"/>
  <c r="AV128" i="16"/>
  <c r="AV127" i="16"/>
  <c r="AV126" i="16"/>
  <c r="AV125" i="16"/>
  <c r="AV124" i="16"/>
  <c r="AV123" i="16"/>
  <c r="AV122" i="16"/>
  <c r="AV121" i="16"/>
  <c r="AV120" i="16"/>
  <c r="AV119" i="16"/>
  <c r="AV118" i="16"/>
  <c r="AV117" i="16"/>
  <c r="AU129" i="16"/>
  <c r="AU128" i="16"/>
  <c r="AU127" i="16"/>
  <c r="AU126" i="16"/>
  <c r="AU125" i="16"/>
  <c r="AU124" i="16"/>
  <c r="AU123" i="16"/>
  <c r="AU122" i="16"/>
  <c r="AU121" i="16"/>
  <c r="AU120" i="16"/>
  <c r="AU119" i="16"/>
  <c r="AU118" i="16"/>
  <c r="AU117" i="16"/>
  <c r="HB4" i="16"/>
  <c r="HA4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3" i="16"/>
  <c r="A112" i="16"/>
  <c r="C112" i="16" s="1"/>
  <c r="AX16" i="16" s="1"/>
  <c r="R119" i="13" s="1"/>
  <c r="A111" i="16"/>
  <c r="W111" i="16" s="1"/>
  <c r="AZ35" i="16" s="1"/>
  <c r="A110" i="16"/>
  <c r="X110" i="16" s="1"/>
  <c r="BA34" i="16" s="1"/>
  <c r="A109" i="16"/>
  <c r="T109" i="16" s="1"/>
  <c r="AW33" i="16" s="1"/>
  <c r="EN96" i="16" s="1"/>
  <c r="A108" i="16"/>
  <c r="C108" i="16" s="1"/>
  <c r="AX12" i="16" s="1"/>
  <c r="A107" i="16"/>
  <c r="U107" i="16" s="1"/>
  <c r="AX31" i="16" s="1"/>
  <c r="A106" i="16"/>
  <c r="V106" i="16" s="1"/>
  <c r="AY30" i="16" s="1"/>
  <c r="FS93" i="16" s="1"/>
  <c r="A105" i="16"/>
  <c r="X105" i="16" s="1"/>
  <c r="BA29" i="16" s="1"/>
  <c r="DO92" i="16" s="1"/>
  <c r="A104" i="16"/>
  <c r="U104" i="16" s="1"/>
  <c r="AX28" i="16" s="1"/>
  <c r="EO91" i="16" s="1"/>
  <c r="A103" i="16"/>
  <c r="A102" i="16"/>
  <c r="T102" i="16" s="1"/>
  <c r="AW26" i="16" s="1"/>
  <c r="A101" i="16"/>
  <c r="F101" i="16" s="1"/>
  <c r="BA5" i="16" s="1"/>
  <c r="U108" i="13" s="1"/>
  <c r="A100" i="16"/>
  <c r="U100" i="16" s="1"/>
  <c r="AX24" i="16" s="1"/>
  <c r="BF87" i="16" s="1"/>
  <c r="GX51" i="16"/>
  <c r="BK55" i="16"/>
  <c r="BK56" i="16" s="1"/>
  <c r="BK57" i="16" s="1"/>
  <c r="BK58" i="16" s="1"/>
  <c r="BK59" i="16" s="1"/>
  <c r="BK60" i="16" s="1"/>
  <c r="BK61" i="16" s="1"/>
  <c r="BK62" i="16" s="1"/>
  <c r="BK63" i="16" s="1"/>
  <c r="BK64" i="16" s="1"/>
  <c r="BK65" i="16" s="1"/>
  <c r="BK66" i="16" s="1"/>
  <c r="BK67" i="16" s="1"/>
  <c r="BK68" i="16" s="1"/>
  <c r="BK69" i="16" s="1"/>
  <c r="BK70" i="16" s="1"/>
  <c r="BK71" i="16" s="1"/>
  <c r="BK72" i="16" s="1"/>
  <c r="BK73" i="16" s="1"/>
  <c r="BK74" i="16" s="1"/>
  <c r="BK75" i="16" s="1"/>
  <c r="BK76" i="16" s="1"/>
  <c r="BK77" i="16" s="1"/>
  <c r="BK78" i="16" s="1"/>
  <c r="BK79" i="16" s="1"/>
  <c r="BC7" i="16"/>
  <c r="BC8" i="16" s="1"/>
  <c r="BC9" i="16" s="1"/>
  <c r="BC10" i="16" s="1"/>
  <c r="BC11" i="16" s="1"/>
  <c r="BC12" i="16" s="1"/>
  <c r="BC13" i="16" s="1"/>
  <c r="BC14" i="16" s="1"/>
  <c r="BC15" i="16" s="1"/>
  <c r="BC16" i="16" s="1"/>
  <c r="BC17" i="16" s="1"/>
  <c r="BC18" i="16" s="1"/>
  <c r="BC19" i="16" s="1"/>
  <c r="BC20" i="16" s="1"/>
  <c r="BC21" i="16" s="1"/>
  <c r="BC22" i="16" s="1"/>
  <c r="BC23" i="16" s="1"/>
  <c r="BC24" i="16" s="1"/>
  <c r="BC25" i="16" s="1"/>
  <c r="BC26" i="16" s="1"/>
  <c r="BC27" i="16" s="1"/>
  <c r="BC28" i="16" s="1"/>
  <c r="BC29" i="16" s="1"/>
  <c r="BC30" i="16" s="1"/>
  <c r="BC31" i="16" s="1"/>
  <c r="BC32" i="16" s="1"/>
  <c r="BC33" i="16" s="1"/>
  <c r="BC34" i="16" s="1"/>
  <c r="BC35" i="16" s="1"/>
  <c r="BC36" i="16" s="1"/>
  <c r="BC37" i="16" s="1"/>
  <c r="BC38" i="16" s="1"/>
  <c r="BC39" i="16" s="1"/>
  <c r="BC40" i="16" s="1"/>
  <c r="BC41" i="16" s="1"/>
  <c r="BC42" i="16" s="1"/>
  <c r="BC43" i="16" s="1"/>
  <c r="AL38" i="16"/>
  <c r="B79" i="13" s="1"/>
  <c r="AL37" i="16"/>
  <c r="O992" i="16" s="1"/>
  <c r="M995" i="16" s="1"/>
  <c r="M996" i="16" s="1"/>
  <c r="M997" i="16" s="1"/>
  <c r="M998" i="16" s="1"/>
  <c r="AL36" i="16"/>
  <c r="AG893" i="16" s="1"/>
  <c r="AE896" i="16" s="1"/>
  <c r="AE897" i="16" s="1"/>
  <c r="AE898" i="16" s="1"/>
  <c r="AE899" i="16" s="1"/>
  <c r="AL35" i="16"/>
  <c r="B76" i="13" s="1"/>
  <c r="AL34" i="16"/>
  <c r="AG695" i="16" s="1"/>
  <c r="AE698" i="16" s="1"/>
  <c r="AE699" i="16" s="1"/>
  <c r="AE700" i="16" s="1"/>
  <c r="AE701" i="16" s="1"/>
  <c r="AL33" i="16"/>
  <c r="B74" i="13" s="1"/>
  <c r="AL32" i="16"/>
  <c r="B73" i="13" s="1"/>
  <c r="AL31" i="16"/>
  <c r="B72" i="13" s="1"/>
  <c r="AL30" i="16"/>
  <c r="AL29" i="16"/>
  <c r="AL28" i="16"/>
  <c r="AL27" i="16"/>
  <c r="O2" i="16" s="1"/>
  <c r="M5" i="16" s="1"/>
  <c r="M6" i="16" s="1"/>
  <c r="M7" i="16" s="1"/>
  <c r="M8" i="16" s="1"/>
  <c r="AT44" i="16"/>
  <c r="AV56" i="16"/>
  <c r="AU56" i="16"/>
  <c r="AV55" i="16"/>
  <c r="AU55" i="16"/>
  <c r="AV54" i="16"/>
  <c r="AU54" i="16"/>
  <c r="AV53" i="16"/>
  <c r="AU53" i="16"/>
  <c r="AV52" i="16"/>
  <c r="AU52" i="16"/>
  <c r="AV51" i="16"/>
  <c r="AU51" i="16"/>
  <c r="AV50" i="16"/>
  <c r="AU50" i="16"/>
  <c r="AV49" i="16"/>
  <c r="AU49" i="16"/>
  <c r="AV48" i="16"/>
  <c r="AU48" i="16"/>
  <c r="AV47" i="16"/>
  <c r="AU47" i="16"/>
  <c r="AV46" i="16"/>
  <c r="AU46" i="16"/>
  <c r="AV45" i="16"/>
  <c r="AU45" i="16"/>
  <c r="AV44" i="16"/>
  <c r="AT5" i="16"/>
  <c r="EV86" i="16" s="1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F51" i="13"/>
  <c r="G54" i="13"/>
  <c r="C56" i="13"/>
  <c r="E56" i="13"/>
  <c r="C57" i="13"/>
  <c r="E59" i="13"/>
  <c r="F59" i="13"/>
  <c r="C8" i="12"/>
  <c r="B2" i="13"/>
  <c r="CB8" i="16"/>
  <c r="CB7" i="16"/>
  <c r="AU44" i="16"/>
  <c r="AL26" i="16"/>
  <c r="B67" i="13" s="1"/>
  <c r="CB10" i="16"/>
  <c r="CB18" i="16"/>
  <c r="CB28" i="16"/>
  <c r="CB35" i="16"/>
  <c r="CB40" i="16"/>
  <c r="CB46" i="16"/>
  <c r="I9" i="16"/>
  <c r="L10" i="16"/>
  <c r="K7" i="16"/>
  <c r="J8" i="16"/>
  <c r="J104" i="16" s="1"/>
  <c r="H7" i="16"/>
  <c r="AB77" i="16"/>
  <c r="AC79" i="16"/>
  <c r="AB76" i="16"/>
  <c r="AB79" i="16"/>
  <c r="AD77" i="16"/>
  <c r="AC74" i="16"/>
  <c r="Z73" i="16"/>
  <c r="AB71" i="16"/>
  <c r="H10" i="16"/>
  <c r="H18" i="16"/>
  <c r="H115" i="16" s="1"/>
  <c r="H26" i="16"/>
  <c r="H34" i="16"/>
  <c r="H42" i="16"/>
  <c r="H50" i="16"/>
  <c r="H58" i="16"/>
  <c r="H66" i="16"/>
  <c r="H41" i="16"/>
  <c r="H57" i="16"/>
  <c r="H65" i="16"/>
  <c r="H12" i="16"/>
  <c r="H36" i="16"/>
  <c r="H68" i="16"/>
  <c r="H21" i="16"/>
  <c r="H53" i="16"/>
  <c r="AD79" i="16"/>
  <c r="AC76" i="16"/>
  <c r="Z75" i="16"/>
  <c r="AB73" i="16"/>
  <c r="AD71" i="16"/>
  <c r="AC77" i="16"/>
  <c r="Z76" i="16"/>
  <c r="AB74" i="16"/>
  <c r="AD72" i="16"/>
  <c r="AD74" i="16"/>
  <c r="Z69" i="16"/>
  <c r="AC78" i="16"/>
  <c r="Z77" i="16"/>
  <c r="AD73" i="16"/>
  <c r="GX52" i="16"/>
  <c r="GX116" i="16"/>
  <c r="GX50" i="16"/>
  <c r="GX114" i="16"/>
  <c r="GX53" i="16"/>
  <c r="GX118" i="16"/>
  <c r="C50" i="13"/>
  <c r="EH83" i="16"/>
  <c r="EH113" i="16" s="1"/>
  <c r="Z8" i="16"/>
  <c r="AA72" i="16"/>
  <c r="AA66" i="16"/>
  <c r="AD61" i="16"/>
  <c r="Z58" i="16"/>
  <c r="AA59" i="16"/>
  <c r="AC19" i="16"/>
  <c r="AB63" i="16"/>
  <c r="AB19" i="16"/>
  <c r="AA13" i="16"/>
  <c r="Z60" i="16"/>
  <c r="AC43" i="16"/>
  <c r="Z63" i="16"/>
  <c r="AB65" i="16"/>
  <c r="Z50" i="16"/>
  <c r="AA68" i="16"/>
  <c r="Z61" i="16"/>
  <c r="AA11" i="16"/>
  <c r="AC17" i="16"/>
  <c r="AC70" i="16"/>
  <c r="Z13" i="16"/>
  <c r="AD7" i="16"/>
  <c r="AC67" i="16"/>
  <c r="Z37" i="16"/>
  <c r="Z48" i="16"/>
  <c r="Z40" i="16"/>
  <c r="AA48" i="16"/>
  <c r="Z29" i="16"/>
  <c r="AA27" i="16"/>
  <c r="AB7" i="16"/>
  <c r="AB35" i="16"/>
  <c r="AA74" i="16"/>
  <c r="AD58" i="16"/>
  <c r="AA70" i="16"/>
  <c r="AD63" i="16"/>
  <c r="AB66" i="16"/>
  <c r="Z65" i="16"/>
  <c r="AA73" i="16"/>
  <c r="Z62" i="16"/>
  <c r="AC46" i="16"/>
  <c r="Z45" i="16"/>
  <c r="AA61" i="16"/>
  <c r="Z56" i="16"/>
  <c r="AA53" i="16"/>
  <c r="AD51" i="16"/>
  <c r="Z53" i="16"/>
  <c r="AA58" i="16"/>
  <c r="AD49" i="16"/>
  <c r="AC71" i="16"/>
  <c r="AA77" i="16"/>
  <c r="AC18" i="16"/>
  <c r="AD66" i="16"/>
  <c r="AD67" i="16"/>
  <c r="AC14" i="16"/>
  <c r="AB67" i="16"/>
  <c r="Z55" i="16"/>
  <c r="AC48" i="16"/>
  <c r="AB13" i="16"/>
  <c r="AC7" i="16"/>
  <c r="AD64" i="16"/>
  <c r="AB11" i="16"/>
  <c r="AC54" i="16"/>
  <c r="AC63" i="16"/>
  <c r="AD20" i="16"/>
  <c r="AB14" i="16"/>
  <c r="AB22" i="16"/>
  <c r="AD40" i="16"/>
  <c r="AA43" i="16"/>
  <c r="AC34" i="16"/>
  <c r="Z32" i="16"/>
  <c r="AB60" i="16"/>
  <c r="AA52" i="16"/>
  <c r="AB64" i="16"/>
  <c r="AA60" i="16"/>
  <c r="AA18" i="16"/>
  <c r="Z18" i="16"/>
  <c r="Z33" i="16"/>
  <c r="AD43" i="16"/>
  <c r="Z47" i="16"/>
  <c r="AC40" i="16"/>
  <c r="AA26" i="16"/>
  <c r="AA21" i="16"/>
  <c r="AB8" i="16"/>
  <c r="AA10" i="16"/>
  <c r="Z39" i="16"/>
  <c r="AD27" i="16"/>
  <c r="AD11" i="16"/>
  <c r="AC8" i="16"/>
  <c r="Z23" i="16"/>
  <c r="AC27" i="16"/>
  <c r="AB16" i="16"/>
  <c r="Z10" i="16"/>
  <c r="AD14" i="16"/>
  <c r="AC35" i="16"/>
  <c r="Z7" i="16"/>
  <c r="AA19" i="16"/>
  <c r="AD52" i="16"/>
  <c r="AA51" i="16"/>
  <c r="AA71" i="16"/>
  <c r="AC65" i="16"/>
  <c r="AA64" i="16"/>
  <c r="AD69" i="16"/>
  <c r="AB68" i="16"/>
  <c r="Z67" i="16"/>
  <c r="AD65" i="16"/>
  <c r="AC59" i="16"/>
  <c r="AB59" i="16"/>
  <c r="AB156" i="16" s="1"/>
  <c r="AD53" i="16"/>
  <c r="AA69" i="16"/>
  <c r="AC56" i="16"/>
  <c r="AD57" i="16"/>
  <c r="AC51" i="16"/>
  <c r="AC64" i="16"/>
  <c r="AC61" i="16"/>
  <c r="AB61" i="16"/>
  <c r="AB158" i="16" s="1"/>
  <c r="AD54" i="16"/>
  <c r="AB32" i="16"/>
  <c r="AD30" i="16"/>
  <c r="AD44" i="16"/>
  <c r="AD46" i="16"/>
  <c r="AC45" i="16"/>
  <c r="AB40" i="16"/>
  <c r="AB10" i="16"/>
  <c r="AD12" i="16"/>
  <c r="AC11" i="16"/>
  <c r="AC38" i="16"/>
  <c r="AA37" i="16"/>
  <c r="Z42" i="16"/>
  <c r="AA32" i="16"/>
  <c r="AB48" i="16"/>
  <c r="AA8" i="16"/>
  <c r="AA45" i="16"/>
  <c r="AB31" i="16"/>
  <c r="AB128" i="16" s="1"/>
  <c r="Z34" i="16"/>
  <c r="AD41" i="16"/>
  <c r="Z17" i="16"/>
  <c r="AB23" i="16"/>
  <c r="AA34" i="16"/>
  <c r="AA42" i="16"/>
  <c r="AD55" i="16"/>
  <c r="AC52" i="16"/>
  <c r="AD47" i="16"/>
  <c r="AC44" i="16"/>
  <c r="AB41" i="16"/>
  <c r="AC36" i="16"/>
  <c r="AD31" i="16"/>
  <c r="AA22" i="16"/>
  <c r="AA57" i="16"/>
  <c r="Z54" i="16"/>
  <c r="Z46" i="16"/>
  <c r="AA41" i="16"/>
  <c r="AA138" i="16" s="1"/>
  <c r="AB36" i="16"/>
  <c r="AC31" i="16"/>
  <c r="AD26" i="16"/>
  <c r="AD18" i="16"/>
  <c r="AD10" i="16"/>
  <c r="Z27" i="16"/>
  <c r="AC12" i="16"/>
  <c r="AC20" i="16"/>
  <c r="AC117" i="16" s="1"/>
  <c r="AD15" i="16"/>
  <c r="AB9" i="16"/>
  <c r="AC47" i="16"/>
  <c r="AD42" i="16"/>
  <c r="AC39" i="16"/>
  <c r="AD34" i="16"/>
  <c r="Z30" i="16"/>
  <c r="AC23" i="16"/>
  <c r="AA9" i="16"/>
  <c r="AB57" i="16"/>
  <c r="AA54" i="16"/>
  <c r="AB49" i="16"/>
  <c r="AA46" i="16"/>
  <c r="Z43" i="16"/>
  <c r="AD39" i="16"/>
  <c r="Z35" i="16"/>
  <c r="AB33" i="16"/>
  <c r="AC28" i="16"/>
  <c r="AD23" i="16"/>
  <c r="AB17" i="16"/>
  <c r="AA14" i="16"/>
  <c r="AA49" i="16"/>
  <c r="Z22" i="16"/>
  <c r="AC15" i="16"/>
  <c r="Z14" i="16"/>
  <c r="AA17" i="16"/>
  <c r="Z51" i="16"/>
  <c r="Z19" i="16"/>
  <c r="Z11" i="16"/>
  <c r="AC55" i="16"/>
  <c r="AD50" i="16"/>
  <c r="AB44" i="16"/>
  <c r="AB141" i="16" s="1"/>
  <c r="Z38" i="16"/>
  <c r="AA33" i="16"/>
  <c r="AB28" i="16"/>
  <c r="AB20" i="16"/>
  <c r="AB12" i="16"/>
  <c r="AD56" i="16"/>
  <c r="AA55" i="16"/>
  <c r="AC53" i="16"/>
  <c r="Z52" i="16"/>
  <c r="AB50" i="16"/>
  <c r="AD48" i="16"/>
  <c r="AA47" i="16"/>
  <c r="AA144" i="16" s="1"/>
  <c r="Z44" i="16"/>
  <c r="AA39" i="16"/>
  <c r="Z36" i="16"/>
  <c r="AB34" i="16"/>
  <c r="AD32" i="16"/>
  <c r="AA31" i="16"/>
  <c r="AC29" i="16"/>
  <c r="Z28" i="16"/>
  <c r="AB26" i="16"/>
  <c r="AD24" i="16"/>
  <c r="AA23" i="16"/>
  <c r="AB18" i="16"/>
  <c r="AD16" i="16"/>
  <c r="AA15" i="16"/>
  <c r="AC13" i="16"/>
  <c r="Z12" i="16"/>
  <c r="AD8" i="16"/>
  <c r="Z57" i="16"/>
  <c r="AB55" i="16"/>
  <c r="AC50" i="16"/>
  <c r="Z49" i="16"/>
  <c r="AB47" i="16"/>
  <c r="AA44" i="16"/>
  <c r="AC42" i="16"/>
  <c r="Z41" i="16"/>
  <c r="Z138" i="16" s="1"/>
  <c r="AB39" i="16"/>
  <c r="AD37" i="16"/>
  <c r="AA36" i="16"/>
  <c r="AD29" i="16"/>
  <c r="AC26" i="16"/>
  <c r="AD21" i="16"/>
  <c r="AD13" i="16"/>
  <c r="AA12" i="16"/>
  <c r="AC10" i="16"/>
  <c r="Z9" i="16"/>
  <c r="AC32" i="16"/>
  <c r="AC24" i="16"/>
  <c r="AC22" i="16"/>
  <c r="AA28" i="16"/>
  <c r="AA30" i="16"/>
  <c r="AA29" i="16"/>
  <c r="AA38" i="16"/>
  <c r="AA40" i="16"/>
  <c r="AC37" i="16"/>
  <c r="AC133" i="16" s="1"/>
  <c r="AB38" i="16"/>
  <c r="AB24" i="16"/>
  <c r="AB25" i="16"/>
  <c r="AB54" i="16"/>
  <c r="AB46" i="16"/>
  <c r="AB43" i="16"/>
  <c r="AB51" i="16"/>
  <c r="AB53" i="16"/>
  <c r="AB52" i="16"/>
  <c r="AB15" i="16"/>
  <c r="AD38" i="16"/>
  <c r="AD33" i="16"/>
  <c r="Z31" i="16"/>
  <c r="Z26" i="16"/>
  <c r="AD22" i="16"/>
  <c r="AA7" i="16"/>
  <c r="AD45" i="16"/>
  <c r="AD142" i="16" s="1"/>
  <c r="AD25" i="16"/>
  <c r="AC57" i="16"/>
  <c r="AC30" i="16"/>
  <c r="AC25" i="16"/>
  <c r="Z24" i="16"/>
  <c r="AA20" i="16"/>
  <c r="AC16" i="16"/>
  <c r="AA16" i="16"/>
  <c r="Z21" i="16"/>
  <c r="AD17" i="16"/>
  <c r="AB27" i="16"/>
  <c r="AD9" i="16"/>
  <c r="AC49" i="16"/>
  <c r="GW47" i="16"/>
  <c r="GV258" i="16" s="1"/>
  <c r="DE241" i="16"/>
  <c r="C67" i="13"/>
  <c r="I198" i="13" s="1"/>
  <c r="GV672" i="16"/>
  <c r="GV860" i="16" s="1"/>
  <c r="EH162" i="16"/>
  <c r="B109" i="16"/>
  <c r="AW13" i="16" s="1"/>
  <c r="B125" i="16" s="1"/>
  <c r="GU1293" i="16"/>
  <c r="GV1397" i="16" s="1"/>
  <c r="FK162" i="16"/>
  <c r="FK177" i="16" s="1"/>
  <c r="GV986" i="16"/>
  <c r="GV1140" i="16" s="1"/>
  <c r="BC82" i="16"/>
  <c r="GN162" i="16"/>
  <c r="GN221" i="16" s="1"/>
  <c r="C74" i="13"/>
  <c r="I205" i="13" s="1"/>
  <c r="EL82" i="16"/>
  <c r="C69" i="13"/>
  <c r="FO82" i="16"/>
  <c r="D111" i="16"/>
  <c r="AY15" i="16" s="1"/>
  <c r="S118" i="13" s="1"/>
  <c r="GW672" i="16"/>
  <c r="GV899" i="16" s="1"/>
  <c r="GY899" i="16" s="1"/>
  <c r="CB162" i="16"/>
  <c r="FK241" i="16"/>
  <c r="FK297" i="16" s="1"/>
  <c r="CB245" i="16"/>
  <c r="GY1320" i="16"/>
  <c r="GY386" i="16"/>
  <c r="C54" i="13"/>
  <c r="GY74" i="16"/>
  <c r="GY1336" i="16"/>
  <c r="GY715" i="16"/>
  <c r="GY90" i="16"/>
  <c r="GY1029" i="16"/>
  <c r="CB34" i="16"/>
  <c r="G58" i="13"/>
  <c r="GY402" i="16"/>
  <c r="GY701" i="16"/>
  <c r="GY388" i="16"/>
  <c r="GY1322" i="16"/>
  <c r="GY1015" i="16"/>
  <c r="GY1041" i="16"/>
  <c r="GY1001" i="16"/>
  <c r="CB12" i="16"/>
  <c r="GY62" i="16"/>
  <c r="GY1308" i="16"/>
  <c r="GY374" i="16"/>
  <c r="E52" i="13"/>
  <c r="GY687" i="16"/>
  <c r="GY400" i="16"/>
  <c r="GY1334" i="16"/>
  <c r="GY713" i="16"/>
  <c r="GY1027" i="16"/>
  <c r="CB33" i="16"/>
  <c r="CA33" i="16" s="1"/>
  <c r="CC33" i="16" s="1"/>
  <c r="GY88" i="16"/>
  <c r="D57" i="13"/>
  <c r="GY1321" i="16"/>
  <c r="GY1299" i="16"/>
  <c r="GY678" i="16"/>
  <c r="GY677" i="16"/>
  <c r="E50" i="13"/>
  <c r="GY52" i="16"/>
  <c r="GY991" i="16"/>
  <c r="GY1298" i="16"/>
  <c r="F53" i="13"/>
  <c r="GY378" i="16"/>
  <c r="GY92" i="16"/>
  <c r="CB47" i="16"/>
  <c r="GY418" i="16"/>
  <c r="K183" i="16"/>
  <c r="I111" i="16"/>
  <c r="BE136" i="16"/>
  <c r="GY1314" i="16"/>
  <c r="GY380" i="16"/>
  <c r="GY703" i="16"/>
  <c r="GY719" i="16"/>
  <c r="C58" i="13"/>
  <c r="GY728" i="16"/>
  <c r="GY1042" i="16"/>
  <c r="GY1349" i="16"/>
  <c r="GY415" i="16"/>
  <c r="GY103" i="16"/>
  <c r="CB45" i="16"/>
  <c r="CA45" i="16" s="1"/>
  <c r="CC45" i="16" s="1"/>
  <c r="GY1357" i="16"/>
  <c r="CB56" i="16"/>
  <c r="F64" i="13"/>
  <c r="CB58" i="16"/>
  <c r="GY736" i="16"/>
  <c r="GY111" i="16"/>
  <c r="GY1050" i="16"/>
  <c r="CB57" i="16"/>
  <c r="CB55" i="16"/>
  <c r="CB59" i="16"/>
  <c r="CB30" i="16"/>
  <c r="GY1024" i="16"/>
  <c r="G57" i="13"/>
  <c r="GY85" i="16"/>
  <c r="GY1331" i="16"/>
  <c r="GY710" i="16"/>
  <c r="GY397" i="16"/>
  <c r="CB23" i="16"/>
  <c r="F55" i="13"/>
  <c r="GY76" i="16"/>
  <c r="GY1048" i="16"/>
  <c r="GY1355" i="16"/>
  <c r="GY109" i="16"/>
  <c r="C60" i="13"/>
  <c r="GY421" i="16"/>
  <c r="GY734" i="16"/>
  <c r="GY708" i="16"/>
  <c r="CB29" i="16"/>
  <c r="CA29" i="16" s="1"/>
  <c r="CB49" i="16"/>
  <c r="CA49" i="16" s="1"/>
  <c r="GY420" i="16"/>
  <c r="D60" i="13"/>
  <c r="GY1051" i="16"/>
  <c r="GY1007" i="16"/>
  <c r="GY68" i="16"/>
  <c r="GY693" i="16"/>
  <c r="D53" i="13"/>
  <c r="CB17" i="16"/>
  <c r="CA17" i="16" s="1"/>
  <c r="CC17" i="16" s="1"/>
  <c r="GY406" i="16"/>
  <c r="GY1033" i="16"/>
  <c r="GY94" i="16"/>
  <c r="G52" i="13"/>
  <c r="GY999" i="16"/>
  <c r="GY71" i="16"/>
  <c r="GY696" i="16"/>
  <c r="CB19" i="16"/>
  <c r="GY1317" i="16"/>
  <c r="GY383" i="16"/>
  <c r="GY1008" i="16"/>
  <c r="GY69" i="16"/>
  <c r="C53" i="13"/>
  <c r="GY1315" i="16"/>
  <c r="GY89" i="16"/>
  <c r="GY714" i="16"/>
  <c r="GY1335" i="16"/>
  <c r="GY401" i="16"/>
  <c r="GY416" i="16"/>
  <c r="GY1043" i="16"/>
  <c r="GY104" i="16"/>
  <c r="GY729" i="16"/>
  <c r="CB62" i="16"/>
  <c r="GY424" i="16"/>
  <c r="GY112" i="16"/>
  <c r="CB63" i="16"/>
  <c r="CB64" i="16"/>
  <c r="GY737" i="16"/>
  <c r="CB61" i="16"/>
  <c r="CB69" i="16"/>
  <c r="CB66" i="16"/>
  <c r="E64" i="13"/>
  <c r="CB67" i="16"/>
  <c r="GY1358" i="16"/>
  <c r="CB68" i="16"/>
  <c r="CB65" i="16"/>
  <c r="CB60" i="16"/>
  <c r="GY375" i="16"/>
  <c r="GY63" i="16"/>
  <c r="GY1309" i="16"/>
  <c r="CB13" i="16"/>
  <c r="CA13" i="16" s="1"/>
  <c r="CC13" i="16" s="1"/>
  <c r="D52" i="13"/>
  <c r="GY1002" i="16"/>
  <c r="GY688" i="16"/>
  <c r="GY699" i="16"/>
  <c r="GY1013" i="16"/>
  <c r="GY364" i="16"/>
  <c r="GY363" i="16"/>
  <c r="G53" i="13"/>
  <c r="GY377" i="16"/>
  <c r="CB14" i="16"/>
  <c r="GY1340" i="16"/>
  <c r="GY410" i="16"/>
  <c r="GY723" i="16"/>
  <c r="E104" i="16"/>
  <c r="AZ8" i="16" s="1"/>
  <c r="T111" i="13" s="1"/>
  <c r="C75" i="13"/>
  <c r="I206" i="13" s="1"/>
  <c r="DE162" i="16"/>
  <c r="DE173" i="16" s="1"/>
  <c r="GV359" i="16"/>
  <c r="GV528" i="16" s="1"/>
  <c r="GY528" i="16" s="1"/>
  <c r="GY409" i="16"/>
  <c r="GY722" i="16"/>
  <c r="GY1329" i="16"/>
  <c r="GY395" i="16"/>
  <c r="GY694" i="16"/>
  <c r="GY381" i="16"/>
  <c r="GY682" i="16"/>
  <c r="GY996" i="16"/>
  <c r="GY369" i="16"/>
  <c r="GY412" i="16"/>
  <c r="GY1039" i="16"/>
  <c r="GY725" i="16"/>
  <c r="GY1023" i="16"/>
  <c r="GY1330" i="16"/>
  <c r="GY1010" i="16"/>
  <c r="GY1036" i="16"/>
  <c r="GY1303" i="16"/>
  <c r="GY1343" i="16"/>
  <c r="GY97" i="16"/>
  <c r="GY1346" i="16"/>
  <c r="H127" i="16"/>
  <c r="I7" i="13"/>
  <c r="AD170" i="16" l="1"/>
  <c r="J107" i="16"/>
  <c r="J111" i="16"/>
  <c r="K126" i="16"/>
  <c r="K133" i="16"/>
  <c r="I139" i="16"/>
  <c r="J142" i="16"/>
  <c r="L162" i="16"/>
  <c r="H167" i="16"/>
  <c r="J169" i="16"/>
  <c r="I174" i="16"/>
  <c r="K176" i="16"/>
  <c r="AB190" i="16"/>
  <c r="AA195" i="16"/>
  <c r="U101" i="16"/>
  <c r="AX25" i="16" s="1"/>
  <c r="B52" i="13"/>
  <c r="I200" i="13"/>
  <c r="AB150" i="16"/>
  <c r="I123" i="16"/>
  <c r="J139" i="16"/>
  <c r="K145" i="16"/>
  <c r="J152" i="16"/>
  <c r="I112" i="16"/>
  <c r="I120" i="16"/>
  <c r="J134" i="16"/>
  <c r="H140" i="16"/>
  <c r="I143" i="16"/>
  <c r="D67" i="13"/>
  <c r="I199" i="13"/>
  <c r="I128" i="16"/>
  <c r="L131" i="16"/>
  <c r="J137" i="16"/>
  <c r="J140" i="16"/>
  <c r="AA157" i="16"/>
  <c r="H160" i="16"/>
  <c r="I170" i="16"/>
  <c r="H175" i="16"/>
  <c r="I182" i="16"/>
  <c r="K184" i="16"/>
  <c r="AA120" i="16"/>
  <c r="H108" i="16"/>
  <c r="I132" i="16"/>
  <c r="K140" i="16"/>
  <c r="H144" i="16"/>
  <c r="K150" i="16"/>
  <c r="J161" i="16"/>
  <c r="I164" i="16"/>
  <c r="H187" i="16"/>
  <c r="AC106" i="16"/>
  <c r="L105" i="16"/>
  <c r="H125" i="16"/>
  <c r="J132" i="16"/>
  <c r="L137" i="16"/>
  <c r="I144" i="16"/>
  <c r="I154" i="16"/>
  <c r="K161" i="16"/>
  <c r="J164" i="16"/>
  <c r="B55" i="13"/>
  <c r="I203" i="13"/>
  <c r="H129" i="16"/>
  <c r="I141" i="16"/>
  <c r="H154" i="16"/>
  <c r="GV1423" i="16"/>
  <c r="GY1423" i="16" s="1"/>
  <c r="GV927" i="16"/>
  <c r="GY927" i="16" s="1"/>
  <c r="GV1216" i="16"/>
  <c r="GY1216" i="16" s="1"/>
  <c r="GV1173" i="16"/>
  <c r="GY1173" i="16" s="1"/>
  <c r="I8" i="13"/>
  <c r="I9" i="13"/>
  <c r="CI91" i="16"/>
  <c r="B75" i="13"/>
  <c r="GV1420" i="16"/>
  <c r="GY1420" i="16" s="1"/>
  <c r="AA162" i="16"/>
  <c r="H107" i="16"/>
  <c r="GV812" i="16"/>
  <c r="GY812" i="16" s="1"/>
  <c r="GV1410" i="16"/>
  <c r="GY1410" i="16" s="1"/>
  <c r="U108" i="16"/>
  <c r="AX32" i="16" s="1"/>
  <c r="Z128" i="16"/>
  <c r="AB123" i="16"/>
  <c r="AA171" i="16"/>
  <c r="AC139" i="16"/>
  <c r="T104" i="16"/>
  <c r="AW28" i="16" s="1"/>
  <c r="Q185" i="13" s="1"/>
  <c r="GV1394" i="16"/>
  <c r="GY1394" i="16" s="1"/>
  <c r="GV1205" i="16"/>
  <c r="GY1205" i="16" s="1"/>
  <c r="K124" i="16"/>
  <c r="BE157" i="16"/>
  <c r="X112" i="16"/>
  <c r="BA36" i="16" s="1"/>
  <c r="BI99" i="16" s="1"/>
  <c r="BY226" i="16" s="1"/>
  <c r="V104" i="16"/>
  <c r="AY28" i="16" s="1"/>
  <c r="AB149" i="16"/>
  <c r="Z164" i="16"/>
  <c r="H110" i="16"/>
  <c r="K116" i="16"/>
  <c r="K127" i="16"/>
  <c r="I195" i="16"/>
  <c r="AB172" i="16"/>
  <c r="AA194" i="16"/>
  <c r="AD187" i="16"/>
  <c r="AC157" i="16"/>
  <c r="L195" i="16"/>
  <c r="L113" i="16"/>
  <c r="J145" i="16"/>
  <c r="I152" i="16"/>
  <c r="GV1130" i="16"/>
  <c r="GY1130" i="16" s="1"/>
  <c r="GV1175" i="16"/>
  <c r="GY1175" i="16" s="1"/>
  <c r="AC112" i="16"/>
  <c r="BI8" i="16"/>
  <c r="V101" i="16"/>
  <c r="AY25" i="16" s="1"/>
  <c r="V117" i="16" s="1"/>
  <c r="J143" i="16"/>
  <c r="GV1483" i="16"/>
  <c r="GY1483" i="16" s="1"/>
  <c r="AC120" i="16"/>
  <c r="DE192" i="16"/>
  <c r="AU240" i="16"/>
  <c r="FK227" i="16"/>
  <c r="GV1375" i="16"/>
  <c r="GY1375" i="16" s="1"/>
  <c r="AB121" i="16"/>
  <c r="AC119" i="16"/>
  <c r="AC123" i="16"/>
  <c r="AA166" i="16"/>
  <c r="AD147" i="16"/>
  <c r="L174" i="16"/>
  <c r="Z171" i="16"/>
  <c r="L146" i="16"/>
  <c r="L150" i="16"/>
  <c r="AB186" i="16"/>
  <c r="AB178" i="16"/>
  <c r="AD132" i="16"/>
  <c r="AD112" i="16"/>
  <c r="AD151" i="16"/>
  <c r="Z107" i="16"/>
  <c r="Z134" i="16"/>
  <c r="GX368" i="16"/>
  <c r="GV874" i="16"/>
  <c r="GY874" i="16" s="1"/>
  <c r="FD279" i="16"/>
  <c r="FD119" i="16"/>
  <c r="AA153" i="16"/>
  <c r="CP88" i="16"/>
  <c r="Z139" i="16"/>
  <c r="J129" i="16"/>
  <c r="CL92" i="16"/>
  <c r="C101" i="16"/>
  <c r="AX5" i="16" s="1"/>
  <c r="C117" i="16" s="1"/>
  <c r="GV893" i="16"/>
  <c r="GY893" i="16" s="1"/>
  <c r="GV235" i="16"/>
  <c r="GY235" i="16" s="1"/>
  <c r="AT252" i="16"/>
  <c r="AU259" i="16"/>
  <c r="GV1399" i="16"/>
  <c r="GY1399" i="16" s="1"/>
  <c r="CP165" i="16"/>
  <c r="AD113" i="16"/>
  <c r="AB122" i="16"/>
  <c r="AA125" i="16"/>
  <c r="Z127" i="16"/>
  <c r="AD128" i="16"/>
  <c r="Z131" i="16"/>
  <c r="AC135" i="16"/>
  <c r="AB137" i="16"/>
  <c r="AD126" i="16"/>
  <c r="AB119" i="16"/>
  <c r="AA108" i="16"/>
  <c r="AA109" i="16"/>
  <c r="I106" i="16"/>
  <c r="L109" i="16"/>
  <c r="K114" i="16"/>
  <c r="J163" i="16"/>
  <c r="H166" i="16"/>
  <c r="L166" i="16"/>
  <c r="H170" i="16"/>
  <c r="I177" i="16"/>
  <c r="J184" i="16"/>
  <c r="H186" i="16"/>
  <c r="L190" i="16"/>
  <c r="K191" i="16"/>
  <c r="J192" i="16"/>
  <c r="H194" i="16"/>
  <c r="K195" i="16"/>
  <c r="Z113" i="16"/>
  <c r="GV907" i="16"/>
  <c r="GY907" i="16" s="1"/>
  <c r="AT235" i="16"/>
  <c r="U110" i="16"/>
  <c r="AX34" i="16" s="1"/>
  <c r="CI97" i="16" s="1"/>
  <c r="AD164" i="16"/>
  <c r="Z141" i="16"/>
  <c r="H151" i="16"/>
  <c r="FU92" i="16"/>
  <c r="H188" i="16"/>
  <c r="U106" i="16"/>
  <c r="AX30" i="16" s="1"/>
  <c r="BF93" i="16" s="1"/>
  <c r="BF105" i="16" s="1"/>
  <c r="AU170" i="16"/>
  <c r="AU187" i="16" s="1"/>
  <c r="GV886" i="16"/>
  <c r="GY886" i="16" s="1"/>
  <c r="GV875" i="16"/>
  <c r="GY875" i="16" s="1"/>
  <c r="AU176" i="16"/>
  <c r="AU193" i="16" s="1"/>
  <c r="AU210" i="16" s="1"/>
  <c r="AD129" i="16"/>
  <c r="AD109" i="16"/>
  <c r="AC147" i="16"/>
  <c r="AD141" i="16"/>
  <c r="AD107" i="16"/>
  <c r="AA115" i="16"/>
  <c r="AB132" i="16"/>
  <c r="Z146" i="16"/>
  <c r="AD168" i="16"/>
  <c r="H137" i="16"/>
  <c r="H139" i="16"/>
  <c r="K111" i="16"/>
  <c r="J116" i="16"/>
  <c r="AC172" i="16"/>
  <c r="AD186" i="16"/>
  <c r="Z190" i="16"/>
  <c r="AC191" i="16"/>
  <c r="AD194" i="16"/>
  <c r="R115" i="13"/>
  <c r="BF15" i="16"/>
  <c r="BF91" i="16"/>
  <c r="BF103" i="16" s="1"/>
  <c r="BV180" i="16" s="1"/>
  <c r="C104" i="16"/>
  <c r="AX8" i="16" s="1"/>
  <c r="BF11" i="16" s="1"/>
  <c r="W104" i="16"/>
  <c r="AZ28" i="16" s="1"/>
  <c r="W120" i="16" s="1"/>
  <c r="B112" i="16"/>
  <c r="AW16" i="16" s="1"/>
  <c r="Q119" i="13" s="1"/>
  <c r="U112" i="16"/>
  <c r="AX36" i="16" s="1"/>
  <c r="DL99" i="16" s="1"/>
  <c r="FK266" i="16"/>
  <c r="EH251" i="16"/>
  <c r="EH304" i="16"/>
  <c r="FK255" i="16"/>
  <c r="K135" i="16"/>
  <c r="J190" i="16"/>
  <c r="FD121" i="16"/>
  <c r="BY314" i="16"/>
  <c r="F112" i="16"/>
  <c r="BA16" i="16" s="1"/>
  <c r="F128" i="16" s="1"/>
  <c r="W112" i="16"/>
  <c r="AZ36" i="16" s="1"/>
  <c r="FT99" i="16" s="1"/>
  <c r="GJ219" i="16" s="1"/>
  <c r="O695" i="16"/>
  <c r="M698" i="16" s="1"/>
  <c r="M699" i="16" s="1"/>
  <c r="M700" i="16" s="1"/>
  <c r="M701" i="16" s="1"/>
  <c r="R701" i="16" s="1"/>
  <c r="GV222" i="16"/>
  <c r="GY222" i="16" s="1"/>
  <c r="DL91" i="16"/>
  <c r="K169" i="16"/>
  <c r="GV1473" i="16"/>
  <c r="GY1473" i="16" s="1"/>
  <c r="GV280" i="16"/>
  <c r="GY280" i="16" s="1"/>
  <c r="D108" i="16"/>
  <c r="AY12" i="16" s="1"/>
  <c r="D124" i="16" s="1"/>
  <c r="AD154" i="16"/>
  <c r="AB165" i="16"/>
  <c r="Z104" i="16"/>
  <c r="AB113" i="16"/>
  <c r="AC163" i="16"/>
  <c r="AC116" i="16"/>
  <c r="H147" i="16"/>
  <c r="AC171" i="16"/>
  <c r="AC176" i="16"/>
  <c r="I117" i="16"/>
  <c r="I121" i="16"/>
  <c r="FD277" i="16"/>
  <c r="CH96" i="16"/>
  <c r="CX197" i="16" s="1"/>
  <c r="CL99" i="16"/>
  <c r="DB213" i="16" s="1"/>
  <c r="W108" i="16"/>
  <c r="AZ32" i="16" s="1"/>
  <c r="CK95" i="16" s="1"/>
  <c r="T108" i="16"/>
  <c r="AW32" i="16" s="1"/>
  <c r="CH95" i="16" s="1"/>
  <c r="CX114" i="16" s="1"/>
  <c r="AA152" i="16"/>
  <c r="AC144" i="16"/>
  <c r="Z142" i="16"/>
  <c r="AA131" i="16"/>
  <c r="AC156" i="16"/>
  <c r="AD165" i="16"/>
  <c r="AC132" i="16"/>
  <c r="Z129" i="16"/>
  <c r="AB110" i="16"/>
  <c r="AB161" i="16"/>
  <c r="L188" i="16"/>
  <c r="L192" i="16"/>
  <c r="D104" i="16"/>
  <c r="AY8" i="16" s="1"/>
  <c r="D120" i="16" s="1"/>
  <c r="F104" i="16"/>
  <c r="BA8" i="16" s="1"/>
  <c r="F120" i="16" s="1"/>
  <c r="Z116" i="16"/>
  <c r="Z144" i="16"/>
  <c r="AB157" i="16"/>
  <c r="Z158" i="16"/>
  <c r="AC113" i="16"/>
  <c r="FD197" i="16"/>
  <c r="BY232" i="16"/>
  <c r="DE223" i="16"/>
  <c r="B104" i="16"/>
  <c r="AW8" i="16" s="1"/>
  <c r="Q111" i="13" s="1"/>
  <c r="X104" i="16"/>
  <c r="BA28" i="16" s="1"/>
  <c r="U185" i="13" s="1"/>
  <c r="CP245" i="16"/>
  <c r="V112" i="16"/>
  <c r="AY36" i="16" s="1"/>
  <c r="EP99" i="16" s="1"/>
  <c r="GV903" i="16"/>
  <c r="GV872" i="16"/>
  <c r="GY872" i="16" s="1"/>
  <c r="GV181" i="16"/>
  <c r="GY181" i="16" s="1"/>
  <c r="EH141" i="16"/>
  <c r="FK296" i="16"/>
  <c r="U120" i="16"/>
  <c r="GV1450" i="16"/>
  <c r="GY1450" i="16" s="1"/>
  <c r="GV1422" i="16"/>
  <c r="GY1422" i="16" s="1"/>
  <c r="GV1390" i="16"/>
  <c r="GY1390" i="16" s="1"/>
  <c r="DS167" i="16"/>
  <c r="V111" i="16"/>
  <c r="AY35" i="16" s="1"/>
  <c r="BG98" i="16" s="1"/>
  <c r="B102" i="16"/>
  <c r="AW6" i="16" s="1"/>
  <c r="BE9" i="16" s="1"/>
  <c r="AB108" i="16"/>
  <c r="Z135" i="16"/>
  <c r="AC162" i="16"/>
  <c r="AA116" i="16"/>
  <c r="Z114" i="16"/>
  <c r="AD163" i="16"/>
  <c r="AC167" i="16"/>
  <c r="AB160" i="16"/>
  <c r="H120" i="16"/>
  <c r="J124" i="16"/>
  <c r="H146" i="16"/>
  <c r="AD172" i="16"/>
  <c r="Z176" i="16"/>
  <c r="AC187" i="16"/>
  <c r="AA181" i="16"/>
  <c r="FT98" i="16"/>
  <c r="DN98" i="16"/>
  <c r="U123" i="16"/>
  <c r="EO94" i="16"/>
  <c r="CI94" i="16"/>
  <c r="BF94" i="16"/>
  <c r="BF106" i="16" s="1"/>
  <c r="AB126" i="16"/>
  <c r="GV491" i="16"/>
  <c r="GY491" i="16" s="1"/>
  <c r="GV224" i="16"/>
  <c r="GY224" i="16" s="1"/>
  <c r="AC108" i="16"/>
  <c r="AC173" i="16"/>
  <c r="H165" i="16"/>
  <c r="J105" i="16"/>
  <c r="K106" i="16"/>
  <c r="K109" i="16"/>
  <c r="H113" i="16"/>
  <c r="J119" i="16"/>
  <c r="L120" i="16"/>
  <c r="H121" i="16"/>
  <c r="L125" i="16"/>
  <c r="I129" i="16"/>
  <c r="K130" i="16"/>
  <c r="H135" i="16"/>
  <c r="J141" i="16"/>
  <c r="K146" i="16"/>
  <c r="I149" i="16"/>
  <c r="J153" i="16"/>
  <c r="K155" i="16"/>
  <c r="I157" i="16"/>
  <c r="L158" i="16"/>
  <c r="K159" i="16"/>
  <c r="I163" i="16"/>
  <c r="L165" i="16"/>
  <c r="I168" i="16"/>
  <c r="H169" i="16"/>
  <c r="L169" i="16"/>
  <c r="L181" i="16"/>
  <c r="I184" i="16"/>
  <c r="H185" i="16"/>
  <c r="K190" i="16"/>
  <c r="J191" i="16"/>
  <c r="H193" i="16"/>
  <c r="L193" i="16"/>
  <c r="J195" i="16"/>
  <c r="AB153" i="16"/>
  <c r="AD195" i="16"/>
  <c r="AD120" i="16"/>
  <c r="AA155" i="16"/>
  <c r="AC150" i="16"/>
  <c r="AB146" i="16"/>
  <c r="AA107" i="16"/>
  <c r="AA148" i="16"/>
  <c r="AC142" i="16"/>
  <c r="AA165" i="16"/>
  <c r="Z166" i="16"/>
  <c r="J112" i="16"/>
  <c r="L114" i="16"/>
  <c r="I125" i="16"/>
  <c r="K105" i="16"/>
  <c r="L110" i="16"/>
  <c r="I113" i="16"/>
  <c r="L118" i="16"/>
  <c r="K121" i="16"/>
  <c r="L124" i="16"/>
  <c r="H126" i="16"/>
  <c r="J128" i="16"/>
  <c r="Z187" i="16"/>
  <c r="AB184" i="16"/>
  <c r="Z179" i="16"/>
  <c r="AB177" i="16"/>
  <c r="AD166" i="16"/>
  <c r="AC155" i="16"/>
  <c r="K138" i="16"/>
  <c r="AB127" i="16"/>
  <c r="C124" i="16"/>
  <c r="BG18" i="16"/>
  <c r="BE127" i="16"/>
  <c r="GV182" i="16"/>
  <c r="GY182" i="16" s="1"/>
  <c r="GV230" i="16"/>
  <c r="GY230" i="16" s="1"/>
  <c r="EH257" i="16"/>
  <c r="L128" i="16"/>
  <c r="GV204" i="16"/>
  <c r="GY204" i="16" s="1"/>
  <c r="GV1157" i="16"/>
  <c r="GY1157" i="16" s="1"/>
  <c r="GV1147" i="16"/>
  <c r="GY1147" i="16" s="1"/>
  <c r="GV1176" i="16"/>
  <c r="GY1176" i="16" s="1"/>
  <c r="GV1125" i="16"/>
  <c r="GY1125" i="16" s="1"/>
  <c r="E111" i="16"/>
  <c r="AZ15" i="16" s="1"/>
  <c r="T118" i="13" s="1"/>
  <c r="X111" i="16"/>
  <c r="BA35" i="16" s="1"/>
  <c r="U192" i="13" s="1"/>
  <c r="AD144" i="16"/>
  <c r="AC158" i="16"/>
  <c r="AB104" i="16"/>
  <c r="FD198" i="16"/>
  <c r="D127" i="16"/>
  <c r="DK96" i="16"/>
  <c r="EA278" i="16" s="1"/>
  <c r="J147" i="16"/>
  <c r="BE128" i="16"/>
  <c r="CD162" i="16" s="1"/>
  <c r="GV517" i="16"/>
  <c r="GY517" i="16" s="1"/>
  <c r="FY166" i="16"/>
  <c r="GX1060" i="16"/>
  <c r="GV208" i="16"/>
  <c r="GY208" i="16" s="1"/>
  <c r="GV240" i="16"/>
  <c r="GY240" i="16" s="1"/>
  <c r="GV219" i="16"/>
  <c r="GY219" i="16" s="1"/>
  <c r="GV238" i="16"/>
  <c r="GY238" i="16" s="1"/>
  <c r="EH305" i="16"/>
  <c r="H112" i="16"/>
  <c r="EH285" i="16"/>
  <c r="GV1117" i="16"/>
  <c r="GY1117" i="16" s="1"/>
  <c r="GV1163" i="16"/>
  <c r="GY1163" i="16" s="1"/>
  <c r="GV1150" i="16"/>
  <c r="GY1150" i="16" s="1"/>
  <c r="GV1152" i="16"/>
  <c r="GY1152" i="16" s="1"/>
  <c r="B111" i="16"/>
  <c r="AW15" i="16" s="1"/>
  <c r="BE18" i="16" s="1"/>
  <c r="EH280" i="16"/>
  <c r="F111" i="16"/>
  <c r="BA15" i="16" s="1"/>
  <c r="BI18" i="16" s="1"/>
  <c r="U111" i="16"/>
  <c r="AX35" i="16" s="1"/>
  <c r="EO98" i="16" s="1"/>
  <c r="FD276" i="16"/>
  <c r="H138" i="16"/>
  <c r="CK99" i="16"/>
  <c r="DA225" i="16" s="1"/>
  <c r="FY245" i="16"/>
  <c r="GV195" i="16"/>
  <c r="GY195" i="16" s="1"/>
  <c r="GV188" i="16"/>
  <c r="GY188" i="16" s="1"/>
  <c r="GV185" i="16"/>
  <c r="GY185" i="16" s="1"/>
  <c r="GV226" i="16"/>
  <c r="GY226" i="16" s="1"/>
  <c r="EH293" i="16"/>
  <c r="J160" i="16"/>
  <c r="EH124" i="16"/>
  <c r="GV1131" i="16"/>
  <c r="GY1131" i="16" s="1"/>
  <c r="GV1166" i="16"/>
  <c r="GY1166" i="16" s="1"/>
  <c r="C111" i="16"/>
  <c r="AX15" i="16" s="1"/>
  <c r="T111" i="16"/>
  <c r="AW35" i="16" s="1"/>
  <c r="CH98" i="16" s="1"/>
  <c r="AA110" i="16"/>
  <c r="AB129" i="16"/>
  <c r="L108" i="16"/>
  <c r="K112" i="16"/>
  <c r="K115" i="16"/>
  <c r="J121" i="16"/>
  <c r="K123" i="16"/>
  <c r="J125" i="16"/>
  <c r="I131" i="16"/>
  <c r="AA184" i="16"/>
  <c r="AB179" i="16"/>
  <c r="AA161" i="16"/>
  <c r="AA159" i="16"/>
  <c r="AA121" i="16"/>
  <c r="DO97" i="16"/>
  <c r="BI97" i="16"/>
  <c r="CL97" i="16"/>
  <c r="EH100" i="16"/>
  <c r="GV197" i="16"/>
  <c r="GY197" i="16" s="1"/>
  <c r="GV198" i="16"/>
  <c r="GY198" i="16" s="1"/>
  <c r="GV189" i="16"/>
  <c r="GY189" i="16" s="1"/>
  <c r="GV205" i="16"/>
  <c r="GY205" i="16" s="1"/>
  <c r="GV220" i="16"/>
  <c r="GY220" i="16" s="1"/>
  <c r="GV218" i="16"/>
  <c r="GY218" i="16" s="1"/>
  <c r="GV179" i="16"/>
  <c r="GY179" i="16" s="1"/>
  <c r="GV192" i="16"/>
  <c r="GY192" i="16" s="1"/>
  <c r="EH298" i="16"/>
  <c r="EH301" i="16"/>
  <c r="AC164" i="16"/>
  <c r="AD108" i="16"/>
  <c r="GV227" i="16"/>
  <c r="GY227" i="16" s="1"/>
  <c r="F110" i="16"/>
  <c r="BA14" i="16" s="1"/>
  <c r="F126" i="16" s="1"/>
  <c r="AD138" i="16"/>
  <c r="Z126" i="16"/>
  <c r="EA279" i="16"/>
  <c r="FD118" i="16"/>
  <c r="FD120" i="16"/>
  <c r="FD278" i="16"/>
  <c r="DB309" i="16"/>
  <c r="E120" i="16"/>
  <c r="T125" i="16"/>
  <c r="X121" i="16"/>
  <c r="BE143" i="16"/>
  <c r="EJ241" i="16" s="1"/>
  <c r="X101" i="16"/>
  <c r="BA25" i="16" s="1"/>
  <c r="AU171" i="16"/>
  <c r="AU256" i="16" s="1"/>
  <c r="FY89" i="16"/>
  <c r="BM87" i="16"/>
  <c r="GX682" i="16"/>
  <c r="BM89" i="16"/>
  <c r="EV87" i="16"/>
  <c r="AT45" i="16"/>
  <c r="GV929" i="16"/>
  <c r="GY929" i="16" s="1"/>
  <c r="GV923" i="16"/>
  <c r="GY923" i="16" s="1"/>
  <c r="GV914" i="16"/>
  <c r="GY914" i="16" s="1"/>
  <c r="GV231" i="16"/>
  <c r="GY231" i="16" s="1"/>
  <c r="GV210" i="16"/>
  <c r="GY210" i="16" s="1"/>
  <c r="GV239" i="16"/>
  <c r="GY239" i="16" s="1"/>
  <c r="GV213" i="16"/>
  <c r="GY213" i="16" s="1"/>
  <c r="GV183" i="16"/>
  <c r="GY183" i="16" s="1"/>
  <c r="GV184" i="16"/>
  <c r="GY184" i="16" s="1"/>
  <c r="GV200" i="16"/>
  <c r="GY200" i="16" s="1"/>
  <c r="GV202" i="16"/>
  <c r="GY202" i="16" s="1"/>
  <c r="GV215" i="16"/>
  <c r="GY215" i="16" s="1"/>
  <c r="GV229" i="16"/>
  <c r="GY229" i="16" s="1"/>
  <c r="GV232" i="16"/>
  <c r="GY232" i="16" s="1"/>
  <c r="GV178" i="16"/>
  <c r="GY178" i="16" s="1"/>
  <c r="GV180" i="16"/>
  <c r="GY180" i="16" s="1"/>
  <c r="GV203" i="16"/>
  <c r="GY203" i="16" s="1"/>
  <c r="EH299" i="16"/>
  <c r="EH307" i="16"/>
  <c r="EH300" i="16"/>
  <c r="EH303" i="16"/>
  <c r="EH274" i="16"/>
  <c r="EH93" i="16"/>
  <c r="EH261" i="16"/>
  <c r="GN204" i="16"/>
  <c r="L187" i="16"/>
  <c r="BE134" i="16"/>
  <c r="BE137" i="16" s="1"/>
  <c r="AQ32" i="16" s="1"/>
  <c r="K113" i="16"/>
  <c r="AD169" i="16"/>
  <c r="AC107" i="16"/>
  <c r="GV223" i="16"/>
  <c r="GY223" i="16" s="1"/>
  <c r="GV196" i="16"/>
  <c r="GY196" i="16" s="1"/>
  <c r="GV1458" i="16"/>
  <c r="GY1458" i="16" s="1"/>
  <c r="GV1476" i="16"/>
  <c r="GY1476" i="16" s="1"/>
  <c r="GV300" i="16"/>
  <c r="GY300" i="16" s="1"/>
  <c r="EH278" i="16"/>
  <c r="GX1494" i="16"/>
  <c r="GX562" i="16"/>
  <c r="B77" i="13"/>
  <c r="GV768" i="16"/>
  <c r="GY768" i="16" s="1"/>
  <c r="W101" i="16"/>
  <c r="AZ25" i="16" s="1"/>
  <c r="W117" i="16" s="1"/>
  <c r="GV750" i="16"/>
  <c r="GY750" i="16" s="1"/>
  <c r="Z140" i="16"/>
  <c r="AD130" i="16"/>
  <c r="AC127" i="16"/>
  <c r="AA129" i="16"/>
  <c r="AA169" i="16"/>
  <c r="AD175" i="16"/>
  <c r="AD174" i="16"/>
  <c r="AB173" i="16"/>
  <c r="L107" i="16"/>
  <c r="E110" i="13"/>
  <c r="O998" i="16"/>
  <c r="K194" i="16"/>
  <c r="AC169" i="16"/>
  <c r="AA179" i="16"/>
  <c r="AB185" i="16"/>
  <c r="I107" i="16"/>
  <c r="I110" i="16"/>
  <c r="AC192" i="16"/>
  <c r="Z191" i="16"/>
  <c r="AB189" i="16"/>
  <c r="AC138" i="16"/>
  <c r="AB159" i="16"/>
  <c r="AA147" i="16"/>
  <c r="C128" i="16"/>
  <c r="I127" i="16"/>
  <c r="GX1305" i="16"/>
  <c r="EV245" i="16"/>
  <c r="FY244" i="16"/>
  <c r="GX183" i="16"/>
  <c r="GX58" i="16"/>
  <c r="BM9" i="16"/>
  <c r="GV201" i="16"/>
  <c r="GY201" i="16" s="1"/>
  <c r="GV187" i="16"/>
  <c r="GY187" i="16" s="1"/>
  <c r="GV206" i="16"/>
  <c r="GY206" i="16" s="1"/>
  <c r="GV207" i="16"/>
  <c r="GY207" i="16" s="1"/>
  <c r="GV190" i="16"/>
  <c r="GY190" i="16" s="1"/>
  <c r="GV233" i="16"/>
  <c r="GY233" i="16" s="1"/>
  <c r="EH306" i="16"/>
  <c r="EH302" i="16"/>
  <c r="EH268" i="16"/>
  <c r="GX433" i="16"/>
  <c r="EV168" i="16"/>
  <c r="EH277" i="16"/>
  <c r="Z106" i="16"/>
  <c r="AC105" i="16"/>
  <c r="AD117" i="16"/>
  <c r="AD146" i="16"/>
  <c r="AD157" i="16"/>
  <c r="J155" i="16"/>
  <c r="L157" i="16"/>
  <c r="K158" i="16"/>
  <c r="I160" i="16"/>
  <c r="H161" i="16"/>
  <c r="I167" i="16"/>
  <c r="H168" i="16"/>
  <c r="L172" i="16"/>
  <c r="J178" i="16"/>
  <c r="J182" i="16"/>
  <c r="K189" i="16"/>
  <c r="Z112" i="16"/>
  <c r="FD200" i="16"/>
  <c r="FD199" i="16"/>
  <c r="BY220" i="16"/>
  <c r="BF19" i="16"/>
  <c r="BV58" i="16" s="1"/>
  <c r="FQ96" i="16"/>
  <c r="GG120" i="16" s="1"/>
  <c r="FU99" i="16"/>
  <c r="GK216" i="16" s="1"/>
  <c r="W128" i="16"/>
  <c r="BE142" i="16"/>
  <c r="GV520" i="16"/>
  <c r="GY520" i="16" s="1"/>
  <c r="E101" i="16"/>
  <c r="AZ5" i="16" s="1"/>
  <c r="B101" i="16"/>
  <c r="AW5" i="16" s="1"/>
  <c r="Q108" i="13" s="1"/>
  <c r="GX370" i="16"/>
  <c r="GX1122" i="16"/>
  <c r="BM86" i="16"/>
  <c r="GX561" i="16"/>
  <c r="GX996" i="16"/>
  <c r="CP167" i="16"/>
  <c r="GV881" i="16"/>
  <c r="GY881" i="16" s="1"/>
  <c r="GV930" i="16"/>
  <c r="GY930" i="16" s="1"/>
  <c r="GV873" i="16"/>
  <c r="GY873" i="16" s="1"/>
  <c r="GV221" i="16"/>
  <c r="GY221" i="16" s="1"/>
  <c r="GV225" i="16"/>
  <c r="GY225" i="16" s="1"/>
  <c r="GV214" i="16"/>
  <c r="GY214" i="16" s="1"/>
  <c r="GV209" i="16"/>
  <c r="GY209" i="16" s="1"/>
  <c r="GV211" i="16"/>
  <c r="GY211" i="16" s="1"/>
  <c r="GV186" i="16"/>
  <c r="GY186" i="16" s="1"/>
  <c r="GV194" i="16"/>
  <c r="GY194" i="16" s="1"/>
  <c r="GV228" i="16"/>
  <c r="GY228" i="16" s="1"/>
  <c r="GV241" i="16"/>
  <c r="GY241" i="16" s="1"/>
  <c r="GV217" i="16"/>
  <c r="GY217" i="16" s="1"/>
  <c r="GV193" i="16"/>
  <c r="GY193" i="16" s="1"/>
  <c r="GV191" i="16"/>
  <c r="GY191" i="16" s="1"/>
  <c r="GV234" i="16"/>
  <c r="GY234" i="16" s="1"/>
  <c r="EH255" i="16"/>
  <c r="EH267" i="16"/>
  <c r="L147" i="16"/>
  <c r="I147" i="16"/>
  <c r="I183" i="16"/>
  <c r="K188" i="16"/>
  <c r="GV212" i="16"/>
  <c r="GY212" i="16" s="1"/>
  <c r="GV1464" i="16"/>
  <c r="GY1464" i="16" s="1"/>
  <c r="EV246" i="16"/>
  <c r="O893" i="16"/>
  <c r="M896" i="16" s="1"/>
  <c r="M897" i="16" s="1"/>
  <c r="M898" i="16" s="1"/>
  <c r="M899" i="16" s="1"/>
  <c r="Q899" i="16" s="1"/>
  <c r="D101" i="16"/>
  <c r="AY5" i="16" s="1"/>
  <c r="T101" i="16"/>
  <c r="AW25" i="16" s="1"/>
  <c r="Q182" i="13" s="1"/>
  <c r="Z111" i="16"/>
  <c r="Z145" i="16"/>
  <c r="Z157" i="16"/>
  <c r="Z105" i="16"/>
  <c r="AC175" i="16"/>
  <c r="AB169" i="16"/>
  <c r="H149" i="16"/>
  <c r="H109" i="16"/>
  <c r="AB168" i="16"/>
  <c r="I146" i="16"/>
  <c r="K149" i="16"/>
  <c r="K160" i="16"/>
  <c r="K167" i="16"/>
  <c r="I169" i="16"/>
  <c r="I173" i="16"/>
  <c r="H174" i="16"/>
  <c r="J176" i="16"/>
  <c r="I181" i="16"/>
  <c r="H182" i="16"/>
  <c r="L182" i="16"/>
  <c r="I189" i="16"/>
  <c r="K192" i="16"/>
  <c r="Z168" i="16"/>
  <c r="Z177" i="16"/>
  <c r="L141" i="16"/>
  <c r="J113" i="16"/>
  <c r="I126" i="16"/>
  <c r="H142" i="16"/>
  <c r="AB142" i="16"/>
  <c r="AU241" i="16"/>
  <c r="AU173" i="16"/>
  <c r="DK89" i="16"/>
  <c r="BE89" i="16"/>
  <c r="BU170" i="16" s="1"/>
  <c r="CH89" i="16"/>
  <c r="CX251" i="16" s="1"/>
  <c r="EN89" i="16"/>
  <c r="FD169" i="16" s="1"/>
  <c r="T118" i="16"/>
  <c r="CJ88" i="16"/>
  <c r="EP88" i="16"/>
  <c r="AU257" i="16"/>
  <c r="AU189" i="16"/>
  <c r="CK98" i="16"/>
  <c r="BH98" i="16"/>
  <c r="EQ98" i="16"/>
  <c r="GV272" i="16"/>
  <c r="GY272" i="16" s="1"/>
  <c r="GV263" i="16"/>
  <c r="GY263" i="16" s="1"/>
  <c r="GV292" i="16"/>
  <c r="GY292" i="16" s="1"/>
  <c r="GV299" i="16"/>
  <c r="GY299" i="16" s="1"/>
  <c r="GV289" i="16"/>
  <c r="GY289" i="16" s="1"/>
  <c r="GV265" i="16"/>
  <c r="GY265" i="16" s="1"/>
  <c r="GV278" i="16"/>
  <c r="GY278" i="16" s="1"/>
  <c r="GV294" i="16"/>
  <c r="GY294" i="16" s="1"/>
  <c r="GV248" i="16"/>
  <c r="GY248" i="16" s="1"/>
  <c r="AA167" i="16"/>
  <c r="AA168" i="16"/>
  <c r="K154" i="16"/>
  <c r="K153" i="16"/>
  <c r="CB294" i="16"/>
  <c r="CB261" i="16"/>
  <c r="CB297" i="16"/>
  <c r="CB304" i="16"/>
  <c r="GV1211" i="16"/>
  <c r="GY1211" i="16" s="1"/>
  <c r="GV1214" i="16"/>
  <c r="GY1214" i="16" s="1"/>
  <c r="GV1225" i="16"/>
  <c r="GY1225" i="16" s="1"/>
  <c r="GV1235" i="16"/>
  <c r="GY1235" i="16" s="1"/>
  <c r="GV1244" i="16"/>
  <c r="GY1244" i="16" s="1"/>
  <c r="GV1213" i="16"/>
  <c r="GY1213" i="16" s="1"/>
  <c r="GV1242" i="16"/>
  <c r="GY1242" i="16" s="1"/>
  <c r="GV1199" i="16"/>
  <c r="GY1199" i="16" s="1"/>
  <c r="BF88" i="16"/>
  <c r="BF100" i="16" s="1"/>
  <c r="BV166" i="16" s="1"/>
  <c r="EO88" i="16"/>
  <c r="AU255" i="16"/>
  <c r="EP91" i="16"/>
  <c r="FS91" i="16"/>
  <c r="Z121" i="16"/>
  <c r="Z120" i="16"/>
  <c r="AB114" i="16"/>
  <c r="AB115" i="16"/>
  <c r="AA145" i="16"/>
  <c r="AA146" i="16"/>
  <c r="AG398" i="16"/>
  <c r="AE401" i="16" s="1"/>
  <c r="AE402" i="16" s="1"/>
  <c r="AE403" i="16" s="1"/>
  <c r="AE404" i="16" s="1"/>
  <c r="AE405" i="16" s="1"/>
  <c r="AJ405" i="16" s="1"/>
  <c r="O398" i="16"/>
  <c r="M401" i="16" s="1"/>
  <c r="M402" i="16" s="1"/>
  <c r="M403" i="16" s="1"/>
  <c r="M404" i="16" s="1"/>
  <c r="O404" i="16" s="1"/>
  <c r="AU246" i="16"/>
  <c r="AU178" i="16"/>
  <c r="AA193" i="16"/>
  <c r="AA192" i="16"/>
  <c r="GV578" i="16"/>
  <c r="GY578" i="16" s="1"/>
  <c r="GV563" i="16"/>
  <c r="GY563" i="16" s="1"/>
  <c r="AB134" i="16"/>
  <c r="AB133" i="16"/>
  <c r="AD116" i="16"/>
  <c r="AD115" i="16"/>
  <c r="AB164" i="16"/>
  <c r="L119" i="16"/>
  <c r="L130" i="16"/>
  <c r="BG88" i="16"/>
  <c r="AB105" i="16"/>
  <c r="CB298" i="16"/>
  <c r="CB295" i="16"/>
  <c r="AC137" i="16"/>
  <c r="H122" i="16"/>
  <c r="ER97" i="16"/>
  <c r="X126" i="16"/>
  <c r="CJ91" i="16"/>
  <c r="H176" i="16"/>
  <c r="AD127" i="16"/>
  <c r="H128" i="16"/>
  <c r="I122" i="16"/>
  <c r="L106" i="16"/>
  <c r="J177" i="16"/>
  <c r="AD145" i="16"/>
  <c r="AD143" i="16"/>
  <c r="AC174" i="16"/>
  <c r="AC161" i="16"/>
  <c r="D102" i="16"/>
  <c r="AY6" i="16" s="1"/>
  <c r="D118" i="16" s="1"/>
  <c r="GV1210" i="16"/>
  <c r="GY1210" i="16" s="1"/>
  <c r="GV1183" i="16"/>
  <c r="GY1183" i="16" s="1"/>
  <c r="AA114" i="16"/>
  <c r="Z151" i="16"/>
  <c r="AB120" i="16"/>
  <c r="L139" i="16"/>
  <c r="L151" i="16"/>
  <c r="AB155" i="16"/>
  <c r="AD131" i="16"/>
  <c r="AC118" i="16"/>
  <c r="AB145" i="16"/>
  <c r="AB144" i="16"/>
  <c r="AD136" i="16"/>
  <c r="AD137" i="16"/>
  <c r="H163" i="16"/>
  <c r="H162" i="16"/>
  <c r="H131" i="16"/>
  <c r="H130" i="16"/>
  <c r="AU179" i="16"/>
  <c r="AU264" i="16" s="1"/>
  <c r="AU247" i="16"/>
  <c r="J150" i="16"/>
  <c r="J149" i="16"/>
  <c r="L143" i="16"/>
  <c r="L142" i="16"/>
  <c r="AC146" i="16"/>
  <c r="AC145" i="16"/>
  <c r="AD122" i="16"/>
  <c r="AD121" i="16"/>
  <c r="AD160" i="16"/>
  <c r="AD161" i="16"/>
  <c r="H132" i="16"/>
  <c r="H133" i="16"/>
  <c r="V102" i="16"/>
  <c r="AY26" i="16" s="1"/>
  <c r="V118" i="16" s="1"/>
  <c r="W102" i="16"/>
  <c r="AZ26" i="16" s="1"/>
  <c r="E102" i="16"/>
  <c r="AZ6" i="16" s="1"/>
  <c r="F102" i="16"/>
  <c r="BA6" i="16" s="1"/>
  <c r="C102" i="16"/>
  <c r="AX6" i="16" s="1"/>
  <c r="BF9" i="16" s="1"/>
  <c r="V110" i="16"/>
  <c r="AY34" i="16" s="1"/>
  <c r="S191" i="13" s="1"/>
  <c r="B110" i="16"/>
  <c r="AW14" i="16" s="1"/>
  <c r="E110" i="16"/>
  <c r="AZ14" i="16" s="1"/>
  <c r="C110" i="16"/>
  <c r="AX14" i="16" s="1"/>
  <c r="T110" i="16"/>
  <c r="AW34" i="16" s="1"/>
  <c r="T126" i="16" s="1"/>
  <c r="D110" i="16"/>
  <c r="AY14" i="16" s="1"/>
  <c r="AU168" i="16"/>
  <c r="AU236" i="16"/>
  <c r="I118" i="16"/>
  <c r="I119" i="16"/>
  <c r="L183" i="16"/>
  <c r="L184" i="16"/>
  <c r="R188" i="13"/>
  <c r="FR94" i="16"/>
  <c r="DL94" i="16"/>
  <c r="AC153" i="16"/>
  <c r="AC154" i="16"/>
  <c r="AD133" i="16"/>
  <c r="AD134" i="16"/>
  <c r="AA140" i="16"/>
  <c r="AA141" i="16"/>
  <c r="Z132" i="16"/>
  <c r="Z133" i="16"/>
  <c r="EV167" i="16"/>
  <c r="GX1303" i="16"/>
  <c r="BM7" i="16"/>
  <c r="FY168" i="16"/>
  <c r="GX680" i="16"/>
  <c r="DS244" i="16"/>
  <c r="FY87" i="16"/>
  <c r="GX187" i="16"/>
  <c r="EV247" i="16"/>
  <c r="DS166" i="16"/>
  <c r="DS87" i="16"/>
  <c r="GX186" i="16"/>
  <c r="CP166" i="16"/>
  <c r="FY167" i="16"/>
  <c r="GX1493" i="16"/>
  <c r="GX998" i="16"/>
  <c r="GX808" i="16"/>
  <c r="GX369" i="16"/>
  <c r="GX123" i="16"/>
  <c r="GX684" i="16"/>
  <c r="GX432" i="16"/>
  <c r="GX744" i="16"/>
  <c r="GX1433" i="16"/>
  <c r="GX59" i="16"/>
  <c r="GX249" i="16"/>
  <c r="GX1432" i="16"/>
  <c r="CP89" i="16"/>
  <c r="GX997" i="16"/>
  <c r="AT6" i="16"/>
  <c r="GX1372" i="16" s="1"/>
  <c r="GX185" i="16"/>
  <c r="U186" i="13"/>
  <c r="ER92" i="16"/>
  <c r="BI92" i="16"/>
  <c r="K156" i="16"/>
  <c r="K157" i="16"/>
  <c r="J157" i="16"/>
  <c r="J158" i="16"/>
  <c r="I165" i="16"/>
  <c r="I166" i="16"/>
  <c r="L171" i="16"/>
  <c r="L170" i="16"/>
  <c r="K172" i="16"/>
  <c r="K171" i="16"/>
  <c r="J181" i="16"/>
  <c r="J180" i="16"/>
  <c r="H190" i="16"/>
  <c r="H191" i="16"/>
  <c r="AD190" i="16"/>
  <c r="AD191" i="16"/>
  <c r="CB268" i="16"/>
  <c r="AC143" i="16"/>
  <c r="Z130" i="16"/>
  <c r="GV262" i="16"/>
  <c r="GY262" i="16" s="1"/>
  <c r="GV269" i="16"/>
  <c r="GY269" i="16" s="1"/>
  <c r="GV1201" i="16"/>
  <c r="GY1201" i="16" s="1"/>
  <c r="GV1240" i="16"/>
  <c r="GY1240" i="16" s="1"/>
  <c r="GV1233" i="16"/>
  <c r="GY1233" i="16" s="1"/>
  <c r="H106" i="16"/>
  <c r="J108" i="16"/>
  <c r="K125" i="16"/>
  <c r="J136" i="16"/>
  <c r="I156" i="16"/>
  <c r="H150" i="16"/>
  <c r="X128" i="16"/>
  <c r="BG91" i="16"/>
  <c r="DM91" i="16"/>
  <c r="DM88" i="16"/>
  <c r="AF701" i="16"/>
  <c r="CB307" i="16"/>
  <c r="CB255" i="16"/>
  <c r="AH899" i="16"/>
  <c r="AC136" i="16"/>
  <c r="GV859" i="16"/>
  <c r="GY859" i="16" s="1"/>
  <c r="GV1212" i="16"/>
  <c r="GY1212" i="16" s="1"/>
  <c r="GV1232" i="16"/>
  <c r="GY1232" i="16" s="1"/>
  <c r="AU242" i="16"/>
  <c r="W110" i="16"/>
  <c r="AZ34" i="16" s="1"/>
  <c r="BH97" i="16" s="1"/>
  <c r="AD118" i="16"/>
  <c r="AA143" i="16"/>
  <c r="AA106" i="16"/>
  <c r="I159" i="16"/>
  <c r="J165" i="16"/>
  <c r="L167" i="16"/>
  <c r="H171" i="16"/>
  <c r="J173" i="16"/>
  <c r="J189" i="16"/>
  <c r="I193" i="16"/>
  <c r="L194" i="16"/>
  <c r="AD173" i="16"/>
  <c r="AC180" i="16"/>
  <c r="AC188" i="16"/>
  <c r="I130" i="16"/>
  <c r="BE155" i="16"/>
  <c r="H134" i="16"/>
  <c r="AA132" i="16"/>
  <c r="GV551" i="16"/>
  <c r="GY551" i="16" s="1"/>
  <c r="FK287" i="16"/>
  <c r="AC134" i="16"/>
  <c r="AA130" i="16"/>
  <c r="AD114" i="16"/>
  <c r="AA139" i="16"/>
  <c r="AC148" i="16"/>
  <c r="AD162" i="16"/>
  <c r="AA160" i="16"/>
  <c r="Z119" i="16"/>
  <c r="AC168" i="16"/>
  <c r="AD167" i="16"/>
  <c r="AC170" i="16"/>
  <c r="K104" i="16"/>
  <c r="J135" i="16"/>
  <c r="I136" i="16"/>
  <c r="L138" i="16"/>
  <c r="H141" i="16"/>
  <c r="H153" i="16"/>
  <c r="I155" i="16"/>
  <c r="H156" i="16"/>
  <c r="L156" i="16"/>
  <c r="I158" i="16"/>
  <c r="L159" i="16"/>
  <c r="J168" i="16"/>
  <c r="I185" i="16"/>
  <c r="L186" i="16"/>
  <c r="J188" i="16"/>
  <c r="H148" i="16"/>
  <c r="AA185" i="16"/>
  <c r="L115" i="16"/>
  <c r="J118" i="16"/>
  <c r="K120" i="16"/>
  <c r="L123" i="16"/>
  <c r="K128" i="16"/>
  <c r="L133" i="16"/>
  <c r="H116" i="16"/>
  <c r="AA191" i="16"/>
  <c r="Z188" i="16"/>
  <c r="AC181" i="16"/>
  <c r="AC166" i="16"/>
  <c r="AA113" i="16"/>
  <c r="AB143" i="16"/>
  <c r="Z154" i="16"/>
  <c r="AA128" i="16"/>
  <c r="AA135" i="16"/>
  <c r="AA151" i="16"/>
  <c r="AC124" i="16"/>
  <c r="AB118" i="16"/>
  <c r="AB109" i="16"/>
  <c r="AC111" i="16"/>
  <c r="AA174" i="16"/>
  <c r="Z149" i="16"/>
  <c r="AA170" i="16"/>
  <c r="Z170" i="16"/>
  <c r="K141" i="16"/>
  <c r="J156" i="16"/>
  <c r="H157" i="16"/>
  <c r="J159" i="16"/>
  <c r="H164" i="16"/>
  <c r="L163" i="16"/>
  <c r="K165" i="16"/>
  <c r="K170" i="16"/>
  <c r="H172" i="16"/>
  <c r="L173" i="16"/>
  <c r="J175" i="16"/>
  <c r="H177" i="16"/>
  <c r="L177" i="16"/>
  <c r="J179" i="16"/>
  <c r="H180" i="16"/>
  <c r="L180" i="16"/>
  <c r="K181" i="16"/>
  <c r="L185" i="16"/>
  <c r="K185" i="16"/>
  <c r="I188" i="16"/>
  <c r="H189" i="16"/>
  <c r="L189" i="16"/>
  <c r="I191" i="16"/>
  <c r="H192" i="16"/>
  <c r="L191" i="16"/>
  <c r="K193" i="16"/>
  <c r="J194" i="16"/>
  <c r="I194" i="16"/>
  <c r="AA186" i="16"/>
  <c r="L145" i="16"/>
  <c r="L149" i="16"/>
  <c r="J109" i="16"/>
  <c r="AA189" i="16"/>
  <c r="Z186" i="16"/>
  <c r="AC183" i="16"/>
  <c r="Z183" i="16"/>
  <c r="AA173" i="16"/>
  <c r="AC165" i="16"/>
  <c r="AD159" i="16"/>
  <c r="AD125" i="16"/>
  <c r="AC130" i="16"/>
  <c r="Z117" i="16"/>
  <c r="CH91" i="16"/>
  <c r="DK91" i="16"/>
  <c r="EA180" i="16" s="1"/>
  <c r="AU169" i="16"/>
  <c r="AU237" i="16"/>
  <c r="AV240" i="16"/>
  <c r="AV172" i="16"/>
  <c r="AV257" i="16" s="1"/>
  <c r="DL93" i="16"/>
  <c r="Q8" i="16"/>
  <c r="O8" i="16"/>
  <c r="M9" i="16"/>
  <c r="M10" i="16" s="1"/>
  <c r="O10" i="16" s="1"/>
  <c r="AV241" i="16"/>
  <c r="AV173" i="16"/>
  <c r="T185" i="13"/>
  <c r="EQ91" i="16"/>
  <c r="AB152" i="16"/>
  <c r="AB151" i="16"/>
  <c r="AC110" i="16"/>
  <c r="AB117" i="16"/>
  <c r="AB116" i="16"/>
  <c r="AC160" i="16"/>
  <c r="AC159" i="16"/>
  <c r="AC104" i="16"/>
  <c r="AC114" i="16"/>
  <c r="AC115" i="16"/>
  <c r="O200" i="16"/>
  <c r="M203" i="16" s="1"/>
  <c r="M204" i="16" s="1"/>
  <c r="M205" i="16" s="1"/>
  <c r="M206" i="16" s="1"/>
  <c r="R206" i="16" s="1"/>
  <c r="AG200" i="16"/>
  <c r="AE203" i="16" s="1"/>
  <c r="AE204" i="16" s="1"/>
  <c r="AE205" i="16" s="1"/>
  <c r="AE206" i="16" s="1"/>
  <c r="AI206" i="16" s="1"/>
  <c r="O596" i="16"/>
  <c r="M599" i="16" s="1"/>
  <c r="M600" i="16" s="1"/>
  <c r="M601" i="16" s="1"/>
  <c r="M602" i="16" s="1"/>
  <c r="N602" i="16" s="1"/>
  <c r="AG596" i="16"/>
  <c r="AE599" i="16" s="1"/>
  <c r="AE600" i="16" s="1"/>
  <c r="AE601" i="16" s="1"/>
  <c r="AE602" i="16" s="1"/>
  <c r="AU177" i="16"/>
  <c r="AU245" i="16"/>
  <c r="H105" i="16"/>
  <c r="H104" i="16"/>
  <c r="L116" i="16"/>
  <c r="L117" i="16"/>
  <c r="AB195" i="16"/>
  <c r="AB194" i="16"/>
  <c r="GV807" i="16"/>
  <c r="GY807" i="16" s="1"/>
  <c r="GV842" i="16"/>
  <c r="GY842" i="16" s="1"/>
  <c r="GV865" i="16"/>
  <c r="GY865" i="16" s="1"/>
  <c r="GV848" i="16"/>
  <c r="GY848" i="16" s="1"/>
  <c r="GV804" i="16"/>
  <c r="GY804" i="16" s="1"/>
  <c r="GV803" i="16"/>
  <c r="GY803" i="16" s="1"/>
  <c r="O101" i="16"/>
  <c r="M104" i="16" s="1"/>
  <c r="M105" i="16" s="1"/>
  <c r="M106" i="16" s="1"/>
  <c r="M107" i="16" s="1"/>
  <c r="O107" i="16" s="1"/>
  <c r="B69" i="13"/>
  <c r="C103" i="16"/>
  <c r="AX7" i="16" s="1"/>
  <c r="R110" i="13" s="1"/>
  <c r="X103" i="16"/>
  <c r="BA27" i="16" s="1"/>
  <c r="D103" i="16"/>
  <c r="AY7" i="16" s="1"/>
  <c r="B103" i="16"/>
  <c r="AW7" i="16" s="1"/>
  <c r="E103" i="16"/>
  <c r="AZ7" i="16" s="1"/>
  <c r="W103" i="16"/>
  <c r="AZ27" i="16" s="1"/>
  <c r="T103" i="16"/>
  <c r="AW27" i="16" s="1"/>
  <c r="U103" i="16"/>
  <c r="AX27" i="16" s="1"/>
  <c r="FR90" i="16" s="1"/>
  <c r="F103" i="16"/>
  <c r="BA7" i="16" s="1"/>
  <c r="X106" i="16"/>
  <c r="BA30" i="16" s="1"/>
  <c r="FU93" i="16" s="1"/>
  <c r="F106" i="16"/>
  <c r="BA10" i="16" s="1"/>
  <c r="T106" i="16"/>
  <c r="AW30" i="16" s="1"/>
  <c r="Q187" i="13" s="1"/>
  <c r="D106" i="16"/>
  <c r="AY10" i="16" s="1"/>
  <c r="C106" i="16"/>
  <c r="AX10" i="16" s="1"/>
  <c r="W106" i="16"/>
  <c r="AZ30" i="16" s="1"/>
  <c r="R998" i="16"/>
  <c r="AA187" i="16"/>
  <c r="AA188" i="16"/>
  <c r="Z181" i="16"/>
  <c r="Z180" i="16"/>
  <c r="Z163" i="16"/>
  <c r="Z162" i="16"/>
  <c r="EH217" i="16"/>
  <c r="EH222" i="16"/>
  <c r="DE282" i="16"/>
  <c r="DE302" i="16"/>
  <c r="DE253" i="16"/>
  <c r="J127" i="16"/>
  <c r="J126" i="16"/>
  <c r="J130" i="16"/>
  <c r="J131" i="16"/>
  <c r="K148" i="16"/>
  <c r="K147" i="16"/>
  <c r="H159" i="16"/>
  <c r="H158" i="16"/>
  <c r="GV762" i="16"/>
  <c r="GY762" i="16" s="1"/>
  <c r="GV758" i="16"/>
  <c r="GY758" i="16" s="1"/>
  <c r="GV793" i="16"/>
  <c r="GY793" i="16" s="1"/>
  <c r="GV760" i="16"/>
  <c r="GY760" i="16" s="1"/>
  <c r="GV753" i="16"/>
  <c r="GY753" i="16" s="1"/>
  <c r="GV765" i="16"/>
  <c r="GY765" i="16" s="1"/>
  <c r="GV771" i="16"/>
  <c r="GY771" i="16" s="1"/>
  <c r="GV742" i="16"/>
  <c r="GY742" i="16" s="1"/>
  <c r="GV780" i="16"/>
  <c r="GY780" i="16" s="1"/>
  <c r="GV775" i="16"/>
  <c r="GY775" i="16" s="1"/>
  <c r="GV1425" i="16"/>
  <c r="GY1425" i="16" s="1"/>
  <c r="GV1451" i="16"/>
  <c r="GY1451" i="16" s="1"/>
  <c r="GV1481" i="16"/>
  <c r="GY1481" i="16" s="1"/>
  <c r="GV1424" i="16"/>
  <c r="GY1424" i="16" s="1"/>
  <c r="GV1468" i="16"/>
  <c r="GY1468" i="16" s="1"/>
  <c r="GV1471" i="16"/>
  <c r="GY1471" i="16" s="1"/>
  <c r="GV1436" i="16"/>
  <c r="GY1436" i="16" s="1"/>
  <c r="GV1441" i="16"/>
  <c r="GY1441" i="16" s="1"/>
  <c r="GV1482" i="16"/>
  <c r="GY1482" i="16" s="1"/>
  <c r="GV1448" i="16"/>
  <c r="GY1448" i="16" s="1"/>
  <c r="GV1432" i="16"/>
  <c r="GY1432" i="16" s="1"/>
  <c r="GV1466" i="16"/>
  <c r="GY1466" i="16" s="1"/>
  <c r="AB139" i="16"/>
  <c r="AB138" i="16"/>
  <c r="BY293" i="16"/>
  <c r="BY309" i="16"/>
  <c r="BY294" i="16"/>
  <c r="BY136" i="16"/>
  <c r="AB174" i="16"/>
  <c r="L122" i="16"/>
  <c r="BY150" i="16"/>
  <c r="BY140" i="16"/>
  <c r="BY296" i="16"/>
  <c r="BY302" i="16"/>
  <c r="BY153" i="16"/>
  <c r="BY223" i="16"/>
  <c r="H123" i="16"/>
  <c r="BH11" i="16"/>
  <c r="BE149" i="16"/>
  <c r="B106" i="16"/>
  <c r="AW10" i="16" s="1"/>
  <c r="K117" i="16"/>
  <c r="Z189" i="16"/>
  <c r="AA142" i="16"/>
  <c r="AC149" i="16"/>
  <c r="AG101" i="16"/>
  <c r="AE104" i="16" s="1"/>
  <c r="AE105" i="16" s="1"/>
  <c r="AE106" i="16" s="1"/>
  <c r="AE107" i="16" s="1"/>
  <c r="AI107" i="16" s="1"/>
  <c r="AC184" i="16"/>
  <c r="R181" i="13"/>
  <c r="EO87" i="16"/>
  <c r="DL87" i="16"/>
  <c r="CB189" i="16"/>
  <c r="CB175" i="16"/>
  <c r="CB226" i="16"/>
  <c r="CB169" i="16"/>
  <c r="EP93" i="16"/>
  <c r="BG93" i="16"/>
  <c r="AD105" i="16"/>
  <c r="AD106" i="16"/>
  <c r="AJ701" i="16"/>
  <c r="AC126" i="16"/>
  <c r="AC125" i="16"/>
  <c r="AB176" i="16"/>
  <c r="AB175" i="16"/>
  <c r="I109" i="16"/>
  <c r="I108" i="16"/>
  <c r="L111" i="16"/>
  <c r="L112" i="16"/>
  <c r="J115" i="16"/>
  <c r="J114" i="16"/>
  <c r="AC177" i="16"/>
  <c r="AC178" i="16"/>
  <c r="AB188" i="16"/>
  <c r="AB187" i="16"/>
  <c r="AC189" i="16"/>
  <c r="AC190" i="16"/>
  <c r="AG701" i="16"/>
  <c r="AH701" i="16"/>
  <c r="AE702" i="16"/>
  <c r="AJ702" i="16" s="1"/>
  <c r="R189" i="13"/>
  <c r="FR95" i="16"/>
  <c r="CI95" i="16"/>
  <c r="DL95" i="16"/>
  <c r="BF95" i="16"/>
  <c r="BF107" i="16" s="1"/>
  <c r="AB171" i="16"/>
  <c r="AB170" i="16"/>
  <c r="AD188" i="16"/>
  <c r="AD189" i="16"/>
  <c r="AD177" i="16"/>
  <c r="AD176" i="16"/>
  <c r="R182" i="13"/>
  <c r="FR88" i="16"/>
  <c r="U117" i="16"/>
  <c r="DL88" i="16"/>
  <c r="CI88" i="16"/>
  <c r="FK261" i="16"/>
  <c r="FK256" i="16"/>
  <c r="FK303" i="16"/>
  <c r="FK253" i="16"/>
  <c r="FK263" i="16"/>
  <c r="FK280" i="16"/>
  <c r="FK282" i="16"/>
  <c r="FK304" i="16"/>
  <c r="FK306" i="16"/>
  <c r="FK301" i="16"/>
  <c r="FK299" i="16"/>
  <c r="FK258" i="16"/>
  <c r="FK168" i="16"/>
  <c r="FK198" i="16"/>
  <c r="FK193" i="16"/>
  <c r="FK176" i="16"/>
  <c r="FK205" i="16"/>
  <c r="FK171" i="16"/>
  <c r="FK219" i="16"/>
  <c r="FK223" i="16"/>
  <c r="FK201" i="16"/>
  <c r="AA127" i="16"/>
  <c r="AA126" i="16"/>
  <c r="AB136" i="16"/>
  <c r="AB135" i="16"/>
  <c r="AB125" i="16"/>
  <c r="AB124" i="16"/>
  <c r="AD140" i="16"/>
  <c r="AD139" i="16"/>
  <c r="I161" i="16"/>
  <c r="I162" i="16"/>
  <c r="J167" i="16"/>
  <c r="J166" i="16"/>
  <c r="K173" i="16"/>
  <c r="K174" i="16"/>
  <c r="I175" i="16"/>
  <c r="I176" i="16"/>
  <c r="K178" i="16"/>
  <c r="K177" i="16"/>
  <c r="J187" i="16"/>
  <c r="J186" i="16"/>
  <c r="GV592" i="16"/>
  <c r="GY592" i="16" s="1"/>
  <c r="GV616" i="16"/>
  <c r="GY616" i="16" s="1"/>
  <c r="GV599" i="16"/>
  <c r="GY599" i="16" s="1"/>
  <c r="GV615" i="16"/>
  <c r="GY615" i="16" s="1"/>
  <c r="GV583" i="16"/>
  <c r="GY583" i="16" s="1"/>
  <c r="AD193" i="16"/>
  <c r="BY134" i="16"/>
  <c r="BY303" i="16"/>
  <c r="BE150" i="16"/>
  <c r="FM241" i="16" s="1"/>
  <c r="FR87" i="16"/>
  <c r="B70" i="13"/>
  <c r="CK91" i="16"/>
  <c r="H117" i="16"/>
  <c r="Z159" i="16"/>
  <c r="AA154" i="16"/>
  <c r="AA111" i="16"/>
  <c r="J110" i="16"/>
  <c r="BY298" i="16"/>
  <c r="BY147" i="16"/>
  <c r="BY137" i="16"/>
  <c r="BY216" i="16"/>
  <c r="BY138" i="16"/>
  <c r="T127" i="16"/>
  <c r="FT91" i="16"/>
  <c r="DM93" i="16"/>
  <c r="V122" i="16"/>
  <c r="U124" i="16"/>
  <c r="AI701" i="16"/>
  <c r="AB140" i="16"/>
  <c r="K119" i="16"/>
  <c r="EO95" i="16"/>
  <c r="J106" i="16"/>
  <c r="L144" i="16"/>
  <c r="K110" i="16"/>
  <c r="L134" i="16"/>
  <c r="Z185" i="16"/>
  <c r="Z110" i="16"/>
  <c r="AC109" i="16"/>
  <c r="AA180" i="16"/>
  <c r="GV833" i="16"/>
  <c r="GY833" i="16" s="1"/>
  <c r="E106" i="16"/>
  <c r="AZ10" i="16" s="1"/>
  <c r="V103" i="16"/>
  <c r="AY27" i="16" s="1"/>
  <c r="S184" i="13" s="1"/>
  <c r="AA196" i="16"/>
  <c r="AA112" i="16"/>
  <c r="GV1136" i="16"/>
  <c r="GY1136" i="16" s="1"/>
  <c r="GV1142" i="16"/>
  <c r="GY1142" i="16" s="1"/>
  <c r="GV1128" i="16"/>
  <c r="GY1128" i="16" s="1"/>
  <c r="GV1172" i="16"/>
  <c r="GY1172" i="16" s="1"/>
  <c r="GV1119" i="16"/>
  <c r="GY1119" i="16" s="1"/>
  <c r="AD104" i="16"/>
  <c r="AG2" i="16"/>
  <c r="AE5" i="16" s="1"/>
  <c r="AE6" i="16" s="1"/>
  <c r="AE7" i="16" s="1"/>
  <c r="AE8" i="16" s="1"/>
  <c r="AJ8" i="16" s="1"/>
  <c r="B68" i="13"/>
  <c r="G176" i="13" s="1"/>
  <c r="O794" i="16"/>
  <c r="M797" i="16" s="1"/>
  <c r="M798" i="16" s="1"/>
  <c r="M799" i="16" s="1"/>
  <c r="M800" i="16" s="1"/>
  <c r="R800" i="16" s="1"/>
  <c r="AG794" i="16"/>
  <c r="AE797" i="16" s="1"/>
  <c r="AE798" i="16" s="1"/>
  <c r="AE799" i="16" s="1"/>
  <c r="AE800" i="16" s="1"/>
  <c r="AJ800" i="16" s="1"/>
  <c r="F105" i="16"/>
  <c r="BA9" i="16" s="1"/>
  <c r="C105" i="16"/>
  <c r="AX9" i="16" s="1"/>
  <c r="X109" i="16"/>
  <c r="BA33" i="16" s="1"/>
  <c r="ER96" i="16" s="1"/>
  <c r="C109" i="16"/>
  <c r="AX13" i="16" s="1"/>
  <c r="E112" i="16"/>
  <c r="AZ16" i="16" s="1"/>
  <c r="T112" i="16"/>
  <c r="AW36" i="16" s="1"/>
  <c r="K137" i="16"/>
  <c r="K136" i="16"/>
  <c r="K163" i="16"/>
  <c r="K164" i="16"/>
  <c r="I187" i="16"/>
  <c r="I186" i="16"/>
  <c r="GV892" i="16"/>
  <c r="GY892" i="16" s="1"/>
  <c r="GV868" i="16"/>
  <c r="GY868" i="16" s="1"/>
  <c r="GV928" i="16"/>
  <c r="GY928" i="16" s="1"/>
  <c r="AB154" i="16"/>
  <c r="AA150" i="16"/>
  <c r="AA124" i="16"/>
  <c r="H114" i="16"/>
  <c r="L168" i="16"/>
  <c r="J170" i="16"/>
  <c r="I171" i="16"/>
  <c r="J174" i="16"/>
  <c r="L176" i="16"/>
  <c r="I179" i="16"/>
  <c r="H184" i="16"/>
  <c r="J193" i="16"/>
  <c r="H195" i="16"/>
  <c r="L148" i="16"/>
  <c r="J117" i="16"/>
  <c r="GV877" i="16"/>
  <c r="GY877" i="16" s="1"/>
  <c r="GV889" i="16"/>
  <c r="GY889" i="16" s="1"/>
  <c r="GV901" i="16"/>
  <c r="GY901" i="16" s="1"/>
  <c r="GV891" i="16"/>
  <c r="GY891" i="16" s="1"/>
  <c r="GV926" i="16"/>
  <c r="GY926" i="16" s="1"/>
  <c r="GV876" i="16"/>
  <c r="GY876" i="16" s="1"/>
  <c r="GV908" i="16"/>
  <c r="GY908" i="16" s="1"/>
  <c r="GV887" i="16"/>
  <c r="GY887" i="16" s="1"/>
  <c r="AB148" i="16"/>
  <c r="AB147" i="16"/>
  <c r="AA122" i="16"/>
  <c r="AA123" i="16"/>
  <c r="EH121" i="16"/>
  <c r="EH88" i="16"/>
  <c r="R185" i="13"/>
  <c r="FR91" i="16"/>
  <c r="X108" i="16"/>
  <c r="BA32" i="16" s="1"/>
  <c r="E108" i="16"/>
  <c r="AZ12" i="16" s="1"/>
  <c r="V108" i="16"/>
  <c r="AY32" i="16" s="1"/>
  <c r="F108" i="16"/>
  <c r="BA12" i="16" s="1"/>
  <c r="BI15" i="16" s="1"/>
  <c r="B108" i="16"/>
  <c r="AW12" i="16" s="1"/>
  <c r="BE15" i="16" s="1"/>
  <c r="AA136" i="16"/>
  <c r="AA137" i="16"/>
  <c r="AA119" i="16"/>
  <c r="AC131" i="16"/>
  <c r="AD148" i="16"/>
  <c r="AD155" i="16"/>
  <c r="AD171" i="16"/>
  <c r="Z172" i="16"/>
  <c r="H155" i="16"/>
  <c r="D112" i="16"/>
  <c r="AY16" i="16" s="1"/>
  <c r="Z167" i="16"/>
  <c r="AC179" i="16"/>
  <c r="J120" i="16"/>
  <c r="AD192" i="16"/>
  <c r="AD185" i="16"/>
  <c r="AA172" i="16"/>
  <c r="Z165" i="16"/>
  <c r="AD153" i="16"/>
  <c r="Z150" i="16"/>
  <c r="Z115" i="16"/>
  <c r="AA149" i="16"/>
  <c r="AA158" i="16"/>
  <c r="Z155" i="16"/>
  <c r="I105" i="16"/>
  <c r="I124" i="16"/>
  <c r="K131" i="16"/>
  <c r="I153" i="16"/>
  <c r="I172" i="16"/>
  <c r="H173" i="16"/>
  <c r="I180" i="16"/>
  <c r="H181" i="16"/>
  <c r="K182" i="16"/>
  <c r="J183" i="16"/>
  <c r="I192" i="16"/>
  <c r="Z178" i="16"/>
  <c r="AA190" i="16"/>
  <c r="AB193" i="16"/>
  <c r="Z195" i="16"/>
  <c r="AC182" i="16"/>
  <c r="AD156" i="16"/>
  <c r="AA117" i="16"/>
  <c r="Z118" i="16"/>
  <c r="AD119" i="16"/>
  <c r="AD135" i="16"/>
  <c r="AD158" i="16"/>
  <c r="L160" i="16"/>
  <c r="L140" i="16"/>
  <c r="AD182" i="16"/>
  <c r="AB167" i="16"/>
  <c r="AA176" i="16"/>
  <c r="U111" i="13"/>
  <c r="AC195" i="16"/>
  <c r="AC194" i="16"/>
  <c r="Z194" i="16"/>
  <c r="Z193" i="16"/>
  <c r="AB192" i="16"/>
  <c r="AB191" i="16"/>
  <c r="AD183" i="16"/>
  <c r="AD184" i="16"/>
  <c r="AA182" i="16"/>
  <c r="AA183" i="16"/>
  <c r="AB180" i="16"/>
  <c r="AB181" i="16"/>
  <c r="AD178" i="16"/>
  <c r="AD179" i="16"/>
  <c r="AA177" i="16"/>
  <c r="AA178" i="16"/>
  <c r="Z174" i="16"/>
  <c r="Z175" i="16"/>
  <c r="CX91" i="16"/>
  <c r="BV68" i="16"/>
  <c r="BV61" i="16"/>
  <c r="F117" i="16"/>
  <c r="EA120" i="16"/>
  <c r="CX93" i="16"/>
  <c r="CX115" i="16"/>
  <c r="BV62" i="16"/>
  <c r="AC122" i="16"/>
  <c r="AC121" i="16"/>
  <c r="Z123" i="16"/>
  <c r="Z122" i="16"/>
  <c r="AB112" i="16"/>
  <c r="AB111" i="16"/>
  <c r="M999" i="16"/>
  <c r="Q998" i="16"/>
  <c r="P998" i="16"/>
  <c r="N998" i="16"/>
  <c r="AV174" i="16"/>
  <c r="AV242" i="16"/>
  <c r="CI87" i="16"/>
  <c r="U116" i="16"/>
  <c r="AU175" i="16"/>
  <c r="AU243" i="16"/>
  <c r="AV244" i="16"/>
  <c r="AV176" i="16"/>
  <c r="AV177" i="16"/>
  <c r="AV245" i="16"/>
  <c r="AV178" i="16"/>
  <c r="AV246" i="16"/>
  <c r="N404" i="16"/>
  <c r="AE900" i="16"/>
  <c r="AJ899" i="16"/>
  <c r="AG899" i="16"/>
  <c r="AI899" i="16"/>
  <c r="AF899" i="16"/>
  <c r="DG162" i="16"/>
  <c r="DE187" i="16"/>
  <c r="DE215" i="16"/>
  <c r="DE222" i="16"/>
  <c r="DE206" i="16"/>
  <c r="DE166" i="16"/>
  <c r="DE227" i="16"/>
  <c r="DE228" i="16"/>
  <c r="U193" i="13"/>
  <c r="DO99" i="16"/>
  <c r="U117" i="13"/>
  <c r="Q190" i="13"/>
  <c r="BE96" i="16"/>
  <c r="EH199" i="16"/>
  <c r="EH228" i="16"/>
  <c r="EH172" i="16"/>
  <c r="EH204" i="16"/>
  <c r="EH221" i="16"/>
  <c r="EH205" i="16"/>
  <c r="Z153" i="16"/>
  <c r="Z152" i="16"/>
  <c r="AB163" i="16"/>
  <c r="AB162" i="16"/>
  <c r="Z137" i="16"/>
  <c r="Z136" i="16"/>
  <c r="AG299" i="16"/>
  <c r="AE302" i="16" s="1"/>
  <c r="B71" i="13"/>
  <c r="O299" i="16"/>
  <c r="M302" i="16" s="1"/>
  <c r="P8" i="16"/>
  <c r="R8" i="16"/>
  <c r="N8" i="16"/>
  <c r="T192" i="13"/>
  <c r="W127" i="16"/>
  <c r="Q183" i="13"/>
  <c r="FQ89" i="16"/>
  <c r="AC141" i="16"/>
  <c r="AC140" i="16"/>
  <c r="AA104" i="16"/>
  <c r="AA105" i="16"/>
  <c r="AA133" i="16"/>
  <c r="AA134" i="16"/>
  <c r="AB107" i="16"/>
  <c r="AB106" i="16"/>
  <c r="AD149" i="16"/>
  <c r="AD150" i="16"/>
  <c r="AD124" i="16"/>
  <c r="AD123" i="16"/>
  <c r="F100" i="16"/>
  <c r="W100" i="16"/>
  <c r="B100" i="16"/>
  <c r="T100" i="16"/>
  <c r="E100" i="16"/>
  <c r="C100" i="16"/>
  <c r="D100" i="16"/>
  <c r="V100" i="16"/>
  <c r="X100" i="16"/>
  <c r="I135" i="16"/>
  <c r="I134" i="16"/>
  <c r="L136" i="16"/>
  <c r="L135" i="16"/>
  <c r="K143" i="16"/>
  <c r="K142" i="16"/>
  <c r="H179" i="16"/>
  <c r="H178" i="16"/>
  <c r="L178" i="16"/>
  <c r="L179" i="16"/>
  <c r="K180" i="16"/>
  <c r="K179" i="16"/>
  <c r="L152" i="16"/>
  <c r="L153" i="16"/>
  <c r="K107" i="16"/>
  <c r="K108" i="16"/>
  <c r="I114" i="16"/>
  <c r="I115" i="16"/>
  <c r="H119" i="16"/>
  <c r="H118" i="16"/>
  <c r="L126" i="16"/>
  <c r="L127" i="16"/>
  <c r="AA118" i="16"/>
  <c r="T193" i="13"/>
  <c r="EQ99" i="16"/>
  <c r="Q116" i="13"/>
  <c r="BE16" i="16"/>
  <c r="V105" i="16"/>
  <c r="AY29" i="16" s="1"/>
  <c r="T105" i="16"/>
  <c r="AW29" i="16" s="1"/>
  <c r="D105" i="16"/>
  <c r="AY9" i="16" s="1"/>
  <c r="W105" i="16"/>
  <c r="AZ29" i="16" s="1"/>
  <c r="U105" i="16"/>
  <c r="AX29" i="16" s="1"/>
  <c r="B105" i="16"/>
  <c r="AW9" i="16" s="1"/>
  <c r="E105" i="16"/>
  <c r="AZ9" i="16" s="1"/>
  <c r="GV532" i="16"/>
  <c r="GY532" i="16" s="1"/>
  <c r="GV545" i="16"/>
  <c r="GY545" i="16" s="1"/>
  <c r="GV521" i="16"/>
  <c r="GY521" i="16" s="1"/>
  <c r="GV506" i="16"/>
  <c r="GY506" i="16" s="1"/>
  <c r="BG15" i="16"/>
  <c r="AU276" i="16"/>
  <c r="AU208" i="16"/>
  <c r="U191" i="13"/>
  <c r="FU97" i="16"/>
  <c r="AC128" i="16"/>
  <c r="AC129" i="16"/>
  <c r="Z108" i="16"/>
  <c r="Z109" i="16"/>
  <c r="Z125" i="16"/>
  <c r="Z124" i="16"/>
  <c r="AB130" i="16"/>
  <c r="AB131" i="16"/>
  <c r="AC152" i="16"/>
  <c r="AC151" i="16"/>
  <c r="Z148" i="16"/>
  <c r="Z147" i="16"/>
  <c r="EV165" i="16"/>
  <c r="CP86" i="16"/>
  <c r="GX434" i="16"/>
  <c r="GX1497" i="16"/>
  <c r="GX1189" i="16"/>
  <c r="GX498" i="16"/>
  <c r="GX57" i="16"/>
  <c r="FY165" i="16"/>
  <c r="GX1304" i="16"/>
  <c r="GX1366" i="16"/>
  <c r="GX247" i="16"/>
  <c r="AT134" i="16"/>
  <c r="AT151" i="16" s="1"/>
  <c r="GX496" i="16"/>
  <c r="GX250" i="16"/>
  <c r="GX1190" i="16"/>
  <c r="BM166" i="16"/>
  <c r="CP244" i="16"/>
  <c r="EV166" i="16"/>
  <c r="GX560" i="16"/>
  <c r="GX1187" i="16"/>
  <c r="GX120" i="16"/>
  <c r="GX746" i="16"/>
  <c r="CP168" i="16"/>
  <c r="GX497" i="16"/>
  <c r="DS88" i="16"/>
  <c r="GX251" i="16"/>
  <c r="GX56" i="16"/>
  <c r="DS89" i="16"/>
  <c r="GX809" i="16"/>
  <c r="GX1302" i="16"/>
  <c r="BM245" i="16"/>
  <c r="GX876" i="16"/>
  <c r="BM88" i="16"/>
  <c r="GX367" i="16"/>
  <c r="EV89" i="16"/>
  <c r="GX994" i="16"/>
  <c r="DS247" i="16"/>
  <c r="GX812" i="16"/>
  <c r="BM167" i="16"/>
  <c r="GX1125" i="16"/>
  <c r="GX1368" i="16"/>
  <c r="GX873" i="16"/>
  <c r="CP246" i="16"/>
  <c r="FY86" i="16"/>
  <c r="BM246" i="16"/>
  <c r="GX1431" i="16"/>
  <c r="GX371" i="16"/>
  <c r="GX875" i="16"/>
  <c r="GX1126" i="16"/>
  <c r="FY88" i="16"/>
  <c r="GX1369" i="16"/>
  <c r="GX495" i="16"/>
  <c r="GX184" i="16"/>
  <c r="GX745" i="16"/>
  <c r="GX1496" i="16"/>
  <c r="GX1059" i="16"/>
  <c r="EV88" i="16"/>
  <c r="BM247" i="16"/>
  <c r="GX499" i="16"/>
  <c r="GX683" i="16"/>
  <c r="FY246" i="16"/>
  <c r="GX1123" i="16"/>
  <c r="GX1124" i="16"/>
  <c r="GX747" i="16"/>
  <c r="DS165" i="16"/>
  <c r="DS86" i="16"/>
  <c r="GX119" i="16"/>
  <c r="GX563" i="16"/>
  <c r="BM6" i="16"/>
  <c r="GX1061" i="16"/>
  <c r="GX811" i="16"/>
  <c r="GX872" i="16"/>
  <c r="GX810" i="16"/>
  <c r="BM168" i="16"/>
  <c r="BM165" i="16"/>
  <c r="GX995" i="16"/>
  <c r="GX1495" i="16"/>
  <c r="GX248" i="16"/>
  <c r="CP247" i="16"/>
  <c r="GX431" i="16"/>
  <c r="AT118" i="16"/>
  <c r="GX1301" i="16"/>
  <c r="GX1367" i="16"/>
  <c r="BM244" i="16"/>
  <c r="EV244" i="16"/>
  <c r="FY247" i="16"/>
  <c r="GX1058" i="16"/>
  <c r="GX559" i="16"/>
  <c r="GX1186" i="16"/>
  <c r="GX1062" i="16"/>
  <c r="GX1188" i="16"/>
  <c r="DS246" i="16"/>
  <c r="DS168" i="16"/>
  <c r="GX435" i="16"/>
  <c r="GX1365" i="16"/>
  <c r="GX122" i="16"/>
  <c r="GX55" i="16"/>
  <c r="GX1429" i="16"/>
  <c r="GX681" i="16"/>
  <c r="BM8" i="16"/>
  <c r="GX748" i="16"/>
  <c r="GX121" i="16"/>
  <c r="GX1430" i="16"/>
  <c r="DS245" i="16"/>
  <c r="GX874" i="16"/>
  <c r="CP87" i="16"/>
  <c r="F107" i="16"/>
  <c r="BA11" i="16" s="1"/>
  <c r="V107" i="16"/>
  <c r="AY31" i="16" s="1"/>
  <c r="T107" i="16"/>
  <c r="AW31" i="16" s="1"/>
  <c r="E107" i="16"/>
  <c r="AZ11" i="16" s="1"/>
  <c r="W107" i="16"/>
  <c r="AZ31" i="16" s="1"/>
  <c r="B107" i="16"/>
  <c r="AW11" i="16" s="1"/>
  <c r="D107" i="16"/>
  <c r="AY11" i="16" s="1"/>
  <c r="X107" i="16"/>
  <c r="BA31" i="16" s="1"/>
  <c r="C107" i="16"/>
  <c r="AX11" i="16" s="1"/>
  <c r="AV167" i="16"/>
  <c r="AV235" i="16"/>
  <c r="AV168" i="16"/>
  <c r="AV236" i="16"/>
  <c r="AD181" i="16"/>
  <c r="AD180" i="16"/>
  <c r="AB182" i="16"/>
  <c r="AB183" i="16"/>
  <c r="AC185" i="16"/>
  <c r="AC186" i="16"/>
  <c r="AT201" i="16"/>
  <c r="AT269" i="16"/>
  <c r="GN201" i="16"/>
  <c r="GN183" i="16"/>
  <c r="GN192" i="16"/>
  <c r="GV1370" i="16"/>
  <c r="GY1370" i="16" s="1"/>
  <c r="GV1393" i="16"/>
  <c r="GY1393" i="16" s="1"/>
  <c r="D109" i="16"/>
  <c r="AY13" i="16" s="1"/>
  <c r="F109" i="16"/>
  <c r="BA13" i="16" s="1"/>
  <c r="U109" i="16"/>
  <c r="AX33" i="16" s="1"/>
  <c r="W109" i="16"/>
  <c r="AZ33" i="16" s="1"/>
  <c r="E109" i="16"/>
  <c r="AZ13" i="16" s="1"/>
  <c r="V109" i="16"/>
  <c r="AY33" i="16" s="1"/>
  <c r="AV153" i="16"/>
  <c r="AV243" i="16"/>
  <c r="AV175" i="16"/>
  <c r="GV879" i="16"/>
  <c r="GY879" i="16" s="1"/>
  <c r="GV869" i="16"/>
  <c r="GY869" i="16" s="1"/>
  <c r="GV904" i="16"/>
  <c r="GY904" i="16" s="1"/>
  <c r="GV898" i="16"/>
  <c r="GY898" i="16" s="1"/>
  <c r="GV910" i="16"/>
  <c r="GY910" i="16" s="1"/>
  <c r="GV913" i="16"/>
  <c r="GY913" i="16" s="1"/>
  <c r="GV918" i="16"/>
  <c r="GY918" i="16" s="1"/>
  <c r="GV924" i="16"/>
  <c r="GY924" i="16" s="1"/>
  <c r="GV919" i="16"/>
  <c r="GY919" i="16" s="1"/>
  <c r="FK245" i="16"/>
  <c r="FK251" i="16"/>
  <c r="FK250" i="16"/>
  <c r="FK293" i="16"/>
  <c r="FK283" i="16"/>
  <c r="FK302" i="16"/>
  <c r="FK257" i="16"/>
  <c r="GV905" i="16"/>
  <c r="GY905" i="16" s="1"/>
  <c r="GV921" i="16"/>
  <c r="GY921" i="16" s="1"/>
  <c r="GV906" i="16"/>
  <c r="GY906" i="16" s="1"/>
  <c r="GV911" i="16"/>
  <c r="GY911" i="16" s="1"/>
  <c r="GV890" i="16"/>
  <c r="GY890" i="16" s="1"/>
  <c r="GV915" i="16"/>
  <c r="GY915" i="16" s="1"/>
  <c r="GV920" i="16"/>
  <c r="GY920" i="16" s="1"/>
  <c r="GV871" i="16"/>
  <c r="GY871" i="16" s="1"/>
  <c r="GV894" i="16"/>
  <c r="GY894" i="16" s="1"/>
  <c r="GV878" i="16"/>
  <c r="GY878" i="16" s="1"/>
  <c r="GV883" i="16"/>
  <c r="GY883" i="16" s="1"/>
  <c r="GV897" i="16"/>
  <c r="GY897" i="16" s="1"/>
  <c r="GV1162" i="16"/>
  <c r="GY1162" i="16" s="1"/>
  <c r="GV1144" i="16"/>
  <c r="GY1144" i="16" s="1"/>
  <c r="GV1138" i="16"/>
  <c r="GY1138" i="16" s="1"/>
  <c r="GV1129" i="16"/>
  <c r="GY1129" i="16" s="1"/>
  <c r="BH95" i="16"/>
  <c r="S185" i="13"/>
  <c r="V120" i="16"/>
  <c r="AD111" i="16"/>
  <c r="AD110" i="16"/>
  <c r="AG497" i="16"/>
  <c r="AE500" i="16" s="1"/>
  <c r="O497" i="16"/>
  <c r="M500" i="16" s="1"/>
  <c r="AG992" i="16"/>
  <c r="AE995" i="16" s="1"/>
  <c r="B78" i="13"/>
  <c r="J171" i="16"/>
  <c r="J172" i="16"/>
  <c r="K186" i="16"/>
  <c r="K187" i="16"/>
  <c r="AA163" i="16"/>
  <c r="AA164" i="16"/>
  <c r="Z160" i="16"/>
  <c r="Z161" i="16"/>
  <c r="Z143" i="16"/>
  <c r="AB166" i="16"/>
  <c r="X102" i="16"/>
  <c r="BA26" i="16" s="1"/>
  <c r="U102" i="16"/>
  <c r="AU167" i="16"/>
  <c r="AU235" i="16"/>
  <c r="AD152" i="16"/>
  <c r="Z156" i="16"/>
  <c r="S187" i="13"/>
  <c r="CJ93" i="16"/>
  <c r="AV152" i="16"/>
  <c r="AV154" i="16"/>
  <c r="AV162" i="16"/>
  <c r="AA156" i="16"/>
  <c r="Z173" i="16"/>
  <c r="Z169" i="16"/>
  <c r="K166" i="16"/>
  <c r="AA175" i="16"/>
  <c r="K129" i="16"/>
  <c r="I115" i="13"/>
  <c r="I189" i="13"/>
  <c r="I183" i="13"/>
  <c r="I109" i="13"/>
  <c r="I181" i="13"/>
  <c r="I107" i="13"/>
  <c r="I118" i="13"/>
  <c r="I192" i="13"/>
  <c r="B61" i="13"/>
  <c r="I112" i="13"/>
  <c r="I186" i="13"/>
  <c r="I116" i="13"/>
  <c r="I190" i="13"/>
  <c r="B60" i="13"/>
  <c r="I191" i="13"/>
  <c r="I117" i="13"/>
  <c r="I111" i="13"/>
  <c r="I185" i="13"/>
  <c r="B57" i="13"/>
  <c r="I114" i="13"/>
  <c r="I188" i="13"/>
  <c r="I119" i="13"/>
  <c r="I193" i="13"/>
  <c r="I187" i="13"/>
  <c r="I113" i="13"/>
  <c r="I108" i="13"/>
  <c r="I182" i="13"/>
  <c r="I110" i="13"/>
  <c r="I184" i="13"/>
  <c r="J5" i="13"/>
  <c r="D158" i="13"/>
  <c r="B58" i="13"/>
  <c r="F84" i="13"/>
  <c r="B51" i="13"/>
  <c r="B38" i="13" s="1"/>
  <c r="D87" i="13"/>
  <c r="E88" i="13"/>
  <c r="B54" i="13"/>
  <c r="E183" i="13"/>
  <c r="B50" i="13"/>
  <c r="E158" i="13"/>
  <c r="B64" i="13"/>
  <c r="F158" i="13"/>
  <c r="B59" i="13"/>
  <c r="GP162" i="16"/>
  <c r="GN225" i="16"/>
  <c r="GN219" i="16"/>
  <c r="GN216" i="16"/>
  <c r="GN172" i="16"/>
  <c r="GM172" i="16" s="1"/>
  <c r="GO172" i="16" s="1"/>
  <c r="GN220" i="16"/>
  <c r="GN222" i="16"/>
  <c r="GN182" i="16"/>
  <c r="GN223" i="16"/>
  <c r="GN226" i="16"/>
  <c r="GN188" i="16"/>
  <c r="GN189" i="16"/>
  <c r="GN217" i="16"/>
  <c r="GN187" i="16"/>
  <c r="GN173" i="16"/>
  <c r="GN228" i="16"/>
  <c r="GN227" i="16"/>
  <c r="GN167" i="16"/>
  <c r="FK187" i="16"/>
  <c r="FK220" i="16"/>
  <c r="FK182" i="16"/>
  <c r="FK166" i="16"/>
  <c r="FK208" i="16"/>
  <c r="FK225" i="16"/>
  <c r="EH220" i="16"/>
  <c r="EH227" i="16"/>
  <c r="EH226" i="16"/>
  <c r="EH223" i="16"/>
  <c r="EH208" i="16"/>
  <c r="EH192" i="16"/>
  <c r="EH194" i="16"/>
  <c r="GV779" i="16"/>
  <c r="GY779" i="16" s="1"/>
  <c r="GV777" i="16"/>
  <c r="GY777" i="16" s="1"/>
  <c r="GV791" i="16"/>
  <c r="GY791" i="16" s="1"/>
  <c r="GV786" i="16"/>
  <c r="GY786" i="16" s="1"/>
  <c r="GV801" i="16"/>
  <c r="GY801" i="16" s="1"/>
  <c r="GV785" i="16"/>
  <c r="GY785" i="16" s="1"/>
  <c r="GV741" i="16"/>
  <c r="GY741" i="16" s="1"/>
  <c r="GV767" i="16"/>
  <c r="GY767" i="16" s="1"/>
  <c r="GV743" i="16"/>
  <c r="GY743" i="16" s="1"/>
  <c r="GV746" i="16"/>
  <c r="GY746" i="16" s="1"/>
  <c r="GV794" i="16"/>
  <c r="GY794" i="16" s="1"/>
  <c r="GV790" i="16"/>
  <c r="GY790" i="16" s="1"/>
  <c r="GV796" i="16"/>
  <c r="GY796" i="16" s="1"/>
  <c r="GV752" i="16"/>
  <c r="GY752" i="16" s="1"/>
  <c r="GV761" i="16"/>
  <c r="GY761" i="16" s="1"/>
  <c r="GV784" i="16"/>
  <c r="GY784" i="16" s="1"/>
  <c r="GV772" i="16"/>
  <c r="GY772" i="16" s="1"/>
  <c r="GV783" i="16"/>
  <c r="GY783" i="16" s="1"/>
  <c r="EH173" i="16"/>
  <c r="EH176" i="16"/>
  <c r="EH189" i="16"/>
  <c r="EH215" i="16"/>
  <c r="EH171" i="16"/>
  <c r="EH182" i="16"/>
  <c r="EH193" i="16"/>
  <c r="EH177" i="16"/>
  <c r="EH167" i="16"/>
  <c r="GV757" i="16"/>
  <c r="GY757" i="16" s="1"/>
  <c r="GV747" i="16"/>
  <c r="GY747" i="16" s="1"/>
  <c r="GV763" i="16"/>
  <c r="GY763" i="16" s="1"/>
  <c r="GV740" i="16"/>
  <c r="GY740" i="16" s="1"/>
  <c r="GV774" i="16"/>
  <c r="GY774" i="16" s="1"/>
  <c r="GV759" i="16"/>
  <c r="GY759" i="16" s="1"/>
  <c r="GV797" i="16"/>
  <c r="GY797" i="16" s="1"/>
  <c r="GV782" i="16"/>
  <c r="GY782" i="16" s="1"/>
  <c r="GV800" i="16"/>
  <c r="GY800" i="16" s="1"/>
  <c r="GV769" i="16"/>
  <c r="GY769" i="16" s="1"/>
  <c r="GV766" i="16"/>
  <c r="GY766" i="16" s="1"/>
  <c r="GV795" i="16"/>
  <c r="GY795" i="16" s="1"/>
  <c r="GV744" i="16"/>
  <c r="GY744" i="16" s="1"/>
  <c r="GV739" i="16"/>
  <c r="GY739" i="16" s="1"/>
  <c r="GV798" i="16"/>
  <c r="GY798" i="16" s="1"/>
  <c r="GV764" i="16"/>
  <c r="GY764" i="16" s="1"/>
  <c r="EH225" i="16"/>
  <c r="EH188" i="16"/>
  <c r="EH216" i="16"/>
  <c r="EH203" i="16"/>
  <c r="GV776" i="16"/>
  <c r="GY776" i="16" s="1"/>
  <c r="GV770" i="16"/>
  <c r="GY770" i="16" s="1"/>
  <c r="GV751" i="16"/>
  <c r="GY751" i="16" s="1"/>
  <c r="GV755" i="16"/>
  <c r="GY755" i="16" s="1"/>
  <c r="GV802" i="16"/>
  <c r="GY802" i="16" s="1"/>
  <c r="GV792" i="16"/>
  <c r="GY792" i="16" s="1"/>
  <c r="GV788" i="16"/>
  <c r="GY788" i="16" s="1"/>
  <c r="GV781" i="16"/>
  <c r="GY781" i="16" s="1"/>
  <c r="GV789" i="16"/>
  <c r="GY789" i="16" s="1"/>
  <c r="GV787" i="16"/>
  <c r="GY787" i="16" s="1"/>
  <c r="GV749" i="16"/>
  <c r="GY749" i="16" s="1"/>
  <c r="GV748" i="16"/>
  <c r="GY748" i="16" s="1"/>
  <c r="GV799" i="16"/>
  <c r="GY799" i="16" s="1"/>
  <c r="GV778" i="16"/>
  <c r="GY778" i="16" s="1"/>
  <c r="GV745" i="16"/>
  <c r="GY745" i="16" s="1"/>
  <c r="GV754" i="16"/>
  <c r="GY754" i="16" s="1"/>
  <c r="GV773" i="16"/>
  <c r="GY773" i="16" s="1"/>
  <c r="GV534" i="16"/>
  <c r="GY534" i="16" s="1"/>
  <c r="GV497" i="16"/>
  <c r="GY497" i="16" s="1"/>
  <c r="GV508" i="16"/>
  <c r="GY508" i="16" s="1"/>
  <c r="GV498" i="16"/>
  <c r="GY498" i="16" s="1"/>
  <c r="GV549" i="16"/>
  <c r="GY549" i="16" s="1"/>
  <c r="DE219" i="16"/>
  <c r="DE182" i="16"/>
  <c r="DE176" i="16"/>
  <c r="DE195" i="16"/>
  <c r="DE216" i="16"/>
  <c r="DE178" i="16"/>
  <c r="DE205" i="16"/>
  <c r="DE169" i="16"/>
  <c r="DE194" i="16"/>
  <c r="DE255" i="16"/>
  <c r="DE272" i="16"/>
  <c r="GV593" i="16"/>
  <c r="GY593" i="16" s="1"/>
  <c r="GV600" i="16"/>
  <c r="GY600" i="16" s="1"/>
  <c r="GV568" i="16"/>
  <c r="GY568" i="16" s="1"/>
  <c r="GV611" i="16"/>
  <c r="GY611" i="16" s="1"/>
  <c r="GV579" i="16"/>
  <c r="GY579" i="16" s="1"/>
  <c r="GV567" i="16"/>
  <c r="GY567" i="16" s="1"/>
  <c r="GV614" i="16"/>
  <c r="GY614" i="16" s="1"/>
  <c r="DE225" i="16"/>
  <c r="DE226" i="16"/>
  <c r="DE220" i="16"/>
  <c r="DE221" i="16"/>
  <c r="DE204" i="16"/>
  <c r="DE217" i="16"/>
  <c r="DE193" i="16"/>
  <c r="DE167" i="16"/>
  <c r="DE201" i="16"/>
  <c r="DE199" i="16"/>
  <c r="GV584" i="16"/>
  <c r="GY584" i="16" s="1"/>
  <c r="GV596" i="16"/>
  <c r="GY596" i="16" s="1"/>
  <c r="GV594" i="16"/>
  <c r="GY594" i="16" s="1"/>
  <c r="GV603" i="16"/>
  <c r="GY603" i="16" s="1"/>
  <c r="GV580" i="16"/>
  <c r="GY580" i="16" s="1"/>
  <c r="GV602" i="16"/>
  <c r="GY602" i="16" s="1"/>
  <c r="GV586" i="16"/>
  <c r="GY586" i="16" s="1"/>
  <c r="GV504" i="16"/>
  <c r="GY504" i="16" s="1"/>
  <c r="GV516" i="16"/>
  <c r="GY516" i="16" s="1"/>
  <c r="DE188" i="16"/>
  <c r="DE224" i="16"/>
  <c r="DE172" i="16"/>
  <c r="DE218" i="16"/>
  <c r="DE189" i="16"/>
  <c r="DE214" i="16"/>
  <c r="DE171" i="16"/>
  <c r="DE183" i="16"/>
  <c r="DE177" i="16"/>
  <c r="DE179" i="16"/>
  <c r="DE285" i="16"/>
  <c r="DE299" i="16"/>
  <c r="DE264" i="16"/>
  <c r="DE316" i="16"/>
  <c r="GV610" i="16"/>
  <c r="GY610" i="16" s="1"/>
  <c r="GV607" i="16"/>
  <c r="GY607" i="16" s="1"/>
  <c r="GV606" i="16"/>
  <c r="GY606" i="16" s="1"/>
  <c r="GV591" i="16"/>
  <c r="GV557" i="16"/>
  <c r="GY557" i="16" s="1"/>
  <c r="CB177" i="16"/>
  <c r="CB200" i="16"/>
  <c r="CB219" i="16"/>
  <c r="CB306" i="16"/>
  <c r="CB300" i="16"/>
  <c r="CB221" i="16"/>
  <c r="CB303" i="16"/>
  <c r="CB264" i="16"/>
  <c r="CB285" i="16"/>
  <c r="CB195" i="16"/>
  <c r="CB272" i="16"/>
  <c r="CB262" i="16"/>
  <c r="CB201" i="16"/>
  <c r="CB305" i="16"/>
  <c r="CB228" i="16"/>
  <c r="CB257" i="16"/>
  <c r="CB293" i="16"/>
  <c r="CB194" i="16"/>
  <c r="CD241" i="16"/>
  <c r="CB190" i="16"/>
  <c r="CB251" i="16"/>
  <c r="CB302" i="16"/>
  <c r="CB225" i="16"/>
  <c r="CB301" i="16"/>
  <c r="CB299" i="16"/>
  <c r="CB208" i="16"/>
  <c r="CC29" i="16"/>
  <c r="B56" i="13"/>
  <c r="AP55" i="16"/>
  <c r="GU358" i="16" s="1"/>
  <c r="CF82" i="16"/>
  <c r="GN134" i="16"/>
  <c r="GN137" i="16"/>
  <c r="GN121" i="16"/>
  <c r="GN136" i="16"/>
  <c r="GN142" i="16"/>
  <c r="GN124" i="16"/>
  <c r="GN96" i="16"/>
  <c r="GN144" i="16"/>
  <c r="GN143" i="16"/>
  <c r="GN89" i="16"/>
  <c r="GY989" i="16"/>
  <c r="GY1296" i="16"/>
  <c r="GY362" i="16"/>
  <c r="GY50" i="16"/>
  <c r="G50" i="13"/>
  <c r="GY675" i="16"/>
  <c r="GY110" i="16"/>
  <c r="GY735" i="16"/>
  <c r="G64" i="13"/>
  <c r="DE213" i="16"/>
  <c r="CB54" i="16"/>
  <c r="GY1049" i="16"/>
  <c r="EH292" i="16"/>
  <c r="GY422" i="16"/>
  <c r="FK292" i="16"/>
  <c r="EH134" i="16"/>
  <c r="GY425" i="16"/>
  <c r="CB73" i="16"/>
  <c r="CA73" i="16" s="1"/>
  <c r="CC73" i="16" s="1"/>
  <c r="CB70" i="16"/>
  <c r="CA70" i="16" s="1"/>
  <c r="GY1359" i="16"/>
  <c r="D64" i="13"/>
  <c r="GY113" i="16"/>
  <c r="GY738" i="16"/>
  <c r="CB71" i="16"/>
  <c r="CA71" i="16" s="1"/>
  <c r="CC71" i="16" s="1"/>
  <c r="DE232" i="16"/>
  <c r="DE230" i="16"/>
  <c r="DE236" i="16"/>
  <c r="DE237" i="16"/>
  <c r="EH315" i="16"/>
  <c r="CB316" i="16"/>
  <c r="CB72" i="16"/>
  <c r="CA72" i="16" s="1"/>
  <c r="CC72" i="16" s="1"/>
  <c r="EH317" i="16"/>
  <c r="EG317" i="16" s="1"/>
  <c r="EI317" i="16" s="1"/>
  <c r="CB75" i="16"/>
  <c r="CA75" i="16" s="1"/>
  <c r="CC75" i="16" s="1"/>
  <c r="EH312" i="16"/>
  <c r="CB78" i="16"/>
  <c r="CA78" i="16" s="1"/>
  <c r="CC78" i="16" s="1"/>
  <c r="GN229" i="16"/>
  <c r="GY1052" i="16"/>
  <c r="GN236" i="16"/>
  <c r="EH313" i="16"/>
  <c r="EH238" i="16"/>
  <c r="GN233" i="16"/>
  <c r="GN238" i="16"/>
  <c r="EH316" i="16"/>
  <c r="CB317" i="16"/>
  <c r="FK235" i="16"/>
  <c r="EH237" i="16"/>
  <c r="FK311" i="16"/>
  <c r="GN237" i="16"/>
  <c r="DE234" i="16"/>
  <c r="DE233" i="16"/>
  <c r="GN230" i="16"/>
  <c r="EH308" i="16"/>
  <c r="EG308" i="16" s="1"/>
  <c r="EI308" i="16" s="1"/>
  <c r="D61" i="13"/>
  <c r="EH234" i="16"/>
  <c r="EH229" i="16"/>
  <c r="FK315" i="16"/>
  <c r="EH311" i="16"/>
  <c r="EH310" i="16"/>
  <c r="CB310" i="16"/>
  <c r="GN234" i="16"/>
  <c r="DE229" i="16"/>
  <c r="DE314" i="16"/>
  <c r="FK234" i="16"/>
  <c r="DE311" i="16"/>
  <c r="FK229" i="16"/>
  <c r="FK232" i="16"/>
  <c r="CB313" i="16"/>
  <c r="DE238" i="16"/>
  <c r="DE231" i="16"/>
  <c r="CB235" i="16"/>
  <c r="EH233" i="16"/>
  <c r="CB312" i="16"/>
  <c r="EH235" i="16"/>
  <c r="DE317" i="16"/>
  <c r="DE235" i="16"/>
  <c r="CB308" i="16"/>
  <c r="EH309" i="16"/>
  <c r="CB76" i="16"/>
  <c r="CA76" i="16" s="1"/>
  <c r="CC76" i="16" s="1"/>
  <c r="CB79" i="16"/>
  <c r="CA79" i="16" s="1"/>
  <c r="CC79" i="16" s="1"/>
  <c r="CB74" i="16"/>
  <c r="CA74" i="16" s="1"/>
  <c r="CC74" i="16" s="1"/>
  <c r="E61" i="13"/>
  <c r="GY107" i="16"/>
  <c r="CB48" i="16"/>
  <c r="GN207" i="16"/>
  <c r="GY1353" i="16"/>
  <c r="GY419" i="16"/>
  <c r="GY1046" i="16"/>
  <c r="GY732" i="16"/>
  <c r="CB207" i="16"/>
  <c r="EH128" i="16"/>
  <c r="DE207" i="16"/>
  <c r="F60" i="13"/>
  <c r="GY1040" i="16"/>
  <c r="CB43" i="16"/>
  <c r="EH281" i="16"/>
  <c r="EH202" i="16"/>
  <c r="DE202" i="16"/>
  <c r="GY726" i="16"/>
  <c r="FK202" i="16"/>
  <c r="GY1347" i="16"/>
  <c r="GN202" i="16"/>
  <c r="GY101" i="16"/>
  <c r="GY413" i="16"/>
  <c r="GY407" i="16"/>
  <c r="G59" i="13"/>
  <c r="CB38" i="16"/>
  <c r="GY95" i="16"/>
  <c r="FK276" i="16"/>
  <c r="GY720" i="16"/>
  <c r="DE197" i="16"/>
  <c r="EH197" i="16"/>
  <c r="GY1341" i="16"/>
  <c r="GY99" i="16"/>
  <c r="GY1038" i="16"/>
  <c r="GY1345" i="16"/>
  <c r="GY724" i="16"/>
  <c r="C59" i="13"/>
  <c r="GY411" i="16"/>
  <c r="GY93" i="16"/>
  <c r="GY718" i="16"/>
  <c r="DE196" i="16"/>
  <c r="CB37" i="16"/>
  <c r="CA37" i="16" s="1"/>
  <c r="EH196" i="16"/>
  <c r="GY1339" i="16"/>
  <c r="GY405" i="16"/>
  <c r="GY1032" i="16"/>
  <c r="CB275" i="16"/>
  <c r="CB196" i="16"/>
  <c r="EH275" i="16"/>
  <c r="D58" i="13"/>
  <c r="CB32" i="16"/>
  <c r="GY1026" i="16"/>
  <c r="GY399" i="16"/>
  <c r="GY712" i="16"/>
  <c r="GY1333" i="16"/>
  <c r="DE191" i="16"/>
  <c r="EH191" i="16"/>
  <c r="GY87" i="16"/>
  <c r="E57" i="13"/>
  <c r="F56" i="13"/>
  <c r="CB27" i="16"/>
  <c r="GY393" i="16"/>
  <c r="GY81" i="16"/>
  <c r="GY1327" i="16"/>
  <c r="GY1020" i="16"/>
  <c r="CB265" i="16"/>
  <c r="GN186" i="16"/>
  <c r="GY706" i="16"/>
  <c r="DE186" i="16"/>
  <c r="GY700" i="16"/>
  <c r="G55" i="13"/>
  <c r="GY75" i="16"/>
  <c r="EH181" i="16"/>
  <c r="GY387" i="16"/>
  <c r="CB260" i="16"/>
  <c r="GY1014" i="16"/>
  <c r="CB22" i="16"/>
  <c r="FK181" i="16"/>
  <c r="EH260" i="16"/>
  <c r="GN181" i="16"/>
  <c r="GY704" i="16"/>
  <c r="GY1325" i="16"/>
  <c r="GY1018" i="16"/>
  <c r="GY79" i="16"/>
  <c r="GY391" i="16"/>
  <c r="C55" i="13"/>
  <c r="GY1319" i="16"/>
  <c r="GY1012" i="16"/>
  <c r="D54" i="13"/>
  <c r="GY698" i="16"/>
  <c r="GY385" i="16"/>
  <c r="CB21" i="16"/>
  <c r="CA21" i="16" s="1"/>
  <c r="GN180" i="16"/>
  <c r="DE180" i="16"/>
  <c r="CB259" i="16"/>
  <c r="GY73" i="16"/>
  <c r="CB180" i="16"/>
  <c r="GY1140" i="16"/>
  <c r="EH180" i="16"/>
  <c r="E53" i="13"/>
  <c r="CB16" i="16"/>
  <c r="GY1313" i="16"/>
  <c r="GY1006" i="16"/>
  <c r="GY692" i="16"/>
  <c r="EH254" i="16"/>
  <c r="GN175" i="16"/>
  <c r="EH175" i="16"/>
  <c r="DE175" i="16"/>
  <c r="GY756" i="16"/>
  <c r="GY379" i="16"/>
  <c r="DE254" i="16"/>
  <c r="GY67" i="16"/>
  <c r="CB11" i="16"/>
  <c r="GY1000" i="16"/>
  <c r="F52" i="13"/>
  <c r="GY373" i="16"/>
  <c r="GY61" i="16"/>
  <c r="GY565" i="16"/>
  <c r="GY686" i="16"/>
  <c r="EH170" i="16"/>
  <c r="GN170" i="16"/>
  <c r="DE170" i="16"/>
  <c r="GY367" i="16"/>
  <c r="CB6" i="16"/>
  <c r="GY1301" i="16"/>
  <c r="GY680" i="16"/>
  <c r="G51" i="13"/>
  <c r="GY55" i="16"/>
  <c r="GN165" i="16"/>
  <c r="GY994" i="16"/>
  <c r="DE165" i="16"/>
  <c r="CB244" i="16"/>
  <c r="FK244" i="16"/>
  <c r="GY998" i="16"/>
  <c r="GY371" i="16"/>
  <c r="GY1305" i="16"/>
  <c r="C51" i="13"/>
  <c r="GY684" i="16"/>
  <c r="GY59" i="16"/>
  <c r="B53" i="13"/>
  <c r="CB186" i="16"/>
  <c r="EH159" i="16"/>
  <c r="CB270" i="16"/>
  <c r="DE181" i="16"/>
  <c r="GY1356" i="16"/>
  <c r="GY1034" i="16"/>
  <c r="FK231" i="16"/>
  <c r="CB281" i="16"/>
  <c r="GY1307" i="16"/>
  <c r="CC49" i="16"/>
  <c r="EH244" i="16"/>
  <c r="GN196" i="16"/>
  <c r="CB191" i="16"/>
  <c r="EH213" i="16"/>
  <c r="CB286" i="16"/>
  <c r="EH158" i="16"/>
  <c r="CB77" i="16"/>
  <c r="CA77" i="16" s="1"/>
  <c r="CC77" i="16" s="1"/>
  <c r="EH259" i="16"/>
  <c r="GV831" i="16"/>
  <c r="GY831" i="16" s="1"/>
  <c r="GV828" i="16"/>
  <c r="GY828" i="16" s="1"/>
  <c r="GV850" i="16"/>
  <c r="GY850" i="16" s="1"/>
  <c r="GV866" i="16"/>
  <c r="GY866" i="16" s="1"/>
  <c r="GV820" i="16"/>
  <c r="GY820" i="16" s="1"/>
  <c r="GV856" i="16"/>
  <c r="GY856" i="16" s="1"/>
  <c r="GV805" i="16"/>
  <c r="GY805" i="16" s="1"/>
  <c r="GV817" i="16"/>
  <c r="GY817" i="16" s="1"/>
  <c r="GV839" i="16"/>
  <c r="GY839" i="16" s="1"/>
  <c r="GV821" i="16"/>
  <c r="GY821" i="16" s="1"/>
  <c r="GV809" i="16"/>
  <c r="GY809" i="16" s="1"/>
  <c r="GV862" i="16"/>
  <c r="GY862" i="16" s="1"/>
  <c r="GV823" i="16"/>
  <c r="GY823" i="16" s="1"/>
  <c r="GV814" i="16"/>
  <c r="GY814" i="16" s="1"/>
  <c r="GV818" i="16"/>
  <c r="GY818" i="16" s="1"/>
  <c r="GV830" i="16"/>
  <c r="GY830" i="16" s="1"/>
  <c r="GV853" i="16"/>
  <c r="GY853" i="16" s="1"/>
  <c r="GV806" i="16"/>
  <c r="GY806" i="16" s="1"/>
  <c r="GV822" i="16"/>
  <c r="GY822" i="16" s="1"/>
  <c r="GV816" i="16"/>
  <c r="GY816" i="16" s="1"/>
  <c r="GV829" i="16"/>
  <c r="GY829" i="16" s="1"/>
  <c r="GV851" i="16"/>
  <c r="GY851" i="16" s="1"/>
  <c r="GV834" i="16"/>
  <c r="GY834" i="16" s="1"/>
  <c r="GV847" i="16"/>
  <c r="GY847" i="16" s="1"/>
  <c r="GV815" i="16"/>
  <c r="GY815" i="16" s="1"/>
  <c r="GV827" i="16"/>
  <c r="GY827" i="16" s="1"/>
  <c r="GV836" i="16"/>
  <c r="GY836" i="16" s="1"/>
  <c r="GV813" i="16"/>
  <c r="GY813" i="16" s="1"/>
  <c r="GV845" i="16"/>
  <c r="GY845" i="16" s="1"/>
  <c r="GV857" i="16"/>
  <c r="GY857" i="16" s="1"/>
  <c r="GV843" i="16"/>
  <c r="GY843" i="16" s="1"/>
  <c r="GV825" i="16"/>
  <c r="GY825" i="16" s="1"/>
  <c r="GV811" i="16"/>
  <c r="GY811" i="16" s="1"/>
  <c r="GV854" i="16"/>
  <c r="GY854" i="16" s="1"/>
  <c r="GV852" i="16"/>
  <c r="GY852" i="16" s="1"/>
  <c r="GV808" i="16"/>
  <c r="GY808" i="16" s="1"/>
  <c r="GV846" i="16"/>
  <c r="GY846" i="16" s="1"/>
  <c r="GV832" i="16"/>
  <c r="GY832" i="16" s="1"/>
  <c r="GV858" i="16"/>
  <c r="GY858" i="16" s="1"/>
  <c r="GV840" i="16"/>
  <c r="GY840" i="16" s="1"/>
  <c r="GV861" i="16"/>
  <c r="GY861" i="16" s="1"/>
  <c r="GV855" i="16"/>
  <c r="GY855" i="16" s="1"/>
  <c r="GV819" i="16"/>
  <c r="GY819" i="16" s="1"/>
  <c r="GV849" i="16"/>
  <c r="GY849" i="16" s="1"/>
  <c r="GV841" i="16"/>
  <c r="GY841" i="16" s="1"/>
  <c r="GV824" i="16"/>
  <c r="GY824" i="16" s="1"/>
  <c r="GV835" i="16"/>
  <c r="GY835" i="16" s="1"/>
  <c r="GV863" i="16"/>
  <c r="GY863" i="16" s="1"/>
  <c r="GV826" i="16"/>
  <c r="GY826" i="16" s="1"/>
  <c r="GV838" i="16"/>
  <c r="GY838" i="16" s="1"/>
  <c r="GV837" i="16"/>
  <c r="GY837" i="16" s="1"/>
  <c r="GV844" i="16"/>
  <c r="GY844" i="16" s="1"/>
  <c r="GV864" i="16"/>
  <c r="GY864" i="16" s="1"/>
  <c r="GV810" i="16"/>
  <c r="GY810" i="16" s="1"/>
  <c r="DE265" i="16"/>
  <c r="DE271" i="16"/>
  <c r="DE260" i="16"/>
  <c r="DE281" i="16"/>
  <c r="DE315" i="16"/>
  <c r="DE308" i="16"/>
  <c r="DE309" i="16"/>
  <c r="DE313" i="16"/>
  <c r="DE286" i="16"/>
  <c r="DE263" i="16"/>
  <c r="DE283" i="16"/>
  <c r="DE297" i="16"/>
  <c r="DE266" i="16"/>
  <c r="DE261" i="16"/>
  <c r="DE310" i="16"/>
  <c r="DE275" i="16"/>
  <c r="DG241" i="16"/>
  <c r="DD316" i="16" s="1"/>
  <c r="DF316" i="16" s="1"/>
  <c r="DE270" i="16"/>
  <c r="DE268" i="16"/>
  <c r="DE306" i="16"/>
  <c r="DE245" i="16"/>
  <c r="DE249" i="16"/>
  <c r="DE292" i="16"/>
  <c r="DE294" i="16"/>
  <c r="DE267" i="16"/>
  <c r="DE274" i="16"/>
  <c r="DE287" i="16"/>
  <c r="DE298" i="16"/>
  <c r="DE305" i="16"/>
  <c r="DE304" i="16"/>
  <c r="DE279" i="16"/>
  <c r="DE301" i="16"/>
  <c r="DE250" i="16"/>
  <c r="DE312" i="16"/>
  <c r="DE247" i="16"/>
  <c r="DE300" i="16"/>
  <c r="DE251" i="16"/>
  <c r="DE258" i="16"/>
  <c r="DE259" i="16"/>
  <c r="DE276" i="16"/>
  <c r="DE293" i="16"/>
  <c r="DE295" i="16"/>
  <c r="DE296" i="16"/>
  <c r="DE244" i="16"/>
  <c r="DE248" i="16"/>
  <c r="DE307" i="16"/>
  <c r="DE303" i="16"/>
  <c r="EH119" i="16"/>
  <c r="EH155" i="16"/>
  <c r="EH156" i="16"/>
  <c r="EH157" i="16"/>
  <c r="EH118" i="16"/>
  <c r="EH127" i="16"/>
  <c r="EH106" i="16"/>
  <c r="EH136" i="16"/>
  <c r="EH110" i="16"/>
  <c r="EH120" i="16"/>
  <c r="EH114" i="16"/>
  <c r="EH92" i="16"/>
  <c r="EH123" i="16"/>
  <c r="EH154" i="16"/>
  <c r="EH151" i="16"/>
  <c r="EH96" i="16"/>
  <c r="EH107" i="16"/>
  <c r="EH117" i="16"/>
  <c r="EH138" i="16"/>
  <c r="EH103" i="16"/>
  <c r="EH109" i="16"/>
  <c r="EH129" i="16"/>
  <c r="EH97" i="16"/>
  <c r="EH145" i="16"/>
  <c r="EH147" i="16"/>
  <c r="EH148" i="16"/>
  <c r="EH122" i="16"/>
  <c r="EH126" i="16"/>
  <c r="EH87" i="16"/>
  <c r="EH91" i="16"/>
  <c r="EH101" i="16"/>
  <c r="EH102" i="16"/>
  <c r="EH153" i="16"/>
  <c r="EH95" i="16"/>
  <c r="EH116" i="16"/>
  <c r="EH125" i="16"/>
  <c r="EH90" i="16"/>
  <c r="EH142" i="16"/>
  <c r="EH144" i="16"/>
  <c r="EH94" i="16"/>
  <c r="EH111" i="16"/>
  <c r="EH108" i="16"/>
  <c r="EH112" i="16"/>
  <c r="EH152" i="16"/>
  <c r="EH150" i="16"/>
  <c r="EJ83" i="16"/>
  <c r="EH105" i="16"/>
  <c r="EH139" i="16"/>
  <c r="EH135" i="16"/>
  <c r="EH143" i="16"/>
  <c r="EH146" i="16"/>
  <c r="EH98" i="16"/>
  <c r="EH137" i="16"/>
  <c r="EH89" i="16"/>
  <c r="EH86" i="16"/>
  <c r="EH99" i="16"/>
  <c r="EH149" i="16"/>
  <c r="EH140" i="16"/>
  <c r="EH115" i="16"/>
  <c r="D59" i="13"/>
  <c r="CB41" i="16"/>
  <c r="CA41" i="16" s="1"/>
  <c r="DE200" i="16"/>
  <c r="GY1344" i="16"/>
  <c r="GY1037" i="16"/>
  <c r="GN200" i="16"/>
  <c r="GY98" i="16"/>
  <c r="FK200" i="16"/>
  <c r="EH200" i="16"/>
  <c r="CB279" i="16"/>
  <c r="CA279" i="16" s="1"/>
  <c r="CC279" i="16" s="1"/>
  <c r="GY717" i="16"/>
  <c r="CB36" i="16"/>
  <c r="GY1338" i="16"/>
  <c r="GY1031" i="16"/>
  <c r="CB274" i="16"/>
  <c r="EH195" i="16"/>
  <c r="GY404" i="16"/>
  <c r="E58" i="13"/>
  <c r="FK274" i="16"/>
  <c r="F57" i="13"/>
  <c r="GY711" i="16"/>
  <c r="GY86" i="16"/>
  <c r="CB31" i="16"/>
  <c r="GY398" i="16"/>
  <c r="DE190" i="16"/>
  <c r="FK269" i="16"/>
  <c r="GY1025" i="16"/>
  <c r="EH269" i="16"/>
  <c r="GY1332" i="16"/>
  <c r="GY80" i="16"/>
  <c r="GY392" i="16"/>
  <c r="CB26" i="16"/>
  <c r="GY1326" i="16"/>
  <c r="GY705" i="16"/>
  <c r="G56" i="13"/>
  <c r="GY1019" i="16"/>
  <c r="DE185" i="16"/>
  <c r="GN185" i="16"/>
  <c r="FK185" i="16"/>
  <c r="EH264" i="16"/>
  <c r="FK264" i="16"/>
  <c r="GY396" i="16"/>
  <c r="GY709" i="16"/>
  <c r="GY84" i="16"/>
  <c r="GY78" i="16"/>
  <c r="GY1017" i="16"/>
  <c r="D55" i="13"/>
  <c r="CB25" i="16"/>
  <c r="CA25" i="16" s="1"/>
  <c r="EH263" i="16"/>
  <c r="EH184" i="16"/>
  <c r="GY1324" i="16"/>
  <c r="GY390" i="16"/>
  <c r="FK184" i="16"/>
  <c r="DE184" i="16"/>
  <c r="CB20" i="16"/>
  <c r="GY697" i="16"/>
  <c r="E54" i="13"/>
  <c r="GY72" i="16"/>
  <c r="GY384" i="16"/>
  <c r="GY1011" i="16"/>
  <c r="GY691" i="16"/>
  <c r="CB15" i="16"/>
  <c r="GY1312" i="16"/>
  <c r="GY1005" i="16"/>
  <c r="DE174" i="16"/>
  <c r="EH174" i="16"/>
  <c r="CB253" i="16"/>
  <c r="GY66" i="16"/>
  <c r="CB248" i="16"/>
  <c r="EH248" i="16"/>
  <c r="GY60" i="16"/>
  <c r="GY685" i="16"/>
  <c r="GY372" i="16"/>
  <c r="GY1306" i="16"/>
  <c r="GY64" i="16"/>
  <c r="GY689" i="16"/>
  <c r="GY1310" i="16"/>
  <c r="C52" i="13"/>
  <c r="GY1003" i="16"/>
  <c r="GY376" i="16"/>
  <c r="D51" i="13"/>
  <c r="EH247" i="16"/>
  <c r="GY58" i="16"/>
  <c r="GY683" i="16"/>
  <c r="CB9" i="16"/>
  <c r="CA9" i="16" s="1"/>
  <c r="GY997" i="16"/>
  <c r="GY370" i="16"/>
  <c r="CB247" i="16"/>
  <c r="EH168" i="16"/>
  <c r="GY1304" i="16"/>
  <c r="DE168" i="16"/>
  <c r="GY591" i="16"/>
  <c r="GY860" i="16"/>
  <c r="CB193" i="16"/>
  <c r="CB181" i="16"/>
  <c r="CB232" i="16"/>
  <c r="CB233" i="16"/>
  <c r="CB176" i="16"/>
  <c r="CB213" i="16"/>
  <c r="CB216" i="16"/>
  <c r="CB217" i="16"/>
  <c r="CB206" i="16"/>
  <c r="CB203" i="16"/>
  <c r="CB171" i="16"/>
  <c r="CB170" i="16"/>
  <c r="CB202" i="16"/>
  <c r="CB236" i="16"/>
  <c r="CB237" i="16"/>
  <c r="CB231" i="16"/>
  <c r="CB184" i="16"/>
  <c r="CB222" i="16"/>
  <c r="CB224" i="16"/>
  <c r="CB167" i="16"/>
  <c r="CB199" i="16"/>
  <c r="CB183" i="16"/>
  <c r="CB179" i="16"/>
  <c r="CB229" i="16"/>
  <c r="CB230" i="16"/>
  <c r="CB238" i="16"/>
  <c r="CB185" i="16"/>
  <c r="CB204" i="16"/>
  <c r="CB182" i="16"/>
  <c r="CB188" i="16"/>
  <c r="CB205" i="16"/>
  <c r="CB178" i="16"/>
  <c r="CB198" i="16"/>
  <c r="CB197" i="16"/>
  <c r="CB192" i="16"/>
  <c r="CB234" i="16"/>
  <c r="CB215" i="16"/>
  <c r="CB168" i="16"/>
  <c r="CB165" i="16"/>
  <c r="CB220" i="16"/>
  <c r="CB173" i="16"/>
  <c r="CB174" i="16"/>
  <c r="CB187" i="16"/>
  <c r="CB214" i="16"/>
  <c r="CB218" i="16"/>
  <c r="CB223" i="16"/>
  <c r="CB227" i="16"/>
  <c r="CB172" i="16"/>
  <c r="CB166" i="16"/>
  <c r="FK284" i="16"/>
  <c r="FK272" i="16"/>
  <c r="FK249" i="16"/>
  <c r="FK259" i="16"/>
  <c r="FK260" i="16"/>
  <c r="FK270" i="16"/>
  <c r="FK308" i="16"/>
  <c r="FK317" i="16"/>
  <c r="FK310" i="16"/>
  <c r="FK312" i="16"/>
  <c r="FK254" i="16"/>
  <c r="FK275" i="16"/>
  <c r="FK248" i="16"/>
  <c r="FK286" i="16"/>
  <c r="FK316" i="16"/>
  <c r="FK313" i="16"/>
  <c r="FK314" i="16"/>
  <c r="FK247" i="16"/>
  <c r="FK300" i="16"/>
  <c r="FK305" i="16"/>
  <c r="FK298" i="16"/>
  <c r="FK307" i="16"/>
  <c r="FK279" i="16"/>
  <c r="FK277" i="16"/>
  <c r="FK252" i="16"/>
  <c r="FK273" i="16"/>
  <c r="FK262" i="16"/>
  <c r="FK271" i="16"/>
  <c r="FK281" i="16"/>
  <c r="FK309" i="16"/>
  <c r="FK265" i="16"/>
  <c r="FK285" i="16"/>
  <c r="FK295" i="16"/>
  <c r="FK268" i="16"/>
  <c r="FK294" i="16"/>
  <c r="FK278" i="16"/>
  <c r="FK199" i="16"/>
  <c r="FK188" i="16"/>
  <c r="FK203" i="16"/>
  <c r="FK192" i="16"/>
  <c r="FK170" i="16"/>
  <c r="FK238" i="16"/>
  <c r="FK237" i="16"/>
  <c r="FK236" i="16"/>
  <c r="FK204" i="16"/>
  <c r="FK217" i="16"/>
  <c r="FK189" i="16"/>
  <c r="FK169" i="16"/>
  <c r="FK175" i="16"/>
  <c r="FK186" i="16"/>
  <c r="FK197" i="16"/>
  <c r="FK207" i="16"/>
  <c r="FK174" i="16"/>
  <c r="FK206" i="16"/>
  <c r="FK213" i="16"/>
  <c r="FK218" i="16"/>
  <c r="FK215" i="16"/>
  <c r="FK214" i="16"/>
  <c r="FK165" i="16"/>
  <c r="FK226" i="16"/>
  <c r="FK224" i="16"/>
  <c r="FK221" i="16"/>
  <c r="FK190" i="16"/>
  <c r="FK178" i="16"/>
  <c r="FK180" i="16"/>
  <c r="FK233" i="16"/>
  <c r="FK230" i="16"/>
  <c r="FK191" i="16"/>
  <c r="FK216" i="16"/>
  <c r="FK196" i="16"/>
  <c r="FK195" i="16"/>
  <c r="FK222" i="16"/>
  <c r="FK228" i="16"/>
  <c r="FK172" i="16"/>
  <c r="FK173" i="16"/>
  <c r="FK179" i="16"/>
  <c r="GV1388" i="16"/>
  <c r="GY1388" i="16" s="1"/>
  <c r="GV1378" i="16"/>
  <c r="GY1378" i="16" s="1"/>
  <c r="GV1368" i="16"/>
  <c r="GY1368" i="16" s="1"/>
  <c r="GV1379" i="16"/>
  <c r="GY1379" i="16" s="1"/>
  <c r="GV1363" i="16"/>
  <c r="GY1363" i="16" s="1"/>
  <c r="GV1407" i="16"/>
  <c r="GY1407" i="16" s="1"/>
  <c r="GV1373" i="16"/>
  <c r="GY1373" i="16" s="1"/>
  <c r="GV1361" i="16"/>
  <c r="GY1361" i="16" s="1"/>
  <c r="GV1421" i="16"/>
  <c r="GY1421" i="16" s="1"/>
  <c r="GV1383" i="16"/>
  <c r="GY1383" i="16" s="1"/>
  <c r="GV1366" i="16"/>
  <c r="GY1366" i="16" s="1"/>
  <c r="GV1412" i="16"/>
  <c r="GY1412" i="16" s="1"/>
  <c r="GV1364" i="16"/>
  <c r="GY1364" i="16" s="1"/>
  <c r="GV1395" i="16"/>
  <c r="GY1395" i="16" s="1"/>
  <c r="GV1415" i="16"/>
  <c r="GY1415" i="16" s="1"/>
  <c r="GV1371" i="16"/>
  <c r="GY1371" i="16" s="1"/>
  <c r="GV1389" i="16"/>
  <c r="GY1389" i="16" s="1"/>
  <c r="GV1417" i="16"/>
  <c r="GY1417" i="16" s="1"/>
  <c r="GV1392" i="16"/>
  <c r="GY1392" i="16" s="1"/>
  <c r="GV1365" i="16"/>
  <c r="GY1365" i="16" s="1"/>
  <c r="GY903" i="16"/>
  <c r="GV542" i="16"/>
  <c r="GY542" i="16" s="1"/>
  <c r="GV494" i="16"/>
  <c r="GY494" i="16" s="1"/>
  <c r="GV523" i="16"/>
  <c r="GY523" i="16" s="1"/>
  <c r="GV546" i="16"/>
  <c r="GY546" i="16" s="1"/>
  <c r="GV533" i="16"/>
  <c r="GY533" i="16" s="1"/>
  <c r="GV514" i="16"/>
  <c r="GY514" i="16" s="1"/>
  <c r="GV522" i="16"/>
  <c r="GY522" i="16" s="1"/>
  <c r="GV537" i="16"/>
  <c r="GY537" i="16" s="1"/>
  <c r="GV548" i="16"/>
  <c r="GY548" i="16" s="1"/>
  <c r="GV518" i="16"/>
  <c r="GY518" i="16" s="1"/>
  <c r="GV503" i="16"/>
  <c r="GY503" i="16" s="1"/>
  <c r="GV535" i="16"/>
  <c r="GY535" i="16" s="1"/>
  <c r="GV502" i="16"/>
  <c r="GY502" i="16" s="1"/>
  <c r="GV552" i="16"/>
  <c r="GY552" i="16" s="1"/>
  <c r="GV512" i="16"/>
  <c r="GY512" i="16" s="1"/>
  <c r="GV550" i="16"/>
  <c r="GY550" i="16" s="1"/>
  <c r="GY1297" i="16"/>
  <c r="GY990" i="16"/>
  <c r="GY676" i="16"/>
  <c r="F50" i="13"/>
  <c r="GY51" i="16"/>
  <c r="C64" i="13"/>
  <c r="C61" i="13"/>
  <c r="CB287" i="16"/>
  <c r="GY1047" i="16"/>
  <c r="EH287" i="16"/>
  <c r="EG287" i="16" s="1"/>
  <c r="EI287" i="16" s="1"/>
  <c r="GY733" i="16"/>
  <c r="GY1354" i="16"/>
  <c r="GY108" i="16"/>
  <c r="DE208" i="16"/>
  <c r="E60" i="13"/>
  <c r="GY414" i="16"/>
  <c r="GY727" i="16"/>
  <c r="DE203" i="16"/>
  <c r="CB44" i="16"/>
  <c r="GY1348" i="16"/>
  <c r="GY102" i="16"/>
  <c r="GY1035" i="16"/>
  <c r="GY408" i="16"/>
  <c r="DE198" i="16"/>
  <c r="GY1342" i="16"/>
  <c r="GY721" i="16"/>
  <c r="GY96" i="16"/>
  <c r="CB39" i="16"/>
  <c r="GY1397" i="16"/>
  <c r="GN178" i="16"/>
  <c r="GN203" i="16"/>
  <c r="GN171" i="16"/>
  <c r="GN235" i="16"/>
  <c r="GN197" i="16"/>
  <c r="GN195" i="16"/>
  <c r="GN206" i="16"/>
  <c r="GN184" i="16"/>
  <c r="GN213" i="16"/>
  <c r="GN218" i="16"/>
  <c r="GN215" i="16"/>
  <c r="GN214" i="16"/>
  <c r="GV1118" i="16"/>
  <c r="GY1118" i="16" s="1"/>
  <c r="GV1141" i="16"/>
  <c r="GY1141" i="16" s="1"/>
  <c r="GV1170" i="16"/>
  <c r="GY1170" i="16" s="1"/>
  <c r="GV1133" i="16"/>
  <c r="GY1133" i="16" s="1"/>
  <c r="GV1167" i="16"/>
  <c r="GY1167" i="16" s="1"/>
  <c r="GV1135" i="16"/>
  <c r="GY1135" i="16" s="1"/>
  <c r="GV1160" i="16"/>
  <c r="GY1160" i="16" s="1"/>
  <c r="GV1161" i="16"/>
  <c r="GY1161" i="16" s="1"/>
  <c r="GV1143" i="16"/>
  <c r="GY1143" i="16" s="1"/>
  <c r="EH198" i="16"/>
  <c r="EH179" i="16"/>
  <c r="EH206" i="16"/>
  <c r="EH232" i="16"/>
  <c r="EH231" i="16"/>
  <c r="EH230" i="16"/>
  <c r="GV249" i="16"/>
  <c r="GY249" i="16" s="1"/>
  <c r="GV275" i="16"/>
  <c r="GY275" i="16" s="1"/>
  <c r="GV276" i="16"/>
  <c r="GY276" i="16" s="1"/>
  <c r="GV304" i="16"/>
  <c r="GY304" i="16" s="1"/>
  <c r="GV302" i="16"/>
  <c r="GY302" i="16" s="1"/>
  <c r="GV296" i="16"/>
  <c r="GY296" i="16" s="1"/>
  <c r="GV259" i="16"/>
  <c r="GY259" i="16" s="1"/>
  <c r="GV288" i="16"/>
  <c r="GY288" i="16" s="1"/>
  <c r="GV255" i="16"/>
  <c r="GY255" i="16" s="1"/>
  <c r="GV286" i="16"/>
  <c r="GY286" i="16" s="1"/>
  <c r="GV295" i="16"/>
  <c r="GY295" i="16" s="1"/>
  <c r="CB246" i="16"/>
  <c r="CB282" i="16"/>
  <c r="CB250" i="16"/>
  <c r="CB315" i="16"/>
  <c r="CB309" i="16"/>
  <c r="CB314" i="16"/>
  <c r="GV560" i="16"/>
  <c r="GY560" i="16" s="1"/>
  <c r="GV604" i="16"/>
  <c r="GY604" i="16" s="1"/>
  <c r="GV571" i="16"/>
  <c r="GY571" i="16" s="1"/>
  <c r="GV573" i="16"/>
  <c r="GY573" i="16" s="1"/>
  <c r="GV597" i="16"/>
  <c r="GY597" i="16" s="1"/>
  <c r="GV555" i="16"/>
  <c r="GY555" i="16" s="1"/>
  <c r="GV577" i="16"/>
  <c r="GY577" i="16" s="1"/>
  <c r="GV590" i="16"/>
  <c r="GY590" i="16" s="1"/>
  <c r="GV562" i="16"/>
  <c r="GY562" i="16" s="1"/>
  <c r="GV587" i="16"/>
  <c r="GY587" i="16" s="1"/>
  <c r="GV566" i="16"/>
  <c r="GY566" i="16" s="1"/>
  <c r="EH245" i="16"/>
  <c r="EH272" i="16"/>
  <c r="EH270" i="16"/>
  <c r="EH314" i="16"/>
  <c r="EH265" i="16"/>
  <c r="EH276" i="16"/>
  <c r="EH286" i="16"/>
  <c r="EH253" i="16"/>
  <c r="EH283" i="16"/>
  <c r="EH297" i="16"/>
  <c r="EH294" i="16"/>
  <c r="EH296" i="16"/>
  <c r="GV1189" i="16"/>
  <c r="GY1189" i="16" s="1"/>
  <c r="GV1203" i="16"/>
  <c r="GY1203" i="16" s="1"/>
  <c r="GV1231" i="16"/>
  <c r="GY1231" i="16" s="1"/>
  <c r="GV1195" i="16"/>
  <c r="GY1195" i="16" s="1"/>
  <c r="GV1202" i="16"/>
  <c r="GY1202" i="16" s="1"/>
  <c r="GV1204" i="16"/>
  <c r="GY1204" i="16" s="1"/>
  <c r="GV1206" i="16"/>
  <c r="GY1206" i="16" s="1"/>
  <c r="GV1447" i="16"/>
  <c r="GY1447" i="16" s="1"/>
  <c r="GV1427" i="16"/>
  <c r="GY1427" i="16" s="1"/>
  <c r="GV1455" i="16"/>
  <c r="GY1455" i="16" s="1"/>
  <c r="GV1462" i="16"/>
  <c r="GY1462" i="16" s="1"/>
  <c r="GV1444" i="16"/>
  <c r="GY1444" i="16" s="1"/>
  <c r="GV1433" i="16"/>
  <c r="GY1433" i="16" s="1"/>
  <c r="GV1470" i="16"/>
  <c r="GY1470" i="16" s="1"/>
  <c r="GV1479" i="16"/>
  <c r="GY1479" i="16" s="1"/>
  <c r="D50" i="13"/>
  <c r="GY365" i="16"/>
  <c r="GY258" i="16"/>
  <c r="EH219" i="16"/>
  <c r="GV199" i="16"/>
  <c r="GY199" i="16" s="1"/>
  <c r="GV236" i="16"/>
  <c r="GY236" i="16" s="1"/>
  <c r="GV216" i="16"/>
  <c r="GY216" i="16" s="1"/>
  <c r="EH224" i="16"/>
  <c r="GN224" i="16"/>
  <c r="EH169" i="16"/>
  <c r="GN176" i="16"/>
  <c r="GN208" i="16"/>
  <c r="EH165" i="16"/>
  <c r="GN168" i="16"/>
  <c r="CB296" i="16"/>
  <c r="EH295" i="16"/>
  <c r="EH218" i="16"/>
  <c r="EH214" i="16"/>
  <c r="CB283" i="16"/>
  <c r="GN191" i="16"/>
  <c r="EH185" i="16"/>
  <c r="CB292" i="16"/>
  <c r="CB263" i="16"/>
  <c r="GY731" i="16"/>
  <c r="GY1352" i="16"/>
  <c r="GN174" i="16"/>
  <c r="EH207" i="16"/>
  <c r="CB276" i="16"/>
  <c r="EH186" i="16"/>
  <c r="CB254" i="16"/>
  <c r="GY53" i="16"/>
  <c r="GY992" i="16"/>
  <c r="CB311" i="16"/>
  <c r="EH236" i="16"/>
  <c r="GN232" i="16"/>
  <c r="GN231" i="16"/>
  <c r="CB249" i="16"/>
  <c r="EH249" i="16"/>
  <c r="CB271" i="16"/>
  <c r="EH271" i="16"/>
  <c r="EH250" i="16"/>
  <c r="EH282" i="16"/>
  <c r="GN193" i="16"/>
  <c r="GV1165" i="16"/>
  <c r="GY1165" i="16" s="1"/>
  <c r="GV1178" i="16"/>
  <c r="GY1178" i="16" s="1"/>
  <c r="GV1132" i="16"/>
  <c r="GY1132" i="16" s="1"/>
  <c r="GV1139" i="16"/>
  <c r="GY1139" i="16" s="1"/>
  <c r="GV1134" i="16"/>
  <c r="GY1134" i="16" s="1"/>
  <c r="GV1474" i="16"/>
  <c r="GY1474" i="16" s="1"/>
  <c r="GV1475" i="16"/>
  <c r="GY1475" i="16" s="1"/>
  <c r="GV1460" i="16"/>
  <c r="GY1460" i="16" s="1"/>
  <c r="GV1452" i="16"/>
  <c r="GY1452" i="16" s="1"/>
  <c r="GV1439" i="16"/>
  <c r="GY1439" i="16" s="1"/>
  <c r="GV1456" i="16"/>
  <c r="GY1456" i="16" s="1"/>
  <c r="EH190" i="16"/>
  <c r="EH187" i="16"/>
  <c r="EH166" i="16"/>
  <c r="GV570" i="16"/>
  <c r="GY570" i="16" s="1"/>
  <c r="GV554" i="16"/>
  <c r="GY554" i="16" s="1"/>
  <c r="GV561" i="16"/>
  <c r="GY561" i="16" s="1"/>
  <c r="GV556" i="16"/>
  <c r="GY556" i="16" s="1"/>
  <c r="GV608" i="16"/>
  <c r="GY608" i="16" s="1"/>
  <c r="GV589" i="16"/>
  <c r="GY589" i="16" s="1"/>
  <c r="GV588" i="16"/>
  <c r="GY588" i="16" s="1"/>
  <c r="GV564" i="16"/>
  <c r="GY564" i="16" s="1"/>
  <c r="GN199" i="16"/>
  <c r="GV1123" i="16"/>
  <c r="GY1123" i="16" s="1"/>
  <c r="GV261" i="16"/>
  <c r="GY261" i="16" s="1"/>
  <c r="GV252" i="16"/>
  <c r="GY252" i="16" s="1"/>
  <c r="GV1151" i="16"/>
  <c r="GY1151" i="16" s="1"/>
  <c r="GV293" i="16"/>
  <c r="GY293" i="16" s="1"/>
  <c r="GV291" i="16"/>
  <c r="GY291" i="16" s="1"/>
  <c r="GV279" i="16"/>
  <c r="GY279" i="16" s="1"/>
  <c r="GV243" i="16"/>
  <c r="GY243" i="16" s="1"/>
  <c r="GV1156" i="16"/>
  <c r="GY1156" i="16" s="1"/>
  <c r="GV285" i="16"/>
  <c r="GY285" i="16" s="1"/>
  <c r="CB258" i="16"/>
  <c r="CB277" i="16"/>
  <c r="GV1194" i="16"/>
  <c r="GY1194" i="16" s="1"/>
  <c r="GV1220" i="16"/>
  <c r="GY1220" i="16" s="1"/>
  <c r="GV1184" i="16"/>
  <c r="GY1184" i="16" s="1"/>
  <c r="GV1185" i="16"/>
  <c r="GY1185" i="16" s="1"/>
  <c r="GV1217" i="16"/>
  <c r="GY1217" i="16" s="1"/>
  <c r="EH266" i="16"/>
  <c r="GY65" i="16"/>
  <c r="CB83" i="16"/>
  <c r="GU47" i="16"/>
  <c r="GU359" i="16"/>
  <c r="DE83" i="16"/>
  <c r="AO32" i="16"/>
  <c r="GU986" i="16"/>
  <c r="FK83" i="16"/>
  <c r="AO34" i="16"/>
  <c r="GN115" i="16"/>
  <c r="GN99" i="16"/>
  <c r="GN111" i="16"/>
  <c r="GN122" i="16"/>
  <c r="GN100" i="16"/>
  <c r="GN108" i="16"/>
  <c r="GN126" i="16"/>
  <c r="GN119" i="16"/>
  <c r="GN90" i="16"/>
  <c r="GN87" i="16"/>
  <c r="GN104" i="16"/>
  <c r="GN98" i="16"/>
  <c r="GN113" i="16"/>
  <c r="GN91" i="16"/>
  <c r="GN155" i="16"/>
  <c r="GN154" i="16"/>
  <c r="GN157" i="16"/>
  <c r="GN107" i="16"/>
  <c r="GN117" i="16"/>
  <c r="GN116" i="16"/>
  <c r="GN127" i="16"/>
  <c r="GN120" i="16"/>
  <c r="GN114" i="16"/>
  <c r="GN103" i="16"/>
  <c r="GN123" i="16"/>
  <c r="GN158" i="16"/>
  <c r="GN159" i="16"/>
  <c r="GN128" i="16"/>
  <c r="GN95" i="16"/>
  <c r="GN105" i="16"/>
  <c r="GN101" i="16"/>
  <c r="GN152" i="16"/>
  <c r="GN153" i="16"/>
  <c r="GN125" i="16"/>
  <c r="GN139" i="16"/>
  <c r="GN109" i="16"/>
  <c r="GN97" i="16"/>
  <c r="GN141" i="16"/>
  <c r="GN147" i="16"/>
  <c r="GN146" i="16"/>
  <c r="GN140" i="16"/>
  <c r="GN94" i="16"/>
  <c r="GN102" i="16"/>
  <c r="GN150" i="16"/>
  <c r="GN106" i="16"/>
  <c r="GN92" i="16"/>
  <c r="GN151" i="16"/>
  <c r="GN112" i="16"/>
  <c r="GN110" i="16"/>
  <c r="GN86" i="16"/>
  <c r="GN129" i="16"/>
  <c r="GN93" i="16"/>
  <c r="GN88" i="16"/>
  <c r="GN156" i="16"/>
  <c r="GN118" i="16"/>
  <c r="GN138" i="16"/>
  <c r="GN135" i="16"/>
  <c r="GN149" i="16"/>
  <c r="GN148" i="16"/>
  <c r="GN145" i="16"/>
  <c r="GV540" i="16"/>
  <c r="GY540" i="16" s="1"/>
  <c r="GV505" i="16"/>
  <c r="GY505" i="16" s="1"/>
  <c r="GV539" i="16"/>
  <c r="GY539" i="16" s="1"/>
  <c r="GV541" i="16"/>
  <c r="GY541" i="16" s="1"/>
  <c r="GV530" i="16"/>
  <c r="GY530" i="16" s="1"/>
  <c r="GV525" i="16"/>
  <c r="GY525" i="16" s="1"/>
  <c r="GV531" i="16"/>
  <c r="GY531" i="16" s="1"/>
  <c r="GV492" i="16"/>
  <c r="GY492" i="16" s="1"/>
  <c r="GV544" i="16"/>
  <c r="GY544" i="16" s="1"/>
  <c r="GV538" i="16"/>
  <c r="GY538" i="16" s="1"/>
  <c r="GV513" i="16"/>
  <c r="GY513" i="16" s="1"/>
  <c r="GV515" i="16"/>
  <c r="GY515" i="16" s="1"/>
  <c r="GV500" i="16"/>
  <c r="GY500" i="16" s="1"/>
  <c r="GV526" i="16"/>
  <c r="GY526" i="16" s="1"/>
  <c r="GV495" i="16"/>
  <c r="GY495" i="16" s="1"/>
  <c r="GV507" i="16"/>
  <c r="GY507" i="16" s="1"/>
  <c r="GV511" i="16"/>
  <c r="GY511" i="16" s="1"/>
  <c r="GV490" i="16"/>
  <c r="GY490" i="16" s="1"/>
  <c r="GV547" i="16"/>
  <c r="GY547" i="16" s="1"/>
  <c r="GV553" i="16"/>
  <c r="GY553" i="16" s="1"/>
  <c r="GV527" i="16"/>
  <c r="GY527" i="16" s="1"/>
  <c r="GV524" i="16"/>
  <c r="GY524" i="16" s="1"/>
  <c r="GV536" i="16"/>
  <c r="GY536" i="16" s="1"/>
  <c r="GV499" i="16"/>
  <c r="GY499" i="16" s="1"/>
  <c r="GV510" i="16"/>
  <c r="GY510" i="16" s="1"/>
  <c r="GV509" i="16"/>
  <c r="GY509" i="16" s="1"/>
  <c r="GV496" i="16"/>
  <c r="GY496" i="16" s="1"/>
  <c r="GV493" i="16"/>
  <c r="GY493" i="16" s="1"/>
  <c r="GV501" i="16"/>
  <c r="GY501" i="16" s="1"/>
  <c r="GV543" i="16"/>
  <c r="GY543" i="16" s="1"/>
  <c r="GV529" i="16"/>
  <c r="GY529" i="16" s="1"/>
  <c r="GV519" i="16"/>
  <c r="GY519" i="16" s="1"/>
  <c r="GV882" i="16"/>
  <c r="GY882" i="16" s="1"/>
  <c r="GV870" i="16"/>
  <c r="GY870" i="16" s="1"/>
  <c r="GV867" i="16"/>
  <c r="GY867" i="16" s="1"/>
  <c r="GV885" i="16"/>
  <c r="GY885" i="16" s="1"/>
  <c r="GV900" i="16"/>
  <c r="GY900" i="16" s="1"/>
  <c r="GV922" i="16"/>
  <c r="GY922" i="16" s="1"/>
  <c r="GV880" i="16"/>
  <c r="GY880" i="16" s="1"/>
  <c r="GV896" i="16"/>
  <c r="GY896" i="16" s="1"/>
  <c r="GV902" i="16"/>
  <c r="GY902" i="16" s="1"/>
  <c r="GV895" i="16"/>
  <c r="GY895" i="16" s="1"/>
  <c r="GV925" i="16"/>
  <c r="GY925" i="16" s="1"/>
  <c r="GV884" i="16"/>
  <c r="GY884" i="16" s="1"/>
  <c r="GV916" i="16"/>
  <c r="GY916" i="16" s="1"/>
  <c r="GV888" i="16"/>
  <c r="GY888" i="16" s="1"/>
  <c r="GV912" i="16"/>
  <c r="GY912" i="16" s="1"/>
  <c r="GV917" i="16"/>
  <c r="GY917" i="16" s="1"/>
  <c r="GV909" i="16"/>
  <c r="GY909" i="16" s="1"/>
  <c r="DI82" i="16"/>
  <c r="AO33" i="16"/>
  <c r="AQ55" i="16"/>
  <c r="GN205" i="16"/>
  <c r="GN194" i="16"/>
  <c r="GN198" i="16"/>
  <c r="GN177" i="16"/>
  <c r="GN166" i="16"/>
  <c r="GN169" i="16"/>
  <c r="GN190" i="16"/>
  <c r="GN179" i="16"/>
  <c r="GV1403" i="16"/>
  <c r="GY1403" i="16" s="1"/>
  <c r="GV1408" i="16"/>
  <c r="GY1408" i="16" s="1"/>
  <c r="GV1411" i="16"/>
  <c r="GY1411" i="16" s="1"/>
  <c r="GV1382" i="16"/>
  <c r="GY1382" i="16" s="1"/>
  <c r="GV1385" i="16"/>
  <c r="GY1385" i="16" s="1"/>
  <c r="GV1372" i="16"/>
  <c r="GY1372" i="16" s="1"/>
  <c r="GV1405" i="16"/>
  <c r="GY1405" i="16" s="1"/>
  <c r="GV1369" i="16"/>
  <c r="GY1369" i="16" s="1"/>
  <c r="GV1367" i="16"/>
  <c r="GY1367" i="16" s="1"/>
  <c r="GV1401" i="16"/>
  <c r="GY1401" i="16" s="1"/>
  <c r="GV1376" i="16"/>
  <c r="GY1376" i="16" s="1"/>
  <c r="GV1384" i="16"/>
  <c r="GY1384" i="16" s="1"/>
  <c r="GV1414" i="16"/>
  <c r="GY1414" i="16" s="1"/>
  <c r="GV1418" i="16"/>
  <c r="GY1418" i="16" s="1"/>
  <c r="GV1374" i="16"/>
  <c r="GY1374" i="16" s="1"/>
  <c r="GV1386" i="16"/>
  <c r="GY1386" i="16" s="1"/>
  <c r="GV1381" i="16"/>
  <c r="GY1381" i="16" s="1"/>
  <c r="GV1396" i="16"/>
  <c r="GY1396" i="16" s="1"/>
  <c r="GV1416" i="16"/>
  <c r="GY1416" i="16" s="1"/>
  <c r="GV1400" i="16"/>
  <c r="GY1400" i="16" s="1"/>
  <c r="GV1380" i="16"/>
  <c r="GY1380" i="16" s="1"/>
  <c r="GV1404" i="16"/>
  <c r="GY1404" i="16" s="1"/>
  <c r="GV1406" i="16"/>
  <c r="GY1406" i="16" s="1"/>
  <c r="GV1362" i="16"/>
  <c r="GY1362" i="16" s="1"/>
  <c r="GV1360" i="16"/>
  <c r="GY1360" i="16" s="1"/>
  <c r="GV1413" i="16"/>
  <c r="GY1413" i="16" s="1"/>
  <c r="GV1402" i="16"/>
  <c r="GY1402" i="16" s="1"/>
  <c r="GV1398" i="16"/>
  <c r="GY1398" i="16" s="1"/>
  <c r="GV1387" i="16"/>
  <c r="GY1387" i="16" s="1"/>
  <c r="GV1391" i="16"/>
  <c r="GY1391" i="16" s="1"/>
  <c r="GV1377" i="16"/>
  <c r="GY1377" i="16" s="1"/>
  <c r="GV1409" i="16"/>
  <c r="GY1409" i="16" s="1"/>
  <c r="GV1419" i="16"/>
  <c r="GY1419" i="16" s="1"/>
  <c r="DE277" i="16"/>
  <c r="DE252" i="16"/>
  <c r="DE257" i="16"/>
  <c r="DE273" i="16"/>
  <c r="DE269" i="16"/>
  <c r="DE280" i="16"/>
  <c r="DE278" i="16"/>
  <c r="DE262" i="16"/>
  <c r="DE256" i="16"/>
  <c r="DE246" i="16"/>
  <c r="DE284" i="16"/>
  <c r="F61" i="13"/>
  <c r="GY106" i="16"/>
  <c r="GY100" i="16"/>
  <c r="G60" i="13"/>
  <c r="CB42" i="16"/>
  <c r="EH201" i="16"/>
  <c r="GY1337" i="16"/>
  <c r="GY91" i="16"/>
  <c r="GY716" i="16"/>
  <c r="F58" i="13"/>
  <c r="GY1030" i="16"/>
  <c r="CB273" i="16"/>
  <c r="GY83" i="16"/>
  <c r="D56" i="13"/>
  <c r="FK267" i="16"/>
  <c r="GY1323" i="16"/>
  <c r="GY702" i="16"/>
  <c r="CB24" i="16"/>
  <c r="GY77" i="16"/>
  <c r="EH104" i="16"/>
  <c r="GY1016" i="16"/>
  <c r="GY389" i="16"/>
  <c r="EH183" i="16"/>
  <c r="FK183" i="16"/>
  <c r="F54" i="13"/>
  <c r="EH178" i="16"/>
  <c r="GY690" i="16"/>
  <c r="E51" i="13"/>
  <c r="GY57" i="16"/>
  <c r="FK167" i="16"/>
  <c r="GV1480" i="16"/>
  <c r="GY1480" i="16" s="1"/>
  <c r="GV1440" i="16"/>
  <c r="GY1440" i="16" s="1"/>
  <c r="GV1437" i="16"/>
  <c r="GY1437" i="16" s="1"/>
  <c r="GV1472" i="16"/>
  <c r="GY1472" i="16" s="1"/>
  <c r="GV1453" i="16"/>
  <c r="GY1453" i="16" s="1"/>
  <c r="GV1446" i="16"/>
  <c r="GY1446" i="16" s="1"/>
  <c r="GV1449" i="16"/>
  <c r="GY1449" i="16" s="1"/>
  <c r="GV1469" i="16"/>
  <c r="GY1469" i="16" s="1"/>
  <c r="GV1461" i="16"/>
  <c r="GY1461" i="16" s="1"/>
  <c r="GV1428" i="16"/>
  <c r="GY1428" i="16" s="1"/>
  <c r="GV1435" i="16"/>
  <c r="GY1435" i="16" s="1"/>
  <c r="GV1457" i="16"/>
  <c r="GY1457" i="16" s="1"/>
  <c r="GV1465" i="16"/>
  <c r="GY1465" i="16" s="1"/>
  <c r="GV1434" i="16"/>
  <c r="GY1434" i="16" s="1"/>
  <c r="GV1477" i="16"/>
  <c r="GY1477" i="16" s="1"/>
  <c r="GV1443" i="16"/>
  <c r="GY1443" i="16" s="1"/>
  <c r="GV1459" i="16"/>
  <c r="GY1459" i="16" s="1"/>
  <c r="GV1429" i="16"/>
  <c r="GY1429" i="16" s="1"/>
  <c r="GV1463" i="16"/>
  <c r="GY1463" i="16" s="1"/>
  <c r="GV1484" i="16"/>
  <c r="GY1484" i="16" s="1"/>
  <c r="GV1445" i="16"/>
  <c r="GY1445" i="16" s="1"/>
  <c r="GV1426" i="16"/>
  <c r="GY1426" i="16" s="1"/>
  <c r="GV1485" i="16"/>
  <c r="GY1485" i="16" s="1"/>
  <c r="GV1454" i="16"/>
  <c r="GY1454" i="16" s="1"/>
  <c r="GV1486" i="16"/>
  <c r="GY1486" i="16" s="1"/>
  <c r="GV1478" i="16"/>
  <c r="GY1478" i="16" s="1"/>
  <c r="GV1467" i="16"/>
  <c r="GY1467" i="16" s="1"/>
  <c r="GV1442" i="16"/>
  <c r="GY1442" i="16" s="1"/>
  <c r="GV1431" i="16"/>
  <c r="GY1431" i="16" s="1"/>
  <c r="GV1430" i="16"/>
  <c r="GY1430" i="16" s="1"/>
  <c r="GV1487" i="16"/>
  <c r="GY1487" i="16" s="1"/>
  <c r="GV1171" i="16"/>
  <c r="GY1171" i="16" s="1"/>
  <c r="GV1164" i="16"/>
  <c r="GY1164" i="16" s="1"/>
  <c r="GV1155" i="16"/>
  <c r="GY1155" i="16" s="1"/>
  <c r="GV1169" i="16"/>
  <c r="GY1169" i="16" s="1"/>
  <c r="GV1126" i="16"/>
  <c r="GY1126" i="16" s="1"/>
  <c r="GV1180" i="16"/>
  <c r="GY1180" i="16" s="1"/>
  <c r="GV1153" i="16"/>
  <c r="GY1153" i="16" s="1"/>
  <c r="GV1174" i="16"/>
  <c r="GY1174" i="16" s="1"/>
  <c r="GV1122" i="16"/>
  <c r="GY1122" i="16" s="1"/>
  <c r="GV1159" i="16"/>
  <c r="GY1159" i="16" s="1"/>
  <c r="GV1124" i="16"/>
  <c r="GY1124" i="16" s="1"/>
  <c r="GV1177" i="16"/>
  <c r="GY1177" i="16" s="1"/>
  <c r="GV1168" i="16"/>
  <c r="GY1168" i="16" s="1"/>
  <c r="GV1149" i="16"/>
  <c r="GY1149" i="16" s="1"/>
  <c r="GV1146" i="16"/>
  <c r="GY1146" i="16" s="1"/>
  <c r="GV1127" i="16"/>
  <c r="GY1127" i="16" s="1"/>
  <c r="GV1154" i="16"/>
  <c r="GY1154" i="16" s="1"/>
  <c r="GV1137" i="16"/>
  <c r="GY1137" i="16" s="1"/>
  <c r="GV1148" i="16"/>
  <c r="GY1148" i="16" s="1"/>
  <c r="GV1121" i="16"/>
  <c r="GY1121" i="16" s="1"/>
  <c r="GV1145" i="16"/>
  <c r="GY1145" i="16" s="1"/>
  <c r="GV1158" i="16"/>
  <c r="GY1158" i="16" s="1"/>
  <c r="GV1179" i="16"/>
  <c r="GY1179" i="16" s="1"/>
  <c r="GV1120" i="16"/>
  <c r="GY1120" i="16" s="1"/>
  <c r="GV270" i="16"/>
  <c r="GY270" i="16" s="1"/>
  <c r="GV242" i="16"/>
  <c r="GY242" i="16" s="1"/>
  <c r="GV254" i="16"/>
  <c r="GY254" i="16" s="1"/>
  <c r="GV274" i="16"/>
  <c r="GY274" i="16" s="1"/>
  <c r="GV266" i="16"/>
  <c r="GY266" i="16" s="1"/>
  <c r="GV251" i="16"/>
  <c r="GY251" i="16" s="1"/>
  <c r="GV256" i="16"/>
  <c r="GY256" i="16" s="1"/>
  <c r="GV244" i="16"/>
  <c r="GY244" i="16" s="1"/>
  <c r="GV267" i="16"/>
  <c r="GY267" i="16" s="1"/>
  <c r="GV264" i="16"/>
  <c r="GY264" i="16" s="1"/>
  <c r="GV257" i="16"/>
  <c r="GY257" i="16" s="1"/>
  <c r="GV268" i="16"/>
  <c r="GY268" i="16" s="1"/>
  <c r="GV260" i="16"/>
  <c r="GY260" i="16" s="1"/>
  <c r="GV271" i="16"/>
  <c r="GY271" i="16" s="1"/>
  <c r="GV277" i="16"/>
  <c r="GY277" i="16" s="1"/>
  <c r="GV287" i="16"/>
  <c r="GY287" i="16" s="1"/>
  <c r="GV273" i="16"/>
  <c r="GY273" i="16" s="1"/>
  <c r="GV283" i="16"/>
  <c r="GY283" i="16" s="1"/>
  <c r="GV246" i="16"/>
  <c r="GY246" i="16" s="1"/>
  <c r="GV301" i="16"/>
  <c r="GY301" i="16" s="1"/>
  <c r="GV290" i="16"/>
  <c r="GY290" i="16" s="1"/>
  <c r="GV282" i="16"/>
  <c r="GY282" i="16" s="1"/>
  <c r="GV284" i="16"/>
  <c r="GY284" i="16" s="1"/>
  <c r="GV303" i="16"/>
  <c r="GY303" i="16" s="1"/>
  <c r="GV297" i="16"/>
  <c r="GY297" i="16" s="1"/>
  <c r="GV245" i="16"/>
  <c r="GY245" i="16" s="1"/>
  <c r="GV305" i="16"/>
  <c r="GY305" i="16" s="1"/>
  <c r="GV250" i="16"/>
  <c r="GY250" i="16" s="1"/>
  <c r="GV253" i="16"/>
  <c r="GY253" i="16" s="1"/>
  <c r="GV298" i="16"/>
  <c r="GY298" i="16" s="1"/>
  <c r="GV281" i="16"/>
  <c r="GY281" i="16" s="1"/>
  <c r="GV247" i="16"/>
  <c r="GY247" i="16" s="1"/>
  <c r="AO55" i="16"/>
  <c r="AO31" i="16"/>
  <c r="CB280" i="16"/>
  <c r="CB267" i="16"/>
  <c r="CB278" i="16"/>
  <c r="CB256" i="16"/>
  <c r="CB269" i="16"/>
  <c r="CB252" i="16"/>
  <c r="CB266" i="16"/>
  <c r="CB284" i="16"/>
  <c r="GV612" i="16"/>
  <c r="GY612" i="16" s="1"/>
  <c r="GV569" i="16"/>
  <c r="GY569" i="16" s="1"/>
  <c r="GV582" i="16"/>
  <c r="GY582" i="16" s="1"/>
  <c r="GV598" i="16"/>
  <c r="GY598" i="16" s="1"/>
  <c r="GV617" i="16"/>
  <c r="GY617" i="16" s="1"/>
  <c r="GV605" i="16"/>
  <c r="GY605" i="16" s="1"/>
  <c r="GV585" i="16"/>
  <c r="GY585" i="16" s="1"/>
  <c r="GV613" i="16"/>
  <c r="GY613" i="16" s="1"/>
  <c r="GV558" i="16"/>
  <c r="GY558" i="16" s="1"/>
  <c r="GV601" i="16"/>
  <c r="GY601" i="16" s="1"/>
  <c r="GV575" i="16"/>
  <c r="GY575" i="16" s="1"/>
  <c r="GV572" i="16"/>
  <c r="GY572" i="16" s="1"/>
  <c r="GV574" i="16"/>
  <c r="GY574" i="16" s="1"/>
  <c r="GV576" i="16"/>
  <c r="GY576" i="16" s="1"/>
  <c r="GV581" i="16"/>
  <c r="GY581" i="16" s="1"/>
  <c r="GV609" i="16"/>
  <c r="GY609" i="16" s="1"/>
  <c r="GV559" i="16"/>
  <c r="GY559" i="16" s="1"/>
  <c r="GV595" i="16"/>
  <c r="GY595" i="16" s="1"/>
  <c r="EH273" i="16"/>
  <c r="EH284" i="16"/>
  <c r="EH262" i="16"/>
  <c r="EH252" i="16"/>
  <c r="EH258" i="16"/>
  <c r="EH246" i="16"/>
  <c r="EH279" i="16"/>
  <c r="GV1241" i="16"/>
  <c r="GY1241" i="16" s="1"/>
  <c r="GV1218" i="16"/>
  <c r="GY1218" i="16" s="1"/>
  <c r="GV1238" i="16"/>
  <c r="GY1238" i="16" s="1"/>
  <c r="GV1187" i="16"/>
  <c r="GY1187" i="16" s="1"/>
  <c r="GV1222" i="16"/>
  <c r="GY1222" i="16" s="1"/>
  <c r="GV1229" i="16"/>
  <c r="GY1229" i="16" s="1"/>
  <c r="GV1182" i="16"/>
  <c r="GY1182" i="16" s="1"/>
  <c r="GV1234" i="16"/>
  <c r="GY1234" i="16" s="1"/>
  <c r="GV1227" i="16"/>
  <c r="GY1227" i="16" s="1"/>
  <c r="GV1223" i="16"/>
  <c r="GY1223" i="16" s="1"/>
  <c r="GV1230" i="16"/>
  <c r="GY1230" i="16" s="1"/>
  <c r="GV1197" i="16"/>
  <c r="GY1197" i="16" s="1"/>
  <c r="GV1190" i="16"/>
  <c r="GY1190" i="16" s="1"/>
  <c r="GV1236" i="16"/>
  <c r="GY1236" i="16" s="1"/>
  <c r="GV1239" i="16"/>
  <c r="GY1239" i="16" s="1"/>
  <c r="GV1221" i="16"/>
  <c r="GY1221" i="16" s="1"/>
  <c r="GV1193" i="16"/>
  <c r="GY1193" i="16" s="1"/>
  <c r="GV1226" i="16"/>
  <c r="GY1226" i="16" s="1"/>
  <c r="GV1215" i="16"/>
  <c r="GY1215" i="16" s="1"/>
  <c r="GV1191" i="16"/>
  <c r="GY1191" i="16" s="1"/>
  <c r="GV1228" i="16"/>
  <c r="GY1228" i="16" s="1"/>
  <c r="GV1198" i="16"/>
  <c r="GY1198" i="16" s="1"/>
  <c r="GV1196" i="16"/>
  <c r="GY1196" i="16" s="1"/>
  <c r="GV1188" i="16"/>
  <c r="GY1188" i="16" s="1"/>
  <c r="GV1219" i="16"/>
  <c r="GY1219" i="16" s="1"/>
  <c r="GV1237" i="16"/>
  <c r="GY1237" i="16" s="1"/>
  <c r="GV1224" i="16"/>
  <c r="GY1224" i="16" s="1"/>
  <c r="GV1186" i="16"/>
  <c r="GY1186" i="16" s="1"/>
  <c r="GV1200" i="16"/>
  <c r="GY1200" i="16" s="1"/>
  <c r="GV1192" i="16"/>
  <c r="GY1192" i="16" s="1"/>
  <c r="GV1181" i="16"/>
  <c r="GY1181" i="16" s="1"/>
  <c r="GV1209" i="16"/>
  <c r="GY1209" i="16" s="1"/>
  <c r="GV1243" i="16"/>
  <c r="GY1243" i="16" s="1"/>
  <c r="GV1207" i="16"/>
  <c r="GY1207" i="16" s="1"/>
  <c r="FK246" i="16"/>
  <c r="GY1208" i="16"/>
  <c r="AO35" i="16"/>
  <c r="GN241" i="16"/>
  <c r="GW1293" i="16"/>
  <c r="FK194" i="16"/>
  <c r="S115" i="13" l="1"/>
  <c r="EA197" i="16"/>
  <c r="EA198" i="16"/>
  <c r="DA233" i="16"/>
  <c r="EA121" i="16"/>
  <c r="EA118" i="16"/>
  <c r="EG89" i="16"/>
  <c r="EI89" i="16" s="1"/>
  <c r="BY215" i="16"/>
  <c r="CX92" i="16"/>
  <c r="BF8" i="16"/>
  <c r="CA309" i="16"/>
  <c r="CC309" i="16" s="1"/>
  <c r="EA199" i="16"/>
  <c r="DD251" i="16"/>
  <c r="DF251" i="16" s="1"/>
  <c r="DD267" i="16"/>
  <c r="DF267" i="16" s="1"/>
  <c r="EA277" i="16"/>
  <c r="GK142" i="16"/>
  <c r="DB293" i="16"/>
  <c r="DB303" i="16"/>
  <c r="DB305" i="16"/>
  <c r="EG279" i="16"/>
  <c r="EI279" i="16" s="1"/>
  <c r="FJ279" i="16"/>
  <c r="FL279" i="16" s="1"/>
  <c r="FJ316" i="16"/>
  <c r="FL316" i="16" s="1"/>
  <c r="FJ308" i="16"/>
  <c r="FL308" i="16" s="1"/>
  <c r="BI11" i="16"/>
  <c r="BY224" i="16"/>
  <c r="BY230" i="16"/>
  <c r="BY214" i="16"/>
  <c r="BY308" i="16"/>
  <c r="BY142" i="16"/>
  <c r="BY135" i="16"/>
  <c r="BY156" i="16"/>
  <c r="BY295" i="16"/>
  <c r="CI99" i="16"/>
  <c r="CY305" i="16" s="1"/>
  <c r="EN91" i="16"/>
  <c r="E127" i="16"/>
  <c r="BE158" i="16"/>
  <c r="AQ35" i="16" s="1"/>
  <c r="DB134" i="16"/>
  <c r="BY299" i="16"/>
  <c r="BY311" i="16"/>
  <c r="BY292" i="16"/>
  <c r="ER99" i="16"/>
  <c r="FR98" i="16"/>
  <c r="T120" i="16"/>
  <c r="FQ91" i="16"/>
  <c r="GG101" i="16" s="1"/>
  <c r="DA214" i="16"/>
  <c r="BY229" i="16"/>
  <c r="T189" i="13"/>
  <c r="BF99" i="16"/>
  <c r="BV301" i="16" s="1"/>
  <c r="BY219" i="16"/>
  <c r="BY217" i="16"/>
  <c r="BY144" i="16"/>
  <c r="BY213" i="16"/>
  <c r="BY305" i="16"/>
  <c r="BY300" i="16"/>
  <c r="BY141" i="16"/>
  <c r="BY221" i="16"/>
  <c r="BE91" i="16"/>
  <c r="BU257" i="16" s="1"/>
  <c r="DB137" i="16"/>
  <c r="R108" i="13"/>
  <c r="BY151" i="16"/>
  <c r="BY235" i="16"/>
  <c r="BY145" i="16"/>
  <c r="CA247" i="16"/>
  <c r="CC247" i="16" s="1"/>
  <c r="CY297" i="16"/>
  <c r="DD192" i="16"/>
  <c r="DF192" i="16" s="1"/>
  <c r="FQ98" i="16"/>
  <c r="EO106" i="16"/>
  <c r="FE270" i="16" s="1"/>
  <c r="AU261" i="16"/>
  <c r="FR93" i="16"/>
  <c r="FR105" i="16" s="1"/>
  <c r="R187" i="13"/>
  <c r="BH18" i="16"/>
  <c r="EN95" i="16"/>
  <c r="FD193" i="16" s="1"/>
  <c r="E176" i="13"/>
  <c r="CI93" i="16"/>
  <c r="U122" i="16"/>
  <c r="CJ98" i="16"/>
  <c r="DK98" i="16"/>
  <c r="EA206" i="16" s="1"/>
  <c r="BE98" i="16"/>
  <c r="S192" i="13"/>
  <c r="EO93" i="16"/>
  <c r="BF98" i="16"/>
  <c r="BF110" i="16" s="1"/>
  <c r="BV286" i="16" s="1"/>
  <c r="R192" i="13"/>
  <c r="S193" i="13"/>
  <c r="FH142" i="16"/>
  <c r="FH216" i="16"/>
  <c r="GJ302" i="16"/>
  <c r="EO99" i="16"/>
  <c r="FE317" i="16" s="1"/>
  <c r="GJ231" i="16"/>
  <c r="DA222" i="16"/>
  <c r="GX128" i="16"/>
  <c r="R193" i="13"/>
  <c r="DL98" i="16"/>
  <c r="DL110" i="16" s="1"/>
  <c r="FH294" i="16"/>
  <c r="CX171" i="16"/>
  <c r="GK141" i="16"/>
  <c r="CX278" i="16"/>
  <c r="GJ223" i="16"/>
  <c r="CX119" i="16"/>
  <c r="FS88" i="16"/>
  <c r="R404" i="16"/>
  <c r="BE11" i="16"/>
  <c r="DB295" i="16"/>
  <c r="FH232" i="16"/>
  <c r="FH302" i="16"/>
  <c r="CI98" i="16"/>
  <c r="DA157" i="16"/>
  <c r="FH300" i="16"/>
  <c r="FH292" i="16"/>
  <c r="FH308" i="16"/>
  <c r="FH229" i="16"/>
  <c r="DA301" i="16"/>
  <c r="GJ293" i="16"/>
  <c r="FH213" i="16"/>
  <c r="CA313" i="16"/>
  <c r="CC313" i="16" s="1"/>
  <c r="CA310" i="16"/>
  <c r="CC310" i="16" s="1"/>
  <c r="DD188" i="16"/>
  <c r="DF188" i="16" s="1"/>
  <c r="U126" i="16"/>
  <c r="U127" i="16"/>
  <c r="T182" i="13"/>
  <c r="FS99" i="16"/>
  <c r="GI134" i="16" s="1"/>
  <c r="P404" i="16"/>
  <c r="FH147" i="16"/>
  <c r="FH309" i="16"/>
  <c r="CX276" i="16"/>
  <c r="FH150" i="16"/>
  <c r="FH145" i="16"/>
  <c r="GJ214" i="16"/>
  <c r="B117" i="16"/>
  <c r="S182" i="13"/>
  <c r="FJ287" i="16"/>
  <c r="FL287" i="16" s="1"/>
  <c r="DB220" i="16"/>
  <c r="DB156" i="16"/>
  <c r="FH295" i="16"/>
  <c r="DA141" i="16"/>
  <c r="DA139" i="16"/>
  <c r="U119" i="13"/>
  <c r="BE130" i="16"/>
  <c r="AQ31" i="16" s="1"/>
  <c r="CA271" i="16"/>
  <c r="CC271" i="16" s="1"/>
  <c r="CA263" i="16"/>
  <c r="CC263" i="16" s="1"/>
  <c r="CA283" i="16"/>
  <c r="CC283" i="16" s="1"/>
  <c r="N107" i="16"/>
  <c r="AG404" i="16"/>
  <c r="BV57" i="16"/>
  <c r="D95" i="13"/>
  <c r="Q118" i="13"/>
  <c r="FJ263" i="16"/>
  <c r="FL263" i="16" s="1"/>
  <c r="B120" i="16"/>
  <c r="DA295" i="16"/>
  <c r="DB302" i="16"/>
  <c r="DB142" i="16"/>
  <c r="Q192" i="13"/>
  <c r="DA144" i="16"/>
  <c r="GJ213" i="16"/>
  <c r="DB300" i="16"/>
  <c r="DB230" i="16"/>
  <c r="DA135" i="16"/>
  <c r="BI19" i="16"/>
  <c r="BY65" i="16" s="1"/>
  <c r="DB223" i="16"/>
  <c r="DB219" i="16"/>
  <c r="DB138" i="16"/>
  <c r="DB141" i="16"/>
  <c r="DB147" i="16"/>
  <c r="DB299" i="16"/>
  <c r="DB151" i="16"/>
  <c r="DB217" i="16"/>
  <c r="DB235" i="16"/>
  <c r="CA275" i="16"/>
  <c r="CC275" i="16" s="1"/>
  <c r="DB314" i="16"/>
  <c r="DB136" i="16"/>
  <c r="DB216" i="16"/>
  <c r="DB214" i="16"/>
  <c r="DB135" i="16"/>
  <c r="DB224" i="16"/>
  <c r="DB150" i="16"/>
  <c r="FF230" i="16"/>
  <c r="FF140" i="16"/>
  <c r="FF155" i="16"/>
  <c r="FF309" i="16"/>
  <c r="EB149" i="16"/>
  <c r="EB141" i="16"/>
  <c r="EB317" i="16"/>
  <c r="EG271" i="16"/>
  <c r="EI271" i="16" s="1"/>
  <c r="EG311" i="16"/>
  <c r="EI311" i="16" s="1"/>
  <c r="EG315" i="16"/>
  <c r="EI315" i="16" s="1"/>
  <c r="F111" i="13"/>
  <c r="EO97" i="16"/>
  <c r="EO109" i="16" s="1"/>
  <c r="FE124" i="16" s="1"/>
  <c r="EG255" i="16"/>
  <c r="EI255" i="16" s="1"/>
  <c r="EG283" i="16"/>
  <c r="EI283" i="16" s="1"/>
  <c r="EG263" i="16"/>
  <c r="EI263" i="16" s="1"/>
  <c r="EG275" i="16"/>
  <c r="EI275" i="16" s="1"/>
  <c r="EG316" i="16"/>
  <c r="EI316" i="16" s="1"/>
  <c r="EG313" i="16"/>
  <c r="EI313" i="16" s="1"/>
  <c r="D105" i="13"/>
  <c r="R191" i="13"/>
  <c r="CY135" i="16"/>
  <c r="AJ404" i="16"/>
  <c r="AH405" i="16"/>
  <c r="CL96" i="16"/>
  <c r="GK217" i="16"/>
  <c r="GJ312" i="16"/>
  <c r="DM98" i="16"/>
  <c r="GJ308" i="16"/>
  <c r="GJ143" i="16"/>
  <c r="CX196" i="16"/>
  <c r="FQ95" i="16"/>
  <c r="GG195" i="16" s="1"/>
  <c r="U128" i="16"/>
  <c r="GK232" i="16"/>
  <c r="BE95" i="16"/>
  <c r="BU115" i="16" s="1"/>
  <c r="FR99" i="16"/>
  <c r="GH220" i="16" s="1"/>
  <c r="BG99" i="16"/>
  <c r="CX200" i="16"/>
  <c r="EG247" i="16"/>
  <c r="EI247" i="16" s="1"/>
  <c r="F178" i="13"/>
  <c r="F125" i="13"/>
  <c r="C179" i="13"/>
  <c r="B128" i="16"/>
  <c r="EG314" i="16"/>
  <c r="EI314" i="16" s="1"/>
  <c r="EG259" i="16"/>
  <c r="EI259" i="16" s="1"/>
  <c r="G181" i="13"/>
  <c r="F103" i="13"/>
  <c r="EG309" i="16"/>
  <c r="EI309" i="16" s="1"/>
  <c r="EG310" i="16"/>
  <c r="EI310" i="16" s="1"/>
  <c r="EG312" i="16"/>
  <c r="EI312" i="16" s="1"/>
  <c r="G208" i="13"/>
  <c r="DL97" i="16"/>
  <c r="DL109" i="16" s="1"/>
  <c r="DM99" i="16"/>
  <c r="EC300" i="16" s="1"/>
  <c r="CY222" i="16"/>
  <c r="F124" i="16"/>
  <c r="M207" i="16"/>
  <c r="N207" i="16" s="1"/>
  <c r="M405" i="16"/>
  <c r="P405" i="16" s="1"/>
  <c r="Q701" i="16"/>
  <c r="BU169" i="16"/>
  <c r="C119" i="16"/>
  <c r="GK296" i="16"/>
  <c r="BV86" i="16"/>
  <c r="GJ315" i="16"/>
  <c r="FS98" i="16"/>
  <c r="V127" i="16"/>
  <c r="EP98" i="16"/>
  <c r="FR97" i="16"/>
  <c r="FR109" i="16" s="1"/>
  <c r="GG200" i="16"/>
  <c r="EG267" i="16"/>
  <c r="EI267" i="16" s="1"/>
  <c r="BF97" i="16"/>
  <c r="BF109" i="16" s="1"/>
  <c r="BV204" i="16" s="1"/>
  <c r="CX277" i="16"/>
  <c r="BE19" i="16"/>
  <c r="BU66" i="16" s="1"/>
  <c r="V128" i="16"/>
  <c r="CJ99" i="16"/>
  <c r="S111" i="13"/>
  <c r="BG11" i="16"/>
  <c r="DB232" i="16"/>
  <c r="DB145" i="16"/>
  <c r="DB215" i="16"/>
  <c r="DB221" i="16"/>
  <c r="DB298" i="16"/>
  <c r="DB140" i="16"/>
  <c r="DB229" i="16"/>
  <c r="DB296" i="16"/>
  <c r="DB292" i="16"/>
  <c r="DB294" i="16"/>
  <c r="DB226" i="16"/>
  <c r="DB144" i="16"/>
  <c r="DB308" i="16"/>
  <c r="DB153" i="16"/>
  <c r="DB311" i="16"/>
  <c r="FJ311" i="16"/>
  <c r="FL311" i="16" s="1"/>
  <c r="AF107" i="16"/>
  <c r="GK294" i="16"/>
  <c r="GK230" i="16"/>
  <c r="FY169" i="16"/>
  <c r="B127" i="16"/>
  <c r="T191" i="13"/>
  <c r="BI98" i="16"/>
  <c r="CX116" i="16"/>
  <c r="FU91" i="16"/>
  <c r="CX272" i="16"/>
  <c r="CX275" i="16"/>
  <c r="DK95" i="16"/>
  <c r="EA114" i="16" s="1"/>
  <c r="GK311" i="16"/>
  <c r="GK219" i="16"/>
  <c r="FJ310" i="16"/>
  <c r="FL310" i="16" s="1"/>
  <c r="CA259" i="16"/>
  <c r="CC259" i="16" s="1"/>
  <c r="CA312" i="16"/>
  <c r="CC312" i="16" s="1"/>
  <c r="FJ315" i="16"/>
  <c r="FL315" i="16" s="1"/>
  <c r="CA317" i="16"/>
  <c r="CC317" i="16" s="1"/>
  <c r="E84" i="13"/>
  <c r="F179" i="13"/>
  <c r="E177" i="13"/>
  <c r="C208" i="13"/>
  <c r="F213" i="13"/>
  <c r="F96" i="13"/>
  <c r="F87" i="13"/>
  <c r="FJ283" i="16"/>
  <c r="FL283" i="16" s="1"/>
  <c r="CH88" i="16"/>
  <c r="CX247" i="16" s="1"/>
  <c r="BM169" i="16"/>
  <c r="Q109" i="13"/>
  <c r="Q115" i="13"/>
  <c r="ER98" i="16"/>
  <c r="BG97" i="16"/>
  <c r="BI17" i="16"/>
  <c r="M702" i="16"/>
  <c r="N702" i="16" s="1"/>
  <c r="GK135" i="16"/>
  <c r="GK305" i="16"/>
  <c r="CX274" i="16"/>
  <c r="GK224" i="16"/>
  <c r="GK153" i="16"/>
  <c r="CX194" i="16"/>
  <c r="CX198" i="16"/>
  <c r="BU171" i="16"/>
  <c r="FF303" i="16"/>
  <c r="ER91" i="16"/>
  <c r="CX248" i="16"/>
  <c r="BY67" i="16"/>
  <c r="AI404" i="16"/>
  <c r="BH91" i="16"/>
  <c r="CL91" i="16"/>
  <c r="BY56" i="16"/>
  <c r="FF213" i="16"/>
  <c r="FF292" i="16"/>
  <c r="DN91" i="16"/>
  <c r="GK229" i="16"/>
  <c r="O701" i="16"/>
  <c r="GK314" i="16"/>
  <c r="GX1371" i="16"/>
  <c r="GK223" i="16"/>
  <c r="Q189" i="13"/>
  <c r="CX195" i="16"/>
  <c r="CX279" i="16"/>
  <c r="CX120" i="16"/>
  <c r="R111" i="13"/>
  <c r="C120" i="16"/>
  <c r="DN95" i="16"/>
  <c r="W124" i="16"/>
  <c r="FT95" i="16"/>
  <c r="EQ95" i="16"/>
  <c r="DN99" i="16"/>
  <c r="BH99" i="16"/>
  <c r="GX1434" i="16"/>
  <c r="N701" i="16"/>
  <c r="GK215" i="16"/>
  <c r="GK300" i="16"/>
  <c r="BU249" i="16"/>
  <c r="FJ255" i="16"/>
  <c r="FL255" i="16" s="1"/>
  <c r="C95" i="13"/>
  <c r="G192" i="13"/>
  <c r="FJ251" i="16"/>
  <c r="FL251" i="16" s="1"/>
  <c r="GX1063" i="16"/>
  <c r="B118" i="16"/>
  <c r="AU188" i="16"/>
  <c r="AU273" i="16" s="1"/>
  <c r="CP91" i="16"/>
  <c r="AI405" i="16"/>
  <c r="P701" i="16"/>
  <c r="GK137" i="16"/>
  <c r="GK235" i="16"/>
  <c r="CX193" i="16"/>
  <c r="CX121" i="16"/>
  <c r="GK138" i="16"/>
  <c r="GK140" i="16"/>
  <c r="CX273" i="16"/>
  <c r="CX118" i="16"/>
  <c r="CX249" i="16"/>
  <c r="FF149" i="16"/>
  <c r="X120" i="16"/>
  <c r="BE8" i="16"/>
  <c r="CX117" i="16"/>
  <c r="CX170" i="16"/>
  <c r="BI91" i="16"/>
  <c r="CX199" i="16"/>
  <c r="FF136" i="16"/>
  <c r="GK150" i="16"/>
  <c r="DO91" i="16"/>
  <c r="T124" i="16"/>
  <c r="EG251" i="16"/>
  <c r="EI251" i="16" s="1"/>
  <c r="CX205" i="16"/>
  <c r="CX206" i="16"/>
  <c r="CX127" i="16"/>
  <c r="R118" i="13"/>
  <c r="BF18" i="16"/>
  <c r="GJ225" i="16"/>
  <c r="GJ306" i="16"/>
  <c r="X127" i="16"/>
  <c r="DO98" i="16"/>
  <c r="CL98" i="16"/>
  <c r="FU98" i="16"/>
  <c r="CA255" i="16"/>
  <c r="CC255" i="16" s="1"/>
  <c r="C206" i="13"/>
  <c r="C169" i="13"/>
  <c r="C85" i="13"/>
  <c r="G111" i="13"/>
  <c r="F199" i="13"/>
  <c r="GX374" i="16"/>
  <c r="GX686" i="16"/>
  <c r="AJ206" i="16"/>
  <c r="E202" i="13"/>
  <c r="F162" i="13"/>
  <c r="C187" i="13"/>
  <c r="F169" i="13"/>
  <c r="G231" i="13"/>
  <c r="F219" i="13"/>
  <c r="G204" i="13"/>
  <c r="FS90" i="16"/>
  <c r="AT46" i="16"/>
  <c r="BM11" i="16"/>
  <c r="BV99" i="16"/>
  <c r="GJ140" i="16"/>
  <c r="GJ304" i="16"/>
  <c r="EP89" i="16"/>
  <c r="DS90" i="16"/>
  <c r="GJ148" i="16"/>
  <c r="DA215" i="16"/>
  <c r="DA136" i="16"/>
  <c r="BM90" i="16"/>
  <c r="DA315" i="16"/>
  <c r="U118" i="13"/>
  <c r="GJ154" i="16"/>
  <c r="DA308" i="16"/>
  <c r="DA306" i="16"/>
  <c r="DA148" i="16"/>
  <c r="DA298" i="16"/>
  <c r="DA223" i="16"/>
  <c r="DA219" i="16"/>
  <c r="BU56" i="16"/>
  <c r="BU69" i="16"/>
  <c r="F94" i="13"/>
  <c r="GM204" i="16"/>
  <c r="GO204" i="16" s="1"/>
  <c r="G118" i="13"/>
  <c r="F134" i="13"/>
  <c r="F98" i="13"/>
  <c r="CP90" i="16"/>
  <c r="C118" i="16"/>
  <c r="BM172" i="16"/>
  <c r="DS92" i="16"/>
  <c r="F177" i="13"/>
  <c r="F135" i="13"/>
  <c r="C196" i="13"/>
  <c r="G167" i="13"/>
  <c r="E184" i="13"/>
  <c r="E106" i="13"/>
  <c r="F118" i="13"/>
  <c r="D164" i="13"/>
  <c r="F91" i="13"/>
  <c r="F89" i="13"/>
  <c r="C209" i="13"/>
  <c r="E171" i="13"/>
  <c r="G240" i="13"/>
  <c r="GX1003" i="16"/>
  <c r="GX878" i="16"/>
  <c r="FY172" i="16"/>
  <c r="R899" i="16"/>
  <c r="EB232" i="16"/>
  <c r="AH206" i="16"/>
  <c r="BV178" i="16"/>
  <c r="GJ295" i="16"/>
  <c r="GJ220" i="16"/>
  <c r="GJ137" i="16"/>
  <c r="GJ298" i="16"/>
  <c r="BU259" i="16"/>
  <c r="AU196" i="16"/>
  <c r="AU213" i="16" s="1"/>
  <c r="EB220" i="16"/>
  <c r="GJ222" i="16"/>
  <c r="GJ135" i="16"/>
  <c r="C181" i="13"/>
  <c r="DA146" i="16"/>
  <c r="CA267" i="16"/>
  <c r="CC267" i="16" s="1"/>
  <c r="CA311" i="16"/>
  <c r="CC311" i="16" s="1"/>
  <c r="CA315" i="16"/>
  <c r="CC315" i="16" s="1"/>
  <c r="FJ271" i="16"/>
  <c r="FL271" i="16" s="1"/>
  <c r="FJ313" i="16"/>
  <c r="FL313" i="16" s="1"/>
  <c r="FJ275" i="16"/>
  <c r="FL275" i="16" s="1"/>
  <c r="FJ317" i="16"/>
  <c r="FL317" i="16" s="1"/>
  <c r="FJ259" i="16"/>
  <c r="FL259" i="16" s="1"/>
  <c r="E127" i="13"/>
  <c r="G161" i="13"/>
  <c r="CA251" i="16"/>
  <c r="CC251" i="16" s="1"/>
  <c r="G165" i="13"/>
  <c r="D168" i="13"/>
  <c r="G201" i="13"/>
  <c r="G189" i="13"/>
  <c r="G239" i="13"/>
  <c r="G216" i="13"/>
  <c r="G101" i="13"/>
  <c r="F149" i="13"/>
  <c r="D104" i="13"/>
  <c r="G247" i="13"/>
  <c r="D160" i="13"/>
  <c r="C97" i="13"/>
  <c r="E167" i="13"/>
  <c r="E102" i="13"/>
  <c r="D179" i="13"/>
  <c r="F215" i="13"/>
  <c r="GX62" i="16"/>
  <c r="EV170" i="16"/>
  <c r="GX881" i="16"/>
  <c r="GX1308" i="16"/>
  <c r="EV251" i="16"/>
  <c r="CY312" i="16"/>
  <c r="CY149" i="16"/>
  <c r="EB134" i="16"/>
  <c r="DM89" i="16"/>
  <c r="GJ218" i="16"/>
  <c r="GJ216" i="16"/>
  <c r="GJ141" i="16"/>
  <c r="GJ233" i="16"/>
  <c r="GJ299" i="16"/>
  <c r="GJ215" i="16"/>
  <c r="EV248" i="16"/>
  <c r="CP250" i="16"/>
  <c r="GJ134" i="16"/>
  <c r="GJ139" i="16"/>
  <c r="EB300" i="16"/>
  <c r="FS89" i="16"/>
  <c r="GJ152" i="16"/>
  <c r="DA231" i="16"/>
  <c r="EN98" i="16"/>
  <c r="FD208" i="16" s="1"/>
  <c r="BM13" i="16"/>
  <c r="DA236" i="16"/>
  <c r="DA292" i="16"/>
  <c r="DA310" i="16"/>
  <c r="F127" i="16"/>
  <c r="GJ146" i="16"/>
  <c r="DA302" i="16"/>
  <c r="DA134" i="16"/>
  <c r="DA137" i="16"/>
  <c r="DA154" i="16"/>
  <c r="DA299" i="16"/>
  <c r="DA229" i="16"/>
  <c r="DA227" i="16"/>
  <c r="DA218" i="16"/>
  <c r="DA143" i="16"/>
  <c r="EA200" i="16"/>
  <c r="EA276" i="16"/>
  <c r="EA119" i="16"/>
  <c r="C127" i="16"/>
  <c r="G229" i="13"/>
  <c r="G94" i="13"/>
  <c r="C164" i="13"/>
  <c r="G162" i="13"/>
  <c r="E179" i="13"/>
  <c r="F180" i="13"/>
  <c r="C161" i="13"/>
  <c r="GX501" i="16"/>
  <c r="EB295" i="16"/>
  <c r="GJ294" i="16"/>
  <c r="GJ236" i="16"/>
  <c r="GJ310" i="16"/>
  <c r="GJ150" i="16"/>
  <c r="GJ292" i="16"/>
  <c r="GJ229" i="16"/>
  <c r="CJ89" i="16"/>
  <c r="DS93" i="16"/>
  <c r="GJ136" i="16"/>
  <c r="EB233" i="16"/>
  <c r="GJ227" i="16"/>
  <c r="GJ157" i="16"/>
  <c r="DL105" i="16"/>
  <c r="EB107" i="16" s="1"/>
  <c r="DA140" i="16"/>
  <c r="GJ144" i="16"/>
  <c r="DA150" i="16"/>
  <c r="DA152" i="16"/>
  <c r="DA312" i="16"/>
  <c r="GJ297" i="16"/>
  <c r="GJ301" i="16"/>
  <c r="DA297" i="16"/>
  <c r="DA294" i="16"/>
  <c r="DA220" i="16"/>
  <c r="DA213" i="16"/>
  <c r="DA304" i="16"/>
  <c r="DA293" i="16"/>
  <c r="DA216" i="16"/>
  <c r="BH15" i="16"/>
  <c r="E124" i="16"/>
  <c r="T115" i="13"/>
  <c r="BI12" i="16"/>
  <c r="F121" i="16"/>
  <c r="U112" i="13"/>
  <c r="AH8" i="16"/>
  <c r="AI8" i="16"/>
  <c r="BU179" i="16"/>
  <c r="BU256" i="16"/>
  <c r="BV98" i="16"/>
  <c r="BV258" i="16"/>
  <c r="BV257" i="16"/>
  <c r="BV179" i="16"/>
  <c r="BV177" i="16"/>
  <c r="BV101" i="16"/>
  <c r="BV256" i="16"/>
  <c r="BV100" i="16"/>
  <c r="BV259" i="16"/>
  <c r="EB234" i="16"/>
  <c r="EB218" i="16"/>
  <c r="EB137" i="16"/>
  <c r="EB305" i="16"/>
  <c r="EB292" i="16"/>
  <c r="EB306" i="16"/>
  <c r="EB226" i="16"/>
  <c r="EB138" i="16"/>
  <c r="EB153" i="16"/>
  <c r="EB227" i="16"/>
  <c r="EB297" i="16"/>
  <c r="EB213" i="16"/>
  <c r="EB299" i="16"/>
  <c r="EB312" i="16"/>
  <c r="EB238" i="16"/>
  <c r="EB139" i="16"/>
  <c r="EB155" i="16"/>
  <c r="EB142" i="16"/>
  <c r="EB293" i="16"/>
  <c r="EB301" i="16"/>
  <c r="EB159" i="16"/>
  <c r="EB222" i="16"/>
  <c r="EB296" i="16"/>
  <c r="EB216" i="16"/>
  <c r="EB154" i="16"/>
  <c r="EB307" i="16"/>
  <c r="EB221" i="16"/>
  <c r="FD170" i="16"/>
  <c r="FD171" i="16"/>
  <c r="FD93" i="16"/>
  <c r="FD172" i="16"/>
  <c r="FD250" i="16"/>
  <c r="FD248" i="16"/>
  <c r="FD92" i="16"/>
  <c r="O899" i="16"/>
  <c r="P899" i="16"/>
  <c r="M900" i="16"/>
  <c r="P900" i="16" s="1"/>
  <c r="N899" i="16"/>
  <c r="EJ162" i="16"/>
  <c r="EG188" i="16" s="1"/>
  <c r="EI188" i="16" s="1"/>
  <c r="BE144" i="16"/>
  <c r="AQ33" i="16" s="1"/>
  <c r="GG279" i="16"/>
  <c r="GG119" i="16"/>
  <c r="GG198" i="16"/>
  <c r="GG277" i="16"/>
  <c r="GG276" i="16"/>
  <c r="GG118" i="16"/>
  <c r="GG278" i="16"/>
  <c r="GG197" i="16"/>
  <c r="GG121" i="16"/>
  <c r="GG199" i="16"/>
  <c r="U182" i="13"/>
  <c r="CL88" i="16"/>
  <c r="BI88" i="16"/>
  <c r="DO88" i="16"/>
  <c r="ER88" i="16"/>
  <c r="FU88" i="16"/>
  <c r="X117" i="16"/>
  <c r="D163" i="13"/>
  <c r="C160" i="13"/>
  <c r="G233" i="13"/>
  <c r="F93" i="13"/>
  <c r="G100" i="13"/>
  <c r="C104" i="13"/>
  <c r="E164" i="13"/>
  <c r="C135" i="13"/>
  <c r="D91" i="13"/>
  <c r="C191" i="13"/>
  <c r="F217" i="13"/>
  <c r="G126" i="13"/>
  <c r="C129" i="13"/>
  <c r="G99" i="13"/>
  <c r="E180" i="13"/>
  <c r="C94" i="13"/>
  <c r="E169" i="13"/>
  <c r="G169" i="13"/>
  <c r="E162" i="13"/>
  <c r="F182" i="13"/>
  <c r="C122" i="13"/>
  <c r="F124" i="13"/>
  <c r="F101" i="13"/>
  <c r="D86" i="13"/>
  <c r="C124" i="13"/>
  <c r="C121" i="13"/>
  <c r="G243" i="13"/>
  <c r="D167" i="13"/>
  <c r="F161" i="13"/>
  <c r="F113" i="13"/>
  <c r="D102" i="13"/>
  <c r="EN93" i="16"/>
  <c r="FD265" i="16" s="1"/>
  <c r="CI90" i="16"/>
  <c r="CI102" i="16" s="1"/>
  <c r="R184" i="13"/>
  <c r="AF602" i="16"/>
  <c r="AG602" i="16"/>
  <c r="AJ602" i="16"/>
  <c r="CP172" i="16"/>
  <c r="CP248" i="16"/>
  <c r="DS169" i="16"/>
  <c r="FY170" i="16"/>
  <c r="GX565" i="16"/>
  <c r="GX438" i="16"/>
  <c r="GX817" i="16"/>
  <c r="GX375" i="16"/>
  <c r="GX1499" i="16"/>
  <c r="GX1498" i="16"/>
  <c r="GX753" i="16"/>
  <c r="GX1064" i="16"/>
  <c r="EV92" i="16"/>
  <c r="BM249" i="16"/>
  <c r="AT119" i="16"/>
  <c r="GX1065" i="16"/>
  <c r="GX751" i="16"/>
  <c r="DS171" i="16"/>
  <c r="GX256" i="16"/>
  <c r="GX64" i="16"/>
  <c r="FY250" i="16"/>
  <c r="EV171" i="16"/>
  <c r="DS248" i="16"/>
  <c r="BM91" i="16"/>
  <c r="GX568" i="16"/>
  <c r="GX749" i="16"/>
  <c r="GX1195" i="16"/>
  <c r="EV250" i="16"/>
  <c r="GX688" i="16"/>
  <c r="FY249" i="16"/>
  <c r="GX126" i="16"/>
  <c r="GX813" i="16"/>
  <c r="GX191" i="16"/>
  <c r="BM10" i="16"/>
  <c r="GX752" i="16"/>
  <c r="GX1194" i="16"/>
  <c r="GX877" i="16"/>
  <c r="DS249" i="16"/>
  <c r="GX1501" i="16"/>
  <c r="CP170" i="16"/>
  <c r="AT7" i="16"/>
  <c r="EV95" i="16" s="1"/>
  <c r="CP93" i="16"/>
  <c r="GX1191" i="16"/>
  <c r="GX1374" i="16"/>
  <c r="EV93" i="16"/>
  <c r="DS251" i="16"/>
  <c r="GX1370" i="16"/>
  <c r="GX1131" i="16"/>
  <c r="GX1373" i="16"/>
  <c r="GX1309" i="16"/>
  <c r="GX1306" i="16"/>
  <c r="EV169" i="16"/>
  <c r="EV91" i="16"/>
  <c r="FY92" i="16"/>
  <c r="FY171" i="16"/>
  <c r="CP169" i="16"/>
  <c r="GX1307" i="16"/>
  <c r="CP92" i="16"/>
  <c r="GX999" i="16"/>
  <c r="DS250" i="16"/>
  <c r="GX1435" i="16"/>
  <c r="GX1129" i="16"/>
  <c r="GX687" i="16"/>
  <c r="GX60" i="16"/>
  <c r="BM93" i="16"/>
  <c r="BM248" i="16"/>
  <c r="GX439" i="16"/>
  <c r="GX1193" i="16"/>
  <c r="GX564" i="16"/>
  <c r="GX440" i="16"/>
  <c r="GX373" i="16"/>
  <c r="GX192" i="16"/>
  <c r="GX814" i="16"/>
  <c r="GX1130" i="16"/>
  <c r="GX63" i="16"/>
  <c r="BM250" i="16"/>
  <c r="GX125" i="16"/>
  <c r="GX1128" i="16"/>
  <c r="FY91" i="16"/>
  <c r="GX504" i="16"/>
  <c r="GX1002" i="16"/>
  <c r="GX685" i="16"/>
  <c r="BM251" i="16"/>
  <c r="GX436" i="16"/>
  <c r="GX1310" i="16"/>
  <c r="GX880" i="16"/>
  <c r="GX124" i="16"/>
  <c r="GX500" i="16"/>
  <c r="GX61" i="16"/>
  <c r="FY248" i="16"/>
  <c r="FY93" i="16"/>
  <c r="EV172" i="16"/>
  <c r="GX1192" i="16"/>
  <c r="BM12" i="16"/>
  <c r="DS172" i="16"/>
  <c r="GX189" i="16"/>
  <c r="GX127" i="16"/>
  <c r="CP171" i="16"/>
  <c r="FY251" i="16"/>
  <c r="FY90" i="16"/>
  <c r="GX253" i="16"/>
  <c r="GX1127" i="16"/>
  <c r="EV90" i="16"/>
  <c r="G213" i="13"/>
  <c r="C184" i="13"/>
  <c r="GM237" i="16"/>
  <c r="GO237" i="16" s="1"/>
  <c r="C200" i="13"/>
  <c r="G129" i="13"/>
  <c r="G160" i="13"/>
  <c r="G199" i="13"/>
  <c r="G186" i="13"/>
  <c r="G88" i="13"/>
  <c r="C87" i="13"/>
  <c r="F198" i="13"/>
  <c r="E199" i="13"/>
  <c r="G85" i="13"/>
  <c r="G190" i="13"/>
  <c r="F209" i="13"/>
  <c r="E95" i="13"/>
  <c r="C165" i="13"/>
  <c r="G194" i="13"/>
  <c r="G222" i="13"/>
  <c r="G175" i="13"/>
  <c r="F194" i="13"/>
  <c r="G120" i="13"/>
  <c r="F205" i="13"/>
  <c r="E165" i="13"/>
  <c r="F167" i="13"/>
  <c r="G171" i="13"/>
  <c r="F110" i="13"/>
  <c r="GX1438" i="16"/>
  <c r="S108" i="13"/>
  <c r="D117" i="16"/>
  <c r="BG8" i="16"/>
  <c r="GK298" i="16"/>
  <c r="GK308" i="16"/>
  <c r="GK293" i="16"/>
  <c r="GK144" i="16"/>
  <c r="GK147" i="16"/>
  <c r="GK151" i="16"/>
  <c r="GK220" i="16"/>
  <c r="FF139" i="16"/>
  <c r="FF296" i="16"/>
  <c r="FF293" i="16"/>
  <c r="FF215" i="16"/>
  <c r="FF152" i="16"/>
  <c r="FF231" i="16"/>
  <c r="FF300" i="16"/>
  <c r="FF307" i="16"/>
  <c r="FF228" i="16"/>
  <c r="FF145" i="16"/>
  <c r="FF222" i="16"/>
  <c r="FF304" i="16"/>
  <c r="FF224" i="16"/>
  <c r="FF298" i="16"/>
  <c r="FF297" i="16"/>
  <c r="FF310" i="16"/>
  <c r="FF221" i="16"/>
  <c r="FF146" i="16"/>
  <c r="FF225" i="16"/>
  <c r="FF219" i="16"/>
  <c r="FF214" i="16"/>
  <c r="FF301" i="16"/>
  <c r="FF142" i="16"/>
  <c r="FF237" i="16"/>
  <c r="FF151" i="16"/>
  <c r="FF135" i="16"/>
  <c r="FF313" i="16"/>
  <c r="FF217" i="16"/>
  <c r="FF316" i="16"/>
  <c r="DK88" i="16"/>
  <c r="BE88" i="16"/>
  <c r="FQ88" i="16"/>
  <c r="T117" i="16"/>
  <c r="EN88" i="16"/>
  <c r="T108" i="13"/>
  <c r="E117" i="16"/>
  <c r="BH8" i="16"/>
  <c r="EQ88" i="16"/>
  <c r="CK88" i="16"/>
  <c r="FT88" i="16"/>
  <c r="DN88" i="16"/>
  <c r="BH88" i="16"/>
  <c r="C195" i="13"/>
  <c r="CA314" i="16"/>
  <c r="CC314" i="16" s="1"/>
  <c r="CA287" i="16"/>
  <c r="CC287" i="16" s="1"/>
  <c r="E173" i="13"/>
  <c r="G96" i="13"/>
  <c r="G122" i="13"/>
  <c r="F197" i="13"/>
  <c r="F123" i="13"/>
  <c r="F192" i="13"/>
  <c r="CA308" i="16"/>
  <c r="CC308" i="16" s="1"/>
  <c r="CA316" i="16"/>
  <c r="CC316" i="16" s="1"/>
  <c r="F163" i="13"/>
  <c r="C126" i="13"/>
  <c r="C88" i="13"/>
  <c r="G178" i="13"/>
  <c r="C130" i="13"/>
  <c r="G184" i="13"/>
  <c r="E114" i="13"/>
  <c r="G97" i="13"/>
  <c r="C115" i="13"/>
  <c r="G211" i="13"/>
  <c r="D93" i="13"/>
  <c r="G177" i="13"/>
  <c r="D98" i="13"/>
  <c r="F146" i="13"/>
  <c r="E170" i="13"/>
  <c r="G225" i="13"/>
  <c r="E189" i="13"/>
  <c r="G130" i="13"/>
  <c r="C113" i="13"/>
  <c r="G202" i="13"/>
  <c r="C166" i="13"/>
  <c r="F187" i="13"/>
  <c r="E192" i="13"/>
  <c r="F128" i="13"/>
  <c r="D94" i="13"/>
  <c r="G221" i="13"/>
  <c r="D90" i="13"/>
  <c r="C119" i="13"/>
  <c r="E112" i="13"/>
  <c r="G248" i="13"/>
  <c r="E126" i="13"/>
  <c r="F218" i="13"/>
  <c r="E119" i="13"/>
  <c r="E172" i="13"/>
  <c r="E193" i="13"/>
  <c r="E103" i="13"/>
  <c r="E163" i="13"/>
  <c r="G198" i="13"/>
  <c r="F175" i="13"/>
  <c r="G114" i="13"/>
  <c r="F183" i="13"/>
  <c r="F185" i="13"/>
  <c r="G102" i="13"/>
  <c r="G219" i="13"/>
  <c r="F203" i="13"/>
  <c r="G187" i="13"/>
  <c r="E181" i="13"/>
  <c r="F171" i="13"/>
  <c r="C172" i="13"/>
  <c r="C112" i="13"/>
  <c r="F181" i="13"/>
  <c r="F153" i="13"/>
  <c r="F173" i="13"/>
  <c r="C180" i="13"/>
  <c r="G183" i="13"/>
  <c r="C123" i="13"/>
  <c r="E198" i="13"/>
  <c r="F99" i="13"/>
  <c r="G214" i="13"/>
  <c r="G242" i="13"/>
  <c r="F117" i="13"/>
  <c r="CY311" i="16"/>
  <c r="CY307" i="16"/>
  <c r="P107" i="16"/>
  <c r="Q404" i="16"/>
  <c r="GK221" i="16"/>
  <c r="GK292" i="16"/>
  <c r="GK303" i="16"/>
  <c r="CX90" i="16"/>
  <c r="BV74" i="16"/>
  <c r="GH222" i="16"/>
  <c r="GK302" i="16"/>
  <c r="GK299" i="16"/>
  <c r="GK226" i="16"/>
  <c r="CX250" i="16"/>
  <c r="AF800" i="16"/>
  <c r="FF158" i="16"/>
  <c r="BE151" i="16"/>
  <c r="AQ34" i="16" s="1"/>
  <c r="FF234" i="16"/>
  <c r="FF218" i="16"/>
  <c r="FF143" i="16"/>
  <c r="GK214" i="16"/>
  <c r="GK145" i="16"/>
  <c r="GK309" i="16"/>
  <c r="BV59" i="16"/>
  <c r="BV54" i="16"/>
  <c r="BV79" i="16"/>
  <c r="BV55" i="16"/>
  <c r="BV63" i="16"/>
  <c r="BV73" i="16"/>
  <c r="BV67" i="16"/>
  <c r="BV75" i="16"/>
  <c r="BV69" i="16"/>
  <c r="DD184" i="16"/>
  <c r="DF184" i="16" s="1"/>
  <c r="G128" i="13"/>
  <c r="E100" i="13"/>
  <c r="G119" i="13"/>
  <c r="G193" i="13"/>
  <c r="G232" i="13"/>
  <c r="C136" i="13"/>
  <c r="D92" i="13"/>
  <c r="C110" i="13"/>
  <c r="G87" i="13"/>
  <c r="E117" i="13"/>
  <c r="E200" i="13"/>
  <c r="G86" i="13"/>
  <c r="F225" i="13"/>
  <c r="F148" i="13"/>
  <c r="F119" i="13"/>
  <c r="G109" i="13"/>
  <c r="F140" i="13"/>
  <c r="G179" i="13"/>
  <c r="F114" i="13"/>
  <c r="F120" i="13"/>
  <c r="D101" i="13"/>
  <c r="F208" i="13"/>
  <c r="F97" i="13"/>
  <c r="E107" i="13"/>
  <c r="G125" i="13"/>
  <c r="E125" i="13"/>
  <c r="G93" i="13"/>
  <c r="F229" i="13"/>
  <c r="D165" i="13"/>
  <c r="E111" i="13"/>
  <c r="E191" i="13"/>
  <c r="G110" i="13"/>
  <c r="C167" i="13"/>
  <c r="E99" i="13"/>
  <c r="C114" i="13"/>
  <c r="F216" i="13"/>
  <c r="F90" i="13"/>
  <c r="F86" i="13"/>
  <c r="E93" i="13"/>
  <c r="E196" i="13"/>
  <c r="D96" i="13"/>
  <c r="F165" i="13"/>
  <c r="E120" i="13"/>
  <c r="D178" i="13"/>
  <c r="G98" i="13"/>
  <c r="F214" i="13"/>
  <c r="F211" i="13"/>
  <c r="E90" i="13"/>
  <c r="F154" i="13"/>
  <c r="G89" i="13"/>
  <c r="G182" i="13"/>
  <c r="F186" i="13"/>
  <c r="F107" i="13"/>
  <c r="C192" i="13"/>
  <c r="C189" i="13"/>
  <c r="D89" i="13"/>
  <c r="C210" i="13"/>
  <c r="F164" i="13"/>
  <c r="F139" i="13"/>
  <c r="E92" i="13"/>
  <c r="D173" i="13"/>
  <c r="F212" i="13"/>
  <c r="C100" i="13"/>
  <c r="E98" i="13"/>
  <c r="D176" i="13"/>
  <c r="CY213" i="16"/>
  <c r="FF138" i="16"/>
  <c r="FF294" i="16"/>
  <c r="FF134" i="16"/>
  <c r="GK134" i="16"/>
  <c r="GK156" i="16"/>
  <c r="GK213" i="16"/>
  <c r="GK295" i="16"/>
  <c r="GK136" i="16"/>
  <c r="T117" i="13"/>
  <c r="E126" i="16"/>
  <c r="BH17" i="16"/>
  <c r="AU195" i="16"/>
  <c r="AU263" i="16"/>
  <c r="GH147" i="16"/>
  <c r="EA92" i="16"/>
  <c r="EA93" i="16"/>
  <c r="EA91" i="16"/>
  <c r="EA171" i="16"/>
  <c r="EA172" i="16"/>
  <c r="EA249" i="16"/>
  <c r="EA251" i="16"/>
  <c r="EA169" i="16"/>
  <c r="EA250" i="16"/>
  <c r="EA248" i="16"/>
  <c r="EA90" i="16"/>
  <c r="BU93" i="16"/>
  <c r="BU248" i="16"/>
  <c r="S117" i="13"/>
  <c r="D126" i="16"/>
  <c r="BG17" i="16"/>
  <c r="Q117" i="13"/>
  <c r="BE17" i="16"/>
  <c r="B126" i="16"/>
  <c r="T109" i="13"/>
  <c r="BH9" i="16"/>
  <c r="E118" i="16"/>
  <c r="EB214" i="16"/>
  <c r="EB143" i="16"/>
  <c r="EB228" i="16"/>
  <c r="EB147" i="16"/>
  <c r="EB217" i="16"/>
  <c r="EB313" i="16"/>
  <c r="EB148" i="16"/>
  <c r="EB311" i="16"/>
  <c r="EB135" i="16"/>
  <c r="FD251" i="16"/>
  <c r="FD90" i="16"/>
  <c r="FD91" i="16"/>
  <c r="FD249" i="16"/>
  <c r="GM233" i="16"/>
  <c r="GO233" i="16" s="1"/>
  <c r="C183" i="13"/>
  <c r="F210" i="13"/>
  <c r="O206" i="16"/>
  <c r="P206" i="16"/>
  <c r="GG193" i="16"/>
  <c r="BV87" i="16"/>
  <c r="CX285" i="16"/>
  <c r="FJ314" i="16"/>
  <c r="FL314" i="16" s="1"/>
  <c r="FJ309" i="16"/>
  <c r="FL309" i="16" s="1"/>
  <c r="FJ247" i="16"/>
  <c r="FL247" i="16" s="1"/>
  <c r="FJ312" i="16"/>
  <c r="FL312" i="16" s="1"/>
  <c r="E113" i="13"/>
  <c r="G107" i="13"/>
  <c r="E186" i="13"/>
  <c r="F129" i="13"/>
  <c r="E187" i="13"/>
  <c r="G203" i="13"/>
  <c r="D174" i="13"/>
  <c r="GM180" i="16"/>
  <c r="GO180" i="16" s="1"/>
  <c r="GP83" i="16"/>
  <c r="GM154" i="16" s="1"/>
  <c r="GO154" i="16" s="1"/>
  <c r="C162" i="13"/>
  <c r="D103" i="13"/>
  <c r="E101" i="13"/>
  <c r="G104" i="13"/>
  <c r="G174" i="13"/>
  <c r="F151" i="13"/>
  <c r="F221" i="13"/>
  <c r="C174" i="13"/>
  <c r="F115" i="13"/>
  <c r="E94" i="13"/>
  <c r="G223" i="13"/>
  <c r="E96" i="13"/>
  <c r="F108" i="13"/>
  <c r="G170" i="13"/>
  <c r="G212" i="13"/>
  <c r="C177" i="13"/>
  <c r="G166" i="13"/>
  <c r="E168" i="13"/>
  <c r="G123" i="13"/>
  <c r="C170" i="13"/>
  <c r="D175" i="13"/>
  <c r="G205" i="13"/>
  <c r="E190" i="13"/>
  <c r="C185" i="13"/>
  <c r="G121" i="13"/>
  <c r="G106" i="13"/>
  <c r="F105" i="13"/>
  <c r="G228" i="13"/>
  <c r="G195" i="13"/>
  <c r="G127" i="13"/>
  <c r="C101" i="13"/>
  <c r="G95" i="13"/>
  <c r="F224" i="13"/>
  <c r="F144" i="13"/>
  <c r="C103" i="13"/>
  <c r="G241" i="13"/>
  <c r="C197" i="13"/>
  <c r="F189" i="13"/>
  <c r="G235" i="13"/>
  <c r="E188" i="13"/>
  <c r="G180" i="13"/>
  <c r="F202" i="13"/>
  <c r="F126" i="13"/>
  <c r="G159" i="13"/>
  <c r="D84" i="13"/>
  <c r="C93" i="13"/>
  <c r="E116" i="13"/>
  <c r="C98" i="13"/>
  <c r="F172" i="13"/>
  <c r="G90" i="13"/>
  <c r="C182" i="13"/>
  <c r="E104" i="13"/>
  <c r="G91" i="13"/>
  <c r="C90" i="13"/>
  <c r="E159" i="13"/>
  <c r="F150" i="13"/>
  <c r="C133" i="13"/>
  <c r="G210" i="13"/>
  <c r="G238" i="13"/>
  <c r="G230" i="13"/>
  <c r="F196" i="13"/>
  <c r="E97" i="13"/>
  <c r="E86" i="13"/>
  <c r="E128" i="13"/>
  <c r="F88" i="13"/>
  <c r="F116" i="13"/>
  <c r="F100" i="13"/>
  <c r="F122" i="13"/>
  <c r="D166" i="13"/>
  <c r="F222" i="13"/>
  <c r="G236" i="13"/>
  <c r="C204" i="13"/>
  <c r="G234" i="13"/>
  <c r="G103" i="13"/>
  <c r="D97" i="13"/>
  <c r="F206" i="13"/>
  <c r="C188" i="13"/>
  <c r="E185" i="13"/>
  <c r="F166" i="13"/>
  <c r="C171" i="13"/>
  <c r="C99" i="13"/>
  <c r="C176" i="13"/>
  <c r="G105" i="13"/>
  <c r="F193" i="13"/>
  <c r="C198" i="13"/>
  <c r="F184" i="13"/>
  <c r="F121" i="13"/>
  <c r="E201" i="13"/>
  <c r="G124" i="13"/>
  <c r="F227" i="13"/>
  <c r="F190" i="13"/>
  <c r="F102" i="13"/>
  <c r="F143" i="13"/>
  <c r="C118" i="13"/>
  <c r="R109" i="13"/>
  <c r="AE108" i="16"/>
  <c r="AE109" i="16" s="1"/>
  <c r="FR110" i="16"/>
  <c r="GH286" i="16" s="1"/>
  <c r="AG206" i="16"/>
  <c r="Q206" i="16"/>
  <c r="BG9" i="16"/>
  <c r="AH404" i="16"/>
  <c r="AF405" i="16"/>
  <c r="AE406" i="16"/>
  <c r="AH406" i="16" s="1"/>
  <c r="AU278" i="16"/>
  <c r="BU172" i="16"/>
  <c r="BU250" i="16"/>
  <c r="BV88" i="16"/>
  <c r="BV167" i="16"/>
  <c r="GH226" i="16"/>
  <c r="BG89" i="16"/>
  <c r="EA170" i="16"/>
  <c r="CX208" i="16"/>
  <c r="CX287" i="16"/>
  <c r="BM170" i="16"/>
  <c r="DS91" i="16"/>
  <c r="GX502" i="16"/>
  <c r="FD117" i="16"/>
  <c r="GG274" i="16"/>
  <c r="AU253" i="16"/>
  <c r="AU185" i="16"/>
  <c r="U109" i="13"/>
  <c r="BI9" i="16"/>
  <c r="F118" i="16"/>
  <c r="CX129" i="16"/>
  <c r="CX128" i="16"/>
  <c r="CX286" i="16"/>
  <c r="CX284" i="16"/>
  <c r="BV168" i="16"/>
  <c r="BV246" i="16"/>
  <c r="AU258" i="16"/>
  <c r="AU190" i="16"/>
  <c r="CK97" i="16"/>
  <c r="W126" i="16"/>
  <c r="EQ97" i="16"/>
  <c r="DN97" i="16"/>
  <c r="R117" i="13"/>
  <c r="C126" i="16"/>
  <c r="BF17" i="16"/>
  <c r="BM171" i="16"/>
  <c r="DS170" i="16"/>
  <c r="GX1500" i="16"/>
  <c r="GX1436" i="16"/>
  <c r="GX255" i="16"/>
  <c r="GX376" i="16"/>
  <c r="GX1437" i="16"/>
  <c r="GX254" i="16"/>
  <c r="GX567" i="16"/>
  <c r="GX503" i="16"/>
  <c r="GX1502" i="16"/>
  <c r="GX566" i="16"/>
  <c r="GX1066" i="16"/>
  <c r="GX1000" i="16"/>
  <c r="GX879" i="16"/>
  <c r="AT135" i="16"/>
  <c r="AT152" i="16" s="1"/>
  <c r="GX816" i="16"/>
  <c r="GX252" i="16"/>
  <c r="GX815" i="16"/>
  <c r="CP249" i="16"/>
  <c r="GX689" i="16"/>
  <c r="EV249" i="16"/>
  <c r="GX1001" i="16"/>
  <c r="CP251" i="16"/>
  <c r="GX750" i="16"/>
  <c r="GX437" i="16"/>
  <c r="GX1067" i="16"/>
  <c r="GX190" i="16"/>
  <c r="Q191" i="13"/>
  <c r="BE97" i="16"/>
  <c r="EN97" i="16"/>
  <c r="DK97" i="16"/>
  <c r="CH97" i="16"/>
  <c r="FQ97" i="16"/>
  <c r="FS97" i="16"/>
  <c r="V126" i="16"/>
  <c r="DM97" i="16"/>
  <c r="EP97" i="16"/>
  <c r="CJ97" i="16"/>
  <c r="T183" i="13"/>
  <c r="CK89" i="16"/>
  <c r="DN89" i="16"/>
  <c r="FT89" i="16"/>
  <c r="EQ89" i="16"/>
  <c r="W118" i="16"/>
  <c r="BH89" i="16"/>
  <c r="AU204" i="16"/>
  <c r="AU272" i="16"/>
  <c r="BU116" i="16"/>
  <c r="BU272" i="16"/>
  <c r="AU274" i="16"/>
  <c r="AU206" i="16"/>
  <c r="CX169" i="16"/>
  <c r="CX172" i="16"/>
  <c r="D170" i="13"/>
  <c r="F195" i="13"/>
  <c r="E123" i="13"/>
  <c r="C91" i="13"/>
  <c r="AJ107" i="16"/>
  <c r="FR102" i="16"/>
  <c r="GH174" i="16" s="1"/>
  <c r="GH296" i="16"/>
  <c r="EA257" i="16"/>
  <c r="BF10" i="16"/>
  <c r="N206" i="16"/>
  <c r="FJ267" i="16"/>
  <c r="FL267" i="16" s="1"/>
  <c r="GM231" i="16"/>
  <c r="GO231" i="16" s="1"/>
  <c r="GM208" i="16"/>
  <c r="GO208" i="16" s="1"/>
  <c r="F168" i="13"/>
  <c r="G206" i="13"/>
  <c r="G246" i="13"/>
  <c r="G196" i="13"/>
  <c r="G158" i="13"/>
  <c r="G217" i="13"/>
  <c r="E109" i="13"/>
  <c r="G220" i="13"/>
  <c r="G163" i="13"/>
  <c r="G224" i="13"/>
  <c r="FM162" i="16"/>
  <c r="FJ204" i="16" s="1"/>
  <c r="FL204" i="16" s="1"/>
  <c r="D100" i="13"/>
  <c r="D161" i="13"/>
  <c r="E121" i="13"/>
  <c r="G168" i="13"/>
  <c r="D172" i="13"/>
  <c r="D171" i="13"/>
  <c r="D85" i="13"/>
  <c r="C186" i="13"/>
  <c r="C125" i="13"/>
  <c r="D177" i="13"/>
  <c r="G116" i="13"/>
  <c r="C106" i="13"/>
  <c r="E122" i="13"/>
  <c r="G244" i="13"/>
  <c r="C199" i="13"/>
  <c r="F204" i="13"/>
  <c r="C132" i="13"/>
  <c r="E115" i="13"/>
  <c r="F170" i="13"/>
  <c r="G115" i="13"/>
  <c r="C92" i="13"/>
  <c r="F130" i="13"/>
  <c r="G108" i="13"/>
  <c r="G197" i="13"/>
  <c r="E87" i="13"/>
  <c r="C111" i="13"/>
  <c r="G237" i="13"/>
  <c r="C203" i="13"/>
  <c r="F176" i="13"/>
  <c r="E197" i="13"/>
  <c r="G173" i="13"/>
  <c r="G113" i="13"/>
  <c r="G245" i="13"/>
  <c r="F137" i="13"/>
  <c r="E124" i="13"/>
  <c r="G92" i="13"/>
  <c r="F160" i="13"/>
  <c r="F138" i="13"/>
  <c r="C117" i="13"/>
  <c r="E178" i="13"/>
  <c r="G215" i="13"/>
  <c r="G209" i="13"/>
  <c r="F201" i="13"/>
  <c r="F174" i="13"/>
  <c r="F104" i="13"/>
  <c r="E89" i="13"/>
  <c r="F223" i="13"/>
  <c r="E160" i="13"/>
  <c r="F109" i="13"/>
  <c r="F112" i="13"/>
  <c r="F152" i="13"/>
  <c r="F188" i="13"/>
  <c r="C190" i="13"/>
  <c r="E118" i="13"/>
  <c r="G218" i="13"/>
  <c r="F220" i="13"/>
  <c r="C116" i="13"/>
  <c r="F106" i="13"/>
  <c r="G188" i="13"/>
  <c r="G227" i="13"/>
  <c r="C159" i="13"/>
  <c r="C127" i="13"/>
  <c r="C193" i="13"/>
  <c r="E174" i="13"/>
  <c r="F127" i="13"/>
  <c r="F142" i="13"/>
  <c r="G200" i="13"/>
  <c r="F132" i="13"/>
  <c r="C213" i="13"/>
  <c r="F131" i="13"/>
  <c r="G112" i="13"/>
  <c r="C107" i="13"/>
  <c r="E194" i="13"/>
  <c r="C178" i="13"/>
  <c r="F141" i="13"/>
  <c r="C207" i="13"/>
  <c r="D162" i="13"/>
  <c r="F147" i="13"/>
  <c r="C211" i="13"/>
  <c r="D169" i="13"/>
  <c r="G172" i="13"/>
  <c r="G185" i="13"/>
  <c r="N9" i="16"/>
  <c r="AG107" i="16"/>
  <c r="AH107" i="16"/>
  <c r="B124" i="16"/>
  <c r="Q10" i="16"/>
  <c r="S109" i="13"/>
  <c r="AF404" i="16"/>
  <c r="AG405" i="16"/>
  <c r="BU91" i="16"/>
  <c r="BU251" i="16"/>
  <c r="GG275" i="16"/>
  <c r="BV89" i="16"/>
  <c r="BV244" i="16"/>
  <c r="BI93" i="16"/>
  <c r="S183" i="13"/>
  <c r="BV165" i="16"/>
  <c r="BU90" i="16"/>
  <c r="CX207" i="16"/>
  <c r="BV247" i="16"/>
  <c r="CX126" i="16"/>
  <c r="FT97" i="16"/>
  <c r="DL106" i="16"/>
  <c r="EB270" i="16" s="1"/>
  <c r="BV245" i="16"/>
  <c r="BU92" i="16"/>
  <c r="BM92" i="16"/>
  <c r="GX188" i="16"/>
  <c r="GX372" i="16"/>
  <c r="EA205" i="16"/>
  <c r="EA126" i="16"/>
  <c r="EA208" i="16"/>
  <c r="EA129" i="16"/>
  <c r="FT90" i="16"/>
  <c r="DN90" i="16"/>
  <c r="CK90" i="16"/>
  <c r="W119" i="16"/>
  <c r="EQ90" i="16"/>
  <c r="O602" i="16"/>
  <c r="M603" i="16"/>
  <c r="CX259" i="16"/>
  <c r="CX178" i="16"/>
  <c r="CX258" i="16"/>
  <c r="CX180" i="16"/>
  <c r="CX257" i="16"/>
  <c r="CX98" i="16"/>
  <c r="CX99" i="16"/>
  <c r="CX100" i="16"/>
  <c r="CX256" i="16"/>
  <c r="CX177" i="16"/>
  <c r="CX179" i="16"/>
  <c r="CX101" i="16"/>
  <c r="S119" i="13"/>
  <c r="BG19" i="16"/>
  <c r="D128" i="16"/>
  <c r="R116" i="13"/>
  <c r="BF16" i="16"/>
  <c r="C125" i="16"/>
  <c r="AG800" i="16"/>
  <c r="AI800" i="16"/>
  <c r="AE801" i="16"/>
  <c r="T187" i="13"/>
  <c r="FT93" i="16"/>
  <c r="CK93" i="16"/>
  <c r="EQ93" i="16"/>
  <c r="BH93" i="16"/>
  <c r="DN93" i="16"/>
  <c r="W122" i="16"/>
  <c r="U113" i="13"/>
  <c r="F122" i="16"/>
  <c r="BI13" i="16"/>
  <c r="GG178" i="16"/>
  <c r="T119" i="13"/>
  <c r="E128" i="16"/>
  <c r="BH19" i="16"/>
  <c r="AF8" i="16"/>
  <c r="AE9" i="16"/>
  <c r="AG8" i="16"/>
  <c r="BG90" i="16"/>
  <c r="DM90" i="16"/>
  <c r="CJ90" i="16"/>
  <c r="EP90" i="16"/>
  <c r="V119" i="16"/>
  <c r="BU127" i="16"/>
  <c r="BU287" i="16"/>
  <c r="BU208" i="16"/>
  <c r="BU129" i="16"/>
  <c r="BU286" i="16"/>
  <c r="BU205" i="16"/>
  <c r="BU206" i="16"/>
  <c r="BU126" i="16"/>
  <c r="BU207" i="16"/>
  <c r="BU285" i="16"/>
  <c r="BU128" i="16"/>
  <c r="BU284" i="16"/>
  <c r="CY228" i="16"/>
  <c r="CY221" i="16"/>
  <c r="CY306" i="16"/>
  <c r="CY217" i="16"/>
  <c r="CY295" i="16"/>
  <c r="CY234" i="16"/>
  <c r="CY299" i="16"/>
  <c r="CY159" i="16"/>
  <c r="CY139" i="16"/>
  <c r="CY300" i="16"/>
  <c r="CY138" i="16"/>
  <c r="CY214" i="16"/>
  <c r="CY216" i="16"/>
  <c r="CY142" i="16"/>
  <c r="CY226" i="16"/>
  <c r="CY233" i="16"/>
  <c r="FQ93" i="16"/>
  <c r="T122" i="16"/>
  <c r="DK93" i="16"/>
  <c r="BE93" i="16"/>
  <c r="CH93" i="16"/>
  <c r="U119" i="16"/>
  <c r="BF90" i="16"/>
  <c r="BF102" i="16" s="1"/>
  <c r="DL90" i="16"/>
  <c r="DL102" i="16" s="1"/>
  <c r="EO90" i="16"/>
  <c r="EO102" i="16" s="1"/>
  <c r="Q110" i="13"/>
  <c r="BE10" i="16"/>
  <c r="B119" i="16"/>
  <c r="AU262" i="16"/>
  <c r="AU194" i="16"/>
  <c r="AV258" i="16"/>
  <c r="AV190" i="16"/>
  <c r="AU254" i="16"/>
  <c r="AU186" i="16"/>
  <c r="FD178" i="16"/>
  <c r="FD257" i="16"/>
  <c r="FD101" i="16"/>
  <c r="FD99" i="16"/>
  <c r="FD100" i="16"/>
  <c r="FD180" i="16"/>
  <c r="FD177" i="16"/>
  <c r="FD98" i="16"/>
  <c r="FD259" i="16"/>
  <c r="FD258" i="16"/>
  <c r="FD256" i="16"/>
  <c r="FD179" i="16"/>
  <c r="GM192" i="16"/>
  <c r="GO192" i="16" s="1"/>
  <c r="GM236" i="16"/>
  <c r="GO236" i="16" s="1"/>
  <c r="GM184" i="16"/>
  <c r="GO184" i="16" s="1"/>
  <c r="GM238" i="16"/>
  <c r="GO238" i="16" s="1"/>
  <c r="G164" i="13"/>
  <c r="G207" i="13"/>
  <c r="E166" i="13"/>
  <c r="E105" i="13"/>
  <c r="F207" i="13"/>
  <c r="M801" i="16"/>
  <c r="M802" i="16" s="1"/>
  <c r="AV189" i="16"/>
  <c r="AV206" i="16" s="1"/>
  <c r="N10" i="16"/>
  <c r="P602" i="16"/>
  <c r="EA99" i="16"/>
  <c r="U187" i="13"/>
  <c r="DL111" i="16"/>
  <c r="DL107" i="16"/>
  <c r="EB274" i="16" s="1"/>
  <c r="GM168" i="16"/>
  <c r="GO168" i="16" s="1"/>
  <c r="D99" i="13"/>
  <c r="C128" i="13"/>
  <c r="G84" i="13"/>
  <c r="DD180" i="16"/>
  <c r="DF180" i="16" s="1"/>
  <c r="GM230" i="16"/>
  <c r="GO230" i="16" s="1"/>
  <c r="DD236" i="16"/>
  <c r="DF236" i="16" s="1"/>
  <c r="E85" i="13"/>
  <c r="E108" i="13"/>
  <c r="C84" i="13"/>
  <c r="F133" i="13"/>
  <c r="C202" i="13"/>
  <c r="E175" i="13"/>
  <c r="C168" i="13"/>
  <c r="C134" i="13"/>
  <c r="D88" i="13"/>
  <c r="F226" i="13"/>
  <c r="C96" i="13"/>
  <c r="C173" i="13"/>
  <c r="F191" i="13"/>
  <c r="E182" i="13"/>
  <c r="E91" i="13"/>
  <c r="C120" i="13"/>
  <c r="P9" i="16"/>
  <c r="Q9" i="16"/>
  <c r="BH90" i="16"/>
  <c r="R10" i="16"/>
  <c r="Q107" i="16"/>
  <c r="R602" i="16"/>
  <c r="ER93" i="16"/>
  <c r="GG98" i="16"/>
  <c r="EA284" i="16"/>
  <c r="CL93" i="16"/>
  <c r="R107" i="16"/>
  <c r="DO96" i="16"/>
  <c r="X125" i="16"/>
  <c r="FU96" i="16"/>
  <c r="O800" i="16"/>
  <c r="Q800" i="16"/>
  <c r="GG128" i="16"/>
  <c r="GG205" i="16"/>
  <c r="GG207" i="16"/>
  <c r="GG129" i="16"/>
  <c r="GG285" i="16"/>
  <c r="GG126" i="16"/>
  <c r="GG286" i="16"/>
  <c r="GG287" i="16"/>
  <c r="GG208" i="16"/>
  <c r="GG206" i="16"/>
  <c r="GG127" i="16"/>
  <c r="GG284" i="16"/>
  <c r="R113" i="13"/>
  <c r="BF13" i="16"/>
  <c r="C122" i="16"/>
  <c r="U184" i="13"/>
  <c r="DO90" i="16"/>
  <c r="X119" i="16"/>
  <c r="ER90" i="16"/>
  <c r="BI90" i="16"/>
  <c r="CL90" i="16"/>
  <c r="FU90" i="16"/>
  <c r="EA178" i="16"/>
  <c r="EA259" i="16"/>
  <c r="EA179" i="16"/>
  <c r="EA101" i="16"/>
  <c r="EA177" i="16"/>
  <c r="EA258" i="16"/>
  <c r="EA98" i="16"/>
  <c r="U189" i="13"/>
  <c r="FU95" i="16"/>
  <c r="CL95" i="16"/>
  <c r="ER95" i="16"/>
  <c r="DO95" i="16"/>
  <c r="X124" i="16"/>
  <c r="BI95" i="16"/>
  <c r="T113" i="13"/>
  <c r="BH13" i="16"/>
  <c r="E122" i="16"/>
  <c r="FR107" i="16"/>
  <c r="FR100" i="16"/>
  <c r="FR106" i="16"/>
  <c r="FR103" i="16"/>
  <c r="Q113" i="13"/>
  <c r="BE13" i="16"/>
  <c r="B122" i="16"/>
  <c r="Q184" i="13"/>
  <c r="BE90" i="16"/>
  <c r="FQ90" i="16"/>
  <c r="EN90" i="16"/>
  <c r="DK90" i="16"/>
  <c r="CH90" i="16"/>
  <c r="T119" i="16"/>
  <c r="S110" i="13"/>
  <c r="D119" i="16"/>
  <c r="BG10" i="16"/>
  <c r="AE603" i="16"/>
  <c r="AI602" i="16"/>
  <c r="S189" i="13"/>
  <c r="FS95" i="16"/>
  <c r="CJ95" i="16"/>
  <c r="DM95" i="16"/>
  <c r="BG95" i="16"/>
  <c r="EP95" i="16"/>
  <c r="V124" i="16"/>
  <c r="Q193" i="13"/>
  <c r="CH99" i="16"/>
  <c r="BE99" i="16"/>
  <c r="FQ99" i="16"/>
  <c r="DK99" i="16"/>
  <c r="EN99" i="16"/>
  <c r="T128" i="16"/>
  <c r="R112" i="13"/>
  <c r="BF12" i="16"/>
  <c r="C121" i="16"/>
  <c r="G226" i="13"/>
  <c r="F228" i="13"/>
  <c r="AH702" i="16"/>
  <c r="AG702" i="16"/>
  <c r="AF702" i="16"/>
  <c r="AI702" i="16"/>
  <c r="AE703" i="16"/>
  <c r="EO107" i="16"/>
  <c r="EO100" i="16"/>
  <c r="EO105" i="16"/>
  <c r="EO110" i="16"/>
  <c r="EO103" i="16"/>
  <c r="FE301" i="16"/>
  <c r="FE234" i="16"/>
  <c r="FE312" i="16"/>
  <c r="FE143" i="16"/>
  <c r="FE220" i="16"/>
  <c r="S113" i="13"/>
  <c r="D122" i="16"/>
  <c r="BG13" i="16"/>
  <c r="U110" i="13"/>
  <c r="BI10" i="16"/>
  <c r="F119" i="16"/>
  <c r="T110" i="13"/>
  <c r="E119" i="16"/>
  <c r="BH10" i="16"/>
  <c r="AE207" i="16"/>
  <c r="AF206" i="16"/>
  <c r="BU258" i="16"/>
  <c r="BU98" i="16"/>
  <c r="DL100" i="16"/>
  <c r="GM235" i="16"/>
  <c r="GO235" i="16" s="1"/>
  <c r="C158" i="13"/>
  <c r="C86" i="13"/>
  <c r="E161" i="13"/>
  <c r="D159" i="13"/>
  <c r="C194" i="13"/>
  <c r="C201" i="13"/>
  <c r="C105" i="13"/>
  <c r="C89" i="13"/>
  <c r="C108" i="13"/>
  <c r="O9" i="16"/>
  <c r="T184" i="13"/>
  <c r="BI96" i="16"/>
  <c r="N800" i="16"/>
  <c r="GM232" i="16"/>
  <c r="GO232" i="16" s="1"/>
  <c r="GM176" i="16"/>
  <c r="GO176" i="16" s="1"/>
  <c r="GM200" i="16"/>
  <c r="GO200" i="16" s="1"/>
  <c r="GM196" i="16"/>
  <c r="GO196" i="16" s="1"/>
  <c r="GM234" i="16"/>
  <c r="GO234" i="16" s="1"/>
  <c r="GM229" i="16"/>
  <c r="GO229" i="16" s="1"/>
  <c r="F95" i="13"/>
  <c r="G117" i="13"/>
  <c r="C109" i="13"/>
  <c r="F159" i="13"/>
  <c r="C163" i="13"/>
  <c r="F200" i="13"/>
  <c r="C212" i="13"/>
  <c r="F145" i="13"/>
  <c r="F85" i="13"/>
  <c r="C205" i="13"/>
  <c r="E195" i="13"/>
  <c r="F136" i="13"/>
  <c r="G191" i="13"/>
  <c r="F92" i="13"/>
  <c r="C175" i="13"/>
  <c r="C131" i="13"/>
  <c r="R9" i="16"/>
  <c r="AH800" i="16"/>
  <c r="AH602" i="16"/>
  <c r="P10" i="16"/>
  <c r="M11" i="16"/>
  <c r="Q11" i="16" s="1"/>
  <c r="M108" i="16"/>
  <c r="N108" i="16" s="1"/>
  <c r="Q602" i="16"/>
  <c r="U115" i="13"/>
  <c r="U190" i="13"/>
  <c r="DO93" i="16"/>
  <c r="EA285" i="16"/>
  <c r="EA100" i="16"/>
  <c r="DL103" i="16"/>
  <c r="EB98" i="16" s="1"/>
  <c r="EA287" i="16"/>
  <c r="EA256" i="16"/>
  <c r="X122" i="16"/>
  <c r="P800" i="16"/>
  <c r="C102" i="13"/>
  <c r="BV205" i="16"/>
  <c r="AV171" i="16"/>
  <c r="AV239" i="16"/>
  <c r="AE996" i="16"/>
  <c r="U116" i="13"/>
  <c r="BI16" i="16"/>
  <c r="F125" i="16"/>
  <c r="CX246" i="16"/>
  <c r="AT286" i="16"/>
  <c r="AT218" i="16"/>
  <c r="AT303" i="16" s="1"/>
  <c r="AV252" i="16"/>
  <c r="AV184" i="16"/>
  <c r="T114" i="13"/>
  <c r="E123" i="16"/>
  <c r="BH14" i="16"/>
  <c r="S186" i="13"/>
  <c r="BG92" i="16"/>
  <c r="DM92" i="16"/>
  <c r="EP92" i="16"/>
  <c r="FS92" i="16"/>
  <c r="V121" i="16"/>
  <c r="CJ92" i="16"/>
  <c r="BA4" i="16"/>
  <c r="F113" i="16"/>
  <c r="GG170" i="16"/>
  <c r="GG93" i="16"/>
  <c r="GG172" i="16"/>
  <c r="GG91" i="16"/>
  <c r="GG251" i="16"/>
  <c r="GG248" i="16"/>
  <c r="GG92" i="16"/>
  <c r="GG249" i="16"/>
  <c r="GG250" i="16"/>
  <c r="GG169" i="16"/>
  <c r="GG90" i="16"/>
  <c r="GG171" i="16"/>
  <c r="AE303" i="16"/>
  <c r="AV262" i="16"/>
  <c r="AV194" i="16"/>
  <c r="AU192" i="16"/>
  <c r="AU260" i="16"/>
  <c r="R190" i="13"/>
  <c r="U125" i="16"/>
  <c r="DL96" i="16"/>
  <c r="DL108" i="16" s="1"/>
  <c r="BF96" i="16"/>
  <c r="BF108" i="16" s="1"/>
  <c r="FR96" i="16"/>
  <c r="FR108" i="16" s="1"/>
  <c r="CI96" i="16"/>
  <c r="CI108" i="16" s="1"/>
  <c r="EO96" i="16"/>
  <c r="EO108" i="16" s="1"/>
  <c r="R114" i="13"/>
  <c r="BF14" i="16"/>
  <c r="C123" i="16"/>
  <c r="T188" i="13"/>
  <c r="EQ94" i="16"/>
  <c r="W123" i="16"/>
  <c r="DN94" i="16"/>
  <c r="BH94" i="16"/>
  <c r="FT94" i="16"/>
  <c r="CK94" i="16"/>
  <c r="U114" i="13"/>
  <c r="BI14" i="16"/>
  <c r="F123" i="16"/>
  <c r="AT168" i="16"/>
  <c r="AT236" i="16"/>
  <c r="AU293" i="16"/>
  <c r="AU225" i="16"/>
  <c r="AU310" i="16" s="1"/>
  <c r="BV214" i="16"/>
  <c r="BV143" i="16"/>
  <c r="BV154" i="16"/>
  <c r="BV142" i="16"/>
  <c r="BV312" i="16"/>
  <c r="BV218" i="16"/>
  <c r="BV134" i="16"/>
  <c r="BV137" i="16"/>
  <c r="BV148" i="16"/>
  <c r="BV292" i="16"/>
  <c r="BV226" i="16"/>
  <c r="Q112" i="13"/>
  <c r="BE12" i="16"/>
  <c r="B121" i="16"/>
  <c r="Q186" i="13"/>
  <c r="T121" i="16"/>
  <c r="CH92" i="16"/>
  <c r="DK92" i="16"/>
  <c r="BE92" i="16"/>
  <c r="EN92" i="16"/>
  <c r="FQ92" i="16"/>
  <c r="AX4" i="16"/>
  <c r="C113" i="16"/>
  <c r="AZ24" i="16"/>
  <c r="W113" i="16"/>
  <c r="GI152" i="16"/>
  <c r="GI155" i="16"/>
  <c r="GI145" i="16"/>
  <c r="GI213" i="16"/>
  <c r="GI294" i="16"/>
  <c r="GI217" i="16"/>
  <c r="GI222" i="16"/>
  <c r="GI149" i="16"/>
  <c r="GI313" i="16"/>
  <c r="GI234" i="16"/>
  <c r="GI237" i="16"/>
  <c r="GI297" i="16"/>
  <c r="GI228" i="16"/>
  <c r="GI309" i="16"/>
  <c r="GI221" i="16"/>
  <c r="GI296" i="16"/>
  <c r="GI304" i="16"/>
  <c r="GI224" i="16"/>
  <c r="GI301" i="16"/>
  <c r="GI215" i="16"/>
  <c r="GI139" i="16"/>
  <c r="GI303" i="16"/>
  <c r="GI146" i="16"/>
  <c r="EE216" i="16"/>
  <c r="EE235" i="16"/>
  <c r="EE220" i="16"/>
  <c r="EE223" i="16"/>
  <c r="EE138" i="16"/>
  <c r="EE303" i="16"/>
  <c r="EE142" i="16"/>
  <c r="EE137" i="16"/>
  <c r="EE299" i="16"/>
  <c r="EE314" i="16"/>
  <c r="EE229" i="16"/>
  <c r="EE156" i="16"/>
  <c r="EE300" i="16"/>
  <c r="EE136" i="16"/>
  <c r="EE293" i="16"/>
  <c r="EE151" i="16"/>
  <c r="EE298" i="16"/>
  <c r="EE147" i="16"/>
  <c r="EE295" i="16"/>
  <c r="EE219" i="16"/>
  <c r="EE141" i="16"/>
  <c r="EE294" i="16"/>
  <c r="EE215" i="16"/>
  <c r="EE214" i="16"/>
  <c r="EE305" i="16"/>
  <c r="EE150" i="16"/>
  <c r="EE134" i="16"/>
  <c r="EE224" i="16"/>
  <c r="EE311" i="16"/>
  <c r="EE213" i="16"/>
  <c r="EE217" i="16"/>
  <c r="EE140" i="16"/>
  <c r="EE153" i="16"/>
  <c r="EE144" i="16"/>
  <c r="EE309" i="16"/>
  <c r="EE296" i="16"/>
  <c r="EE226" i="16"/>
  <c r="EE302" i="16"/>
  <c r="EE232" i="16"/>
  <c r="EE145" i="16"/>
  <c r="EE230" i="16"/>
  <c r="EE292" i="16"/>
  <c r="EE221" i="16"/>
  <c r="EE135" i="16"/>
  <c r="EE308" i="16"/>
  <c r="AU298" i="16"/>
  <c r="AU230" i="16"/>
  <c r="AU315" i="16" s="1"/>
  <c r="P702" i="16"/>
  <c r="O702" i="16"/>
  <c r="DD208" i="16"/>
  <c r="DF208" i="16" s="1"/>
  <c r="EG152" i="16"/>
  <c r="EI152" i="16" s="1"/>
  <c r="EG125" i="16"/>
  <c r="EI125" i="16" s="1"/>
  <c r="EG157" i="16"/>
  <c r="EI157" i="16" s="1"/>
  <c r="DD259" i="16"/>
  <c r="DF259" i="16" s="1"/>
  <c r="DD247" i="16"/>
  <c r="DF247" i="16" s="1"/>
  <c r="DD279" i="16"/>
  <c r="DF279" i="16" s="1"/>
  <c r="DD287" i="16"/>
  <c r="DF287" i="16" s="1"/>
  <c r="DD310" i="16"/>
  <c r="DF310" i="16" s="1"/>
  <c r="DD283" i="16"/>
  <c r="DF283" i="16" s="1"/>
  <c r="DD309" i="16"/>
  <c r="DF309" i="16" s="1"/>
  <c r="CA196" i="16"/>
  <c r="CC196" i="16" s="1"/>
  <c r="DD238" i="16"/>
  <c r="DF238" i="16" s="1"/>
  <c r="DD237" i="16"/>
  <c r="DF237" i="16" s="1"/>
  <c r="DD204" i="16"/>
  <c r="DF204" i="16" s="1"/>
  <c r="AU252" i="16"/>
  <c r="AU184" i="16"/>
  <c r="S190" i="13"/>
  <c r="CJ96" i="16"/>
  <c r="DM96" i="16"/>
  <c r="V125" i="16"/>
  <c r="FS96" i="16"/>
  <c r="BG96" i="16"/>
  <c r="EP96" i="16"/>
  <c r="FE283" i="16"/>
  <c r="FE201" i="16"/>
  <c r="FE203" i="16"/>
  <c r="FE281" i="16"/>
  <c r="FE282" i="16"/>
  <c r="FE202" i="16"/>
  <c r="BA24" i="16"/>
  <c r="X113" i="16"/>
  <c r="R999" i="16"/>
  <c r="P999" i="16"/>
  <c r="N999" i="16"/>
  <c r="Q999" i="16"/>
  <c r="M1000" i="16"/>
  <c r="O999" i="16"/>
  <c r="BV117" i="16"/>
  <c r="BV114" i="16"/>
  <c r="BV274" i="16"/>
  <c r="BV116" i="16"/>
  <c r="BV272" i="16"/>
  <c r="BV115" i="16"/>
  <c r="BV194" i="16"/>
  <c r="BV273" i="16"/>
  <c r="BV275" i="16"/>
  <c r="BV195" i="16"/>
  <c r="BV196" i="16"/>
  <c r="BV193" i="16"/>
  <c r="AV179" i="16"/>
  <c r="AV247" i="16"/>
  <c r="AV169" i="16"/>
  <c r="AV237" i="16"/>
  <c r="U183" i="13"/>
  <c r="DO89" i="16"/>
  <c r="ER89" i="16"/>
  <c r="X118" i="16"/>
  <c r="FU89" i="16"/>
  <c r="BI89" i="16"/>
  <c r="CL89" i="16"/>
  <c r="AE501" i="16"/>
  <c r="AV192" i="16"/>
  <c r="AV260" i="16"/>
  <c r="T190" i="13"/>
  <c r="FT96" i="16"/>
  <c r="BH96" i="16"/>
  <c r="DN96" i="16"/>
  <c r="EQ96" i="16"/>
  <c r="W125" i="16"/>
  <c r="CK96" i="16"/>
  <c r="FD106" i="16"/>
  <c r="FD107" i="16"/>
  <c r="AV185" i="16"/>
  <c r="AV253" i="16"/>
  <c r="Q114" i="13"/>
  <c r="B123" i="16"/>
  <c r="BE14" i="16"/>
  <c r="S188" i="13"/>
  <c r="V123" i="16"/>
  <c r="DM94" i="16"/>
  <c r="FS94" i="16"/>
  <c r="CJ94" i="16"/>
  <c r="EP94" i="16"/>
  <c r="BG94" i="16"/>
  <c r="T112" i="13"/>
  <c r="E121" i="16"/>
  <c r="BH12" i="16"/>
  <c r="S112" i="13"/>
  <c r="BG12" i="16"/>
  <c r="D121" i="16"/>
  <c r="AY4" i="16"/>
  <c r="D113" i="16"/>
  <c r="AW4" i="16"/>
  <c r="B113" i="16"/>
  <c r="EC146" i="16"/>
  <c r="EC307" i="16"/>
  <c r="EC313" i="16"/>
  <c r="EC298" i="16"/>
  <c r="EC136" i="16"/>
  <c r="EC143" i="16"/>
  <c r="EC135" i="16"/>
  <c r="EC218" i="16"/>
  <c r="EC152" i="16"/>
  <c r="M303" i="16"/>
  <c r="N900" i="16"/>
  <c r="M901" i="16"/>
  <c r="AG900" i="16"/>
  <c r="AJ900" i="16"/>
  <c r="AE901" i="16"/>
  <c r="AH900" i="16"/>
  <c r="AF900" i="16"/>
  <c r="AI900" i="16"/>
  <c r="AV263" i="16"/>
  <c r="AV195" i="16"/>
  <c r="CI109" i="16"/>
  <c r="CI107" i="16"/>
  <c r="CI103" i="16"/>
  <c r="CI110" i="16"/>
  <c r="CI106" i="16"/>
  <c r="CI111" i="16"/>
  <c r="CI100" i="16"/>
  <c r="CI105" i="16"/>
  <c r="FE268" i="16"/>
  <c r="FE269" i="16"/>
  <c r="FE112" i="16"/>
  <c r="FE191" i="16"/>
  <c r="FE271" i="16"/>
  <c r="FE192" i="16"/>
  <c r="FE190" i="16"/>
  <c r="FE189" i="16"/>
  <c r="FE110" i="16"/>
  <c r="AV191" i="16"/>
  <c r="AV259" i="16"/>
  <c r="BV190" i="16"/>
  <c r="BV270" i="16"/>
  <c r="BV189" i="16"/>
  <c r="BV113" i="16"/>
  <c r="BV111" i="16"/>
  <c r="BV191" i="16"/>
  <c r="BV271" i="16"/>
  <c r="BV269" i="16"/>
  <c r="BV110" i="16"/>
  <c r="BV192" i="16"/>
  <c r="BV268" i="16"/>
  <c r="BV112" i="16"/>
  <c r="EG159" i="16"/>
  <c r="EI159" i="16" s="1"/>
  <c r="DD196" i="16"/>
  <c r="DF196" i="16" s="1"/>
  <c r="DD231" i="16"/>
  <c r="DF231" i="16" s="1"/>
  <c r="DD229" i="16"/>
  <c r="DF229" i="16" s="1"/>
  <c r="DD234" i="16"/>
  <c r="DF234" i="16" s="1"/>
  <c r="DD232" i="16"/>
  <c r="DF232" i="16" s="1"/>
  <c r="DD172" i="16"/>
  <c r="DF172" i="16" s="1"/>
  <c r="DD176" i="16"/>
  <c r="DF176" i="16" s="1"/>
  <c r="AV238" i="16"/>
  <c r="AV170" i="16"/>
  <c r="U188" i="13"/>
  <c r="BI94" i="16"/>
  <c r="ER94" i="16"/>
  <c r="DO94" i="16"/>
  <c r="CL94" i="16"/>
  <c r="FU94" i="16"/>
  <c r="X123" i="16"/>
  <c r="R186" i="13"/>
  <c r="BF92" i="16"/>
  <c r="BF104" i="16" s="1"/>
  <c r="EO92" i="16"/>
  <c r="EO104" i="16" s="1"/>
  <c r="U121" i="16"/>
  <c r="FR92" i="16"/>
  <c r="FR104" i="16" s="1"/>
  <c r="CI92" i="16"/>
  <c r="CI104" i="16" s="1"/>
  <c r="DL92" i="16"/>
  <c r="DL104" i="16" s="1"/>
  <c r="AZ4" i="16"/>
  <c r="E113" i="16"/>
  <c r="AX26" i="16"/>
  <c r="U113" i="16"/>
  <c r="M501" i="16"/>
  <c r="T116" i="13"/>
  <c r="E125" i="16"/>
  <c r="BH16" i="16"/>
  <c r="S116" i="13"/>
  <c r="BG16" i="16"/>
  <c r="D125" i="16"/>
  <c r="S114" i="13"/>
  <c r="D123" i="16"/>
  <c r="BG14" i="16"/>
  <c r="Q188" i="13"/>
  <c r="BE94" i="16"/>
  <c r="CH94" i="16"/>
  <c r="T123" i="16"/>
  <c r="EN94" i="16"/>
  <c r="DK94" i="16"/>
  <c r="FQ94" i="16"/>
  <c r="EV254" i="16"/>
  <c r="BM14" i="16"/>
  <c r="AU205" i="16"/>
  <c r="T186" i="13"/>
  <c r="BH92" i="16"/>
  <c r="EQ92" i="16"/>
  <c r="DN92" i="16"/>
  <c r="W121" i="16"/>
  <c r="CK92" i="16"/>
  <c r="FT92" i="16"/>
  <c r="FG231" i="16"/>
  <c r="FG141" i="16"/>
  <c r="FG236" i="16"/>
  <c r="FG140" i="16"/>
  <c r="FG304" i="16"/>
  <c r="FG154" i="16"/>
  <c r="FG301" i="16"/>
  <c r="FG225" i="16"/>
  <c r="FG150" i="16"/>
  <c r="FG218" i="16"/>
  <c r="FG146" i="16"/>
  <c r="FG222" i="16"/>
  <c r="FG292" i="16"/>
  <c r="FG293" i="16"/>
  <c r="FG157" i="16"/>
  <c r="FG298" i="16"/>
  <c r="FG227" i="16"/>
  <c r="FG220" i="16"/>
  <c r="FG294" i="16"/>
  <c r="FG136" i="16"/>
  <c r="FG306" i="16"/>
  <c r="FG139" i="16"/>
  <c r="FG229" i="16"/>
  <c r="FG315" i="16"/>
  <c r="FG299" i="16"/>
  <c r="FG219" i="16"/>
  <c r="FG215" i="16"/>
  <c r="FG137" i="16"/>
  <c r="FG148" i="16"/>
  <c r="FG152" i="16"/>
  <c r="FG310" i="16"/>
  <c r="FG143" i="16"/>
  <c r="FG213" i="16"/>
  <c r="FG297" i="16"/>
  <c r="FG302" i="16"/>
  <c r="FG223" i="16"/>
  <c r="FG295" i="16"/>
  <c r="FG135" i="16"/>
  <c r="FG216" i="16"/>
  <c r="FG134" i="16"/>
  <c r="FG144" i="16"/>
  <c r="FG214" i="16"/>
  <c r="FG308" i="16"/>
  <c r="FG312" i="16"/>
  <c r="FG233" i="16"/>
  <c r="AY24" i="16"/>
  <c r="V113" i="16"/>
  <c r="AW24" i="16"/>
  <c r="T113" i="16"/>
  <c r="BU197" i="16"/>
  <c r="BU119" i="16"/>
  <c r="BU200" i="16"/>
  <c r="BU278" i="16"/>
  <c r="BU279" i="16"/>
  <c r="BU118" i="16"/>
  <c r="BU276" i="16"/>
  <c r="BU120" i="16"/>
  <c r="BU199" i="16"/>
  <c r="BU198" i="16"/>
  <c r="BU277" i="16"/>
  <c r="BU121" i="16"/>
  <c r="Q207" i="16"/>
  <c r="P207" i="16"/>
  <c r="O207" i="16"/>
  <c r="M406" i="16"/>
  <c r="AE407" i="16"/>
  <c r="AV193" i="16"/>
  <c r="AV261" i="16"/>
  <c r="BV264" i="16"/>
  <c r="BV267" i="16"/>
  <c r="BV108" i="16"/>
  <c r="BV187" i="16"/>
  <c r="BV188" i="16"/>
  <c r="BV266" i="16"/>
  <c r="BV109" i="16"/>
  <c r="BV185" i="16"/>
  <c r="BV107" i="16"/>
  <c r="BV186" i="16"/>
  <c r="BV106" i="16"/>
  <c r="BV265" i="16"/>
  <c r="AU295" i="16"/>
  <c r="AU227" i="16"/>
  <c r="AU312" i="16" s="1"/>
  <c r="EB188" i="16"/>
  <c r="CA192" i="16"/>
  <c r="CC192" i="16" s="1"/>
  <c r="CA237" i="16"/>
  <c r="CC237" i="16" s="1"/>
  <c r="CA232" i="16"/>
  <c r="CC232" i="16" s="1"/>
  <c r="DD168" i="16"/>
  <c r="DF168" i="16" s="1"/>
  <c r="DD200" i="16"/>
  <c r="DF200" i="16" s="1"/>
  <c r="DD235" i="16"/>
  <c r="DF235" i="16" s="1"/>
  <c r="DD233" i="16"/>
  <c r="DF233" i="16" s="1"/>
  <c r="DD230" i="16"/>
  <c r="DF230" i="16" s="1"/>
  <c r="GM188" i="16"/>
  <c r="GO188" i="16" s="1"/>
  <c r="I125" i="13"/>
  <c r="P108" i="13"/>
  <c r="I124" i="13"/>
  <c r="P107" i="13"/>
  <c r="P183" i="13"/>
  <c r="I127" i="13"/>
  <c r="P110" i="13"/>
  <c r="P187" i="13"/>
  <c r="P185" i="13"/>
  <c r="P191" i="13"/>
  <c r="P112" i="13"/>
  <c r="I129" i="13"/>
  <c r="I135" i="13"/>
  <c r="P118" i="13"/>
  <c r="I132" i="13"/>
  <c r="P115" i="13"/>
  <c r="P188" i="13"/>
  <c r="I128" i="13"/>
  <c r="P111" i="13"/>
  <c r="P190" i="13"/>
  <c r="P184" i="13"/>
  <c r="P182" i="13"/>
  <c r="I136" i="13"/>
  <c r="P119" i="13"/>
  <c r="P186" i="13"/>
  <c r="P192" i="13"/>
  <c r="P109" i="13"/>
  <c r="I126" i="13"/>
  <c r="P189" i="13"/>
  <c r="P113" i="13"/>
  <c r="I130" i="13"/>
  <c r="P193" i="13"/>
  <c r="I131" i="13"/>
  <c r="P114" i="13"/>
  <c r="P117" i="13"/>
  <c r="I134" i="13"/>
  <c r="I133" i="13"/>
  <c r="P116" i="13"/>
  <c r="P181" i="13"/>
  <c r="AN55" i="16"/>
  <c r="EG150" i="16"/>
  <c r="EI150" i="16" s="1"/>
  <c r="EG153" i="16"/>
  <c r="EI153" i="16" s="1"/>
  <c r="EG109" i="16"/>
  <c r="EI109" i="16" s="1"/>
  <c r="DD275" i="16"/>
  <c r="DF275" i="16" s="1"/>
  <c r="DD313" i="16"/>
  <c r="DF313" i="16" s="1"/>
  <c r="CA172" i="16"/>
  <c r="CC172" i="16" s="1"/>
  <c r="CA234" i="16"/>
  <c r="CC234" i="16" s="1"/>
  <c r="CA204" i="16"/>
  <c r="CC204" i="16" s="1"/>
  <c r="CA229" i="16"/>
  <c r="CC229" i="16" s="1"/>
  <c r="CA231" i="16"/>
  <c r="CC231" i="16" s="1"/>
  <c r="CA233" i="16"/>
  <c r="CC233" i="16" s="1"/>
  <c r="CA230" i="16"/>
  <c r="CC230" i="16" s="1"/>
  <c r="CA184" i="16"/>
  <c r="CC184" i="16" s="1"/>
  <c r="CA176" i="16"/>
  <c r="CC176" i="16" s="1"/>
  <c r="CA200" i="16"/>
  <c r="CC200" i="16" s="1"/>
  <c r="CA235" i="16"/>
  <c r="CC235" i="16" s="1"/>
  <c r="CA168" i="16"/>
  <c r="CC168" i="16" s="1"/>
  <c r="CA188" i="16"/>
  <c r="CC188" i="16" s="1"/>
  <c r="CA238" i="16"/>
  <c r="CC238" i="16" s="1"/>
  <c r="CA236" i="16"/>
  <c r="CC236" i="16" s="1"/>
  <c r="CA208" i="16"/>
  <c r="CC208" i="16" s="1"/>
  <c r="CA180" i="16"/>
  <c r="CC180" i="16" s="1"/>
  <c r="CC9" i="16"/>
  <c r="CC25" i="16"/>
  <c r="CC41" i="16"/>
  <c r="CC37" i="16"/>
  <c r="DD314" i="16"/>
  <c r="DF314" i="16" s="1"/>
  <c r="EG121" i="16"/>
  <c r="EI121" i="16" s="1"/>
  <c r="EG93" i="16"/>
  <c r="EI93" i="16" s="1"/>
  <c r="DD255" i="16"/>
  <c r="DF255" i="16" s="1"/>
  <c r="CC21" i="16"/>
  <c r="CC70" i="16"/>
  <c r="EG129" i="16"/>
  <c r="EI129" i="16" s="1"/>
  <c r="EG117" i="16"/>
  <c r="EI117" i="16" s="1"/>
  <c r="EG154" i="16"/>
  <c r="EI154" i="16" s="1"/>
  <c r="EG155" i="16"/>
  <c r="EI155" i="16" s="1"/>
  <c r="DD315" i="16"/>
  <c r="DF315" i="16" s="1"/>
  <c r="EG113" i="16"/>
  <c r="EI113" i="16" s="1"/>
  <c r="EG105" i="16"/>
  <c r="EI105" i="16" s="1"/>
  <c r="EG101" i="16"/>
  <c r="EI101" i="16" s="1"/>
  <c r="EG97" i="16"/>
  <c r="EI97" i="16" s="1"/>
  <c r="EG151" i="16"/>
  <c r="EI151" i="16" s="1"/>
  <c r="EG156" i="16"/>
  <c r="EI156" i="16" s="1"/>
  <c r="DD312" i="16"/>
  <c r="DF312" i="16" s="1"/>
  <c r="DD263" i="16"/>
  <c r="DF263" i="16" s="1"/>
  <c r="DD308" i="16"/>
  <c r="DF308" i="16" s="1"/>
  <c r="DD271" i="16"/>
  <c r="DF271" i="16" s="1"/>
  <c r="EG158" i="16"/>
  <c r="EI158" i="16" s="1"/>
  <c r="DD317" i="16"/>
  <c r="DF317" i="16" s="1"/>
  <c r="DD311" i="16"/>
  <c r="DF311" i="16" s="1"/>
  <c r="GN277" i="16"/>
  <c r="GN284" i="16"/>
  <c r="GN266" i="16"/>
  <c r="GN287" i="16"/>
  <c r="GN262" i="16"/>
  <c r="GN245" i="16"/>
  <c r="GN246" i="16"/>
  <c r="GN269" i="16"/>
  <c r="GN267" i="16"/>
  <c r="GN282" i="16"/>
  <c r="GN271" i="16"/>
  <c r="GN260" i="16"/>
  <c r="GN308" i="16"/>
  <c r="GN309" i="16"/>
  <c r="GN312" i="16"/>
  <c r="GN314" i="16"/>
  <c r="GN254" i="16"/>
  <c r="GN276" i="16"/>
  <c r="GN264" i="16"/>
  <c r="GN250" i="16"/>
  <c r="GN249" i="16"/>
  <c r="GN313" i="16"/>
  <c r="GN315" i="16"/>
  <c r="GN311" i="16"/>
  <c r="GN285" i="16"/>
  <c r="GN273" i="16"/>
  <c r="GN272" i="16"/>
  <c r="GN259" i="16"/>
  <c r="GN317" i="16"/>
  <c r="GN263" i="16"/>
  <c r="GN293" i="16"/>
  <c r="GN268" i="16"/>
  <c r="GN247" i="16"/>
  <c r="GN261" i="16"/>
  <c r="GN255" i="16"/>
  <c r="GN298" i="16"/>
  <c r="GN299" i="16"/>
  <c r="GN300" i="16"/>
  <c r="GN301" i="16"/>
  <c r="GN280" i="16"/>
  <c r="GN258" i="16"/>
  <c r="GN281" i="16"/>
  <c r="GN316" i="16"/>
  <c r="GN286" i="16"/>
  <c r="GN292" i="16"/>
  <c r="GN270" i="16"/>
  <c r="GN294" i="16"/>
  <c r="GN297" i="16"/>
  <c r="GN275" i="16"/>
  <c r="GN244" i="16"/>
  <c r="GN248" i="16"/>
  <c r="GN307" i="16"/>
  <c r="GN303" i="16"/>
  <c r="GN253" i="16"/>
  <c r="GN283" i="16"/>
  <c r="GN296" i="16"/>
  <c r="GN295" i="16"/>
  <c r="GN302" i="16"/>
  <c r="GN304" i="16"/>
  <c r="GN278" i="16"/>
  <c r="GN265" i="16"/>
  <c r="GN257" i="16"/>
  <c r="GN306" i="16"/>
  <c r="GN256" i="16"/>
  <c r="GN274" i="16"/>
  <c r="GN279" i="16"/>
  <c r="GN252" i="16"/>
  <c r="GN251" i="16"/>
  <c r="GN310" i="16"/>
  <c r="GN305" i="16"/>
  <c r="GP241" i="16"/>
  <c r="GU624" i="16"/>
  <c r="GS621" i="16"/>
  <c r="FK98" i="16"/>
  <c r="FK111" i="16"/>
  <c r="FK92" i="16"/>
  <c r="FK154" i="16"/>
  <c r="FK152" i="16"/>
  <c r="FK118" i="16"/>
  <c r="FK124" i="16"/>
  <c r="FK113" i="16"/>
  <c r="FK102" i="16"/>
  <c r="FK155" i="16"/>
  <c r="FK159" i="16"/>
  <c r="FK157" i="16"/>
  <c r="FK114" i="16"/>
  <c r="FK156" i="16"/>
  <c r="FK150" i="16"/>
  <c r="FK136" i="16"/>
  <c r="FK139" i="16"/>
  <c r="FK135" i="16"/>
  <c r="FK109" i="16"/>
  <c r="FK116" i="16"/>
  <c r="FK144" i="16"/>
  <c r="FK143" i="16"/>
  <c r="FK101" i="16"/>
  <c r="FK158" i="16"/>
  <c r="FK153" i="16"/>
  <c r="FK96" i="16"/>
  <c r="FK107" i="16"/>
  <c r="FK103" i="16"/>
  <c r="FK128" i="16"/>
  <c r="FK138" i="16"/>
  <c r="FK146" i="16"/>
  <c r="FK105" i="16"/>
  <c r="FK121" i="16"/>
  <c r="FK123" i="16"/>
  <c r="FK126" i="16"/>
  <c r="FK104" i="16"/>
  <c r="FK115" i="16"/>
  <c r="FK95" i="16"/>
  <c r="FK127" i="16"/>
  <c r="FK110" i="16"/>
  <c r="FK148" i="16"/>
  <c r="FK142" i="16"/>
  <c r="FK147" i="16"/>
  <c r="FK145" i="16"/>
  <c r="FK120" i="16"/>
  <c r="FK122" i="16"/>
  <c r="FK94" i="16"/>
  <c r="FK99" i="16"/>
  <c r="FK151" i="16"/>
  <c r="FK117" i="16"/>
  <c r="FK134" i="16"/>
  <c r="FK137" i="16"/>
  <c r="FK89" i="16"/>
  <c r="FK86" i="16"/>
  <c r="FK97" i="16"/>
  <c r="FK141" i="16"/>
  <c r="FK91" i="16"/>
  <c r="FK100" i="16"/>
  <c r="FK106" i="16"/>
  <c r="FK112" i="16"/>
  <c r="FK129" i="16"/>
  <c r="FK88" i="16"/>
  <c r="FK125" i="16"/>
  <c r="FK90" i="16"/>
  <c r="FK119" i="16"/>
  <c r="FK140" i="16"/>
  <c r="FK93" i="16"/>
  <c r="FK149" i="16"/>
  <c r="FK108" i="16"/>
  <c r="FK87" i="16"/>
  <c r="FM83" i="16"/>
  <c r="GV431" i="16"/>
  <c r="GY431" i="16" s="1"/>
  <c r="GV461" i="16"/>
  <c r="GY461" i="16" s="1"/>
  <c r="GV475" i="16"/>
  <c r="GY475" i="16" s="1"/>
  <c r="GV456" i="16"/>
  <c r="GY456" i="16" s="1"/>
  <c r="GV440" i="16"/>
  <c r="GY440" i="16" s="1"/>
  <c r="GV432" i="16"/>
  <c r="GY432" i="16" s="1"/>
  <c r="GV482" i="16"/>
  <c r="GY482" i="16" s="1"/>
  <c r="GV435" i="16"/>
  <c r="GY435" i="16" s="1"/>
  <c r="GV434" i="16"/>
  <c r="GY434" i="16" s="1"/>
  <c r="GV454" i="16"/>
  <c r="GY454" i="16" s="1"/>
  <c r="GV463" i="16"/>
  <c r="GY463" i="16" s="1"/>
  <c r="GV444" i="16"/>
  <c r="GY444" i="16" s="1"/>
  <c r="GV484" i="16"/>
  <c r="GY484" i="16" s="1"/>
  <c r="GV437" i="16"/>
  <c r="GY437" i="16" s="1"/>
  <c r="GV466" i="16"/>
  <c r="GY466" i="16" s="1"/>
  <c r="GV448" i="16"/>
  <c r="GY448" i="16" s="1"/>
  <c r="GV462" i="16"/>
  <c r="GY462" i="16" s="1"/>
  <c r="GV427" i="16"/>
  <c r="GY427" i="16" s="1"/>
  <c r="GV438" i="16"/>
  <c r="GY438" i="16" s="1"/>
  <c r="GV485" i="16"/>
  <c r="GY485" i="16" s="1"/>
  <c r="GV478" i="16"/>
  <c r="GY478" i="16" s="1"/>
  <c r="GV446" i="16"/>
  <c r="GY446" i="16" s="1"/>
  <c r="GV450" i="16"/>
  <c r="GY450" i="16" s="1"/>
  <c r="GV459" i="16"/>
  <c r="GY459" i="16" s="1"/>
  <c r="GV471" i="16"/>
  <c r="GY471" i="16" s="1"/>
  <c r="GV455" i="16"/>
  <c r="GY455" i="16" s="1"/>
  <c r="GV468" i="16"/>
  <c r="GY468" i="16" s="1"/>
  <c r="GV487" i="16"/>
  <c r="GY487" i="16" s="1"/>
  <c r="GV441" i="16"/>
  <c r="GY441" i="16" s="1"/>
  <c r="GV488" i="16"/>
  <c r="GY488" i="16" s="1"/>
  <c r="GV480" i="16"/>
  <c r="GY480" i="16" s="1"/>
  <c r="GV458" i="16"/>
  <c r="GY458" i="16" s="1"/>
  <c r="GV467" i="16"/>
  <c r="GY467" i="16" s="1"/>
  <c r="GV443" i="16"/>
  <c r="GY443" i="16" s="1"/>
  <c r="GV481" i="16"/>
  <c r="GY481" i="16" s="1"/>
  <c r="GV472" i="16"/>
  <c r="GY472" i="16" s="1"/>
  <c r="GV439" i="16"/>
  <c r="GY439" i="16" s="1"/>
  <c r="GV486" i="16"/>
  <c r="GY486" i="16" s="1"/>
  <c r="GV479" i="16"/>
  <c r="GY479" i="16" s="1"/>
  <c r="GV470" i="16"/>
  <c r="GY470" i="16" s="1"/>
  <c r="GV445" i="16"/>
  <c r="GY445" i="16" s="1"/>
  <c r="GV460" i="16"/>
  <c r="GY460" i="16" s="1"/>
  <c r="GV428" i="16"/>
  <c r="GY428" i="16" s="1"/>
  <c r="GV464" i="16"/>
  <c r="GY464" i="16" s="1"/>
  <c r="GV465" i="16"/>
  <c r="GY465" i="16" s="1"/>
  <c r="GV453" i="16"/>
  <c r="GY453" i="16" s="1"/>
  <c r="GV442" i="16"/>
  <c r="GY442" i="16" s="1"/>
  <c r="GV469" i="16"/>
  <c r="GY469" i="16" s="1"/>
  <c r="GV429" i="16"/>
  <c r="GY429" i="16" s="1"/>
  <c r="GV483" i="16"/>
  <c r="GY483" i="16" s="1"/>
  <c r="GV476" i="16"/>
  <c r="GY476" i="16" s="1"/>
  <c r="GV489" i="16"/>
  <c r="GY489" i="16" s="1"/>
  <c r="GV447" i="16"/>
  <c r="GY447" i="16" s="1"/>
  <c r="GV433" i="16"/>
  <c r="GY433" i="16" s="1"/>
  <c r="GV477" i="16"/>
  <c r="GY477" i="16" s="1"/>
  <c r="GV452" i="16"/>
  <c r="GY452" i="16" s="1"/>
  <c r="GV430" i="16"/>
  <c r="GY430" i="16" s="1"/>
  <c r="GV436" i="16"/>
  <c r="GY436" i="16" s="1"/>
  <c r="GV426" i="16"/>
  <c r="GY426" i="16" s="1"/>
  <c r="GV449" i="16"/>
  <c r="GY449" i="16" s="1"/>
  <c r="GV451" i="16"/>
  <c r="GY451" i="16" s="1"/>
  <c r="GV457" i="16"/>
  <c r="GY457" i="16" s="1"/>
  <c r="GV474" i="16"/>
  <c r="GY474" i="16" s="1"/>
  <c r="GV473" i="16"/>
  <c r="GY473" i="16" s="1"/>
  <c r="GV1511" i="16"/>
  <c r="GY1511" i="16" s="1"/>
  <c r="GV1535" i="16"/>
  <c r="GY1535" i="16" s="1"/>
  <c r="GV1542" i="16"/>
  <c r="GY1542" i="16" s="1"/>
  <c r="GV1548" i="16"/>
  <c r="GY1548" i="16" s="1"/>
  <c r="GV1528" i="16"/>
  <c r="GY1528" i="16" s="1"/>
  <c r="GV1532" i="16"/>
  <c r="GY1532" i="16" s="1"/>
  <c r="GV1541" i="16"/>
  <c r="GY1541" i="16" s="1"/>
  <c r="GV1514" i="16"/>
  <c r="GY1514" i="16" s="1"/>
  <c r="GV1500" i="16"/>
  <c r="GY1500" i="16" s="1"/>
  <c r="GV1506" i="16"/>
  <c r="GY1506" i="16" s="1"/>
  <c r="GV1490" i="16"/>
  <c r="GY1490" i="16" s="1"/>
  <c r="GV1522" i="16"/>
  <c r="GY1522" i="16" s="1"/>
  <c r="GV1503" i="16"/>
  <c r="GY1503" i="16" s="1"/>
  <c r="GV1498" i="16"/>
  <c r="GY1498" i="16" s="1"/>
  <c r="GV1502" i="16"/>
  <c r="GY1502" i="16" s="1"/>
  <c r="GV1513" i="16"/>
  <c r="GY1513" i="16" s="1"/>
  <c r="GV1529" i="16"/>
  <c r="GY1529" i="16" s="1"/>
  <c r="GV1525" i="16"/>
  <c r="GY1525" i="16" s="1"/>
  <c r="GV1543" i="16"/>
  <c r="GY1543" i="16" s="1"/>
  <c r="GV1499" i="16"/>
  <c r="GY1499" i="16" s="1"/>
  <c r="GV1494" i="16"/>
  <c r="GY1494" i="16" s="1"/>
  <c r="GV1526" i="16"/>
  <c r="GY1526" i="16" s="1"/>
  <c r="GV1524" i="16"/>
  <c r="GY1524" i="16" s="1"/>
  <c r="GV1540" i="16"/>
  <c r="GY1540" i="16" s="1"/>
  <c r="GV1492" i="16"/>
  <c r="GY1492" i="16" s="1"/>
  <c r="GV1530" i="16"/>
  <c r="GY1530" i="16" s="1"/>
  <c r="GV1539" i="16"/>
  <c r="GY1539" i="16" s="1"/>
  <c r="GV1488" i="16"/>
  <c r="GY1488" i="16" s="1"/>
  <c r="GV1537" i="16"/>
  <c r="GY1537" i="16" s="1"/>
  <c r="GV1534" i="16"/>
  <c r="GY1534" i="16" s="1"/>
  <c r="GV1533" i="16"/>
  <c r="GY1533" i="16" s="1"/>
  <c r="GV1507" i="16"/>
  <c r="GY1507" i="16" s="1"/>
  <c r="GV1518" i="16"/>
  <c r="GY1518" i="16" s="1"/>
  <c r="GV1496" i="16"/>
  <c r="GY1496" i="16" s="1"/>
  <c r="GV1551" i="16"/>
  <c r="GY1551" i="16" s="1"/>
  <c r="GV1523" i="16"/>
  <c r="GY1523" i="16" s="1"/>
  <c r="GV1508" i="16"/>
  <c r="GY1508" i="16" s="1"/>
  <c r="GV1536" i="16"/>
  <c r="GY1536" i="16" s="1"/>
  <c r="GV1493" i="16"/>
  <c r="GY1493" i="16" s="1"/>
  <c r="GV1544" i="16"/>
  <c r="GY1544" i="16" s="1"/>
  <c r="GV1516" i="16"/>
  <c r="GY1516" i="16" s="1"/>
  <c r="GV1549" i="16"/>
  <c r="GY1549" i="16" s="1"/>
  <c r="GV1550" i="16"/>
  <c r="GY1550" i="16" s="1"/>
  <c r="GV1546" i="16"/>
  <c r="GY1546" i="16" s="1"/>
  <c r="GV1538" i="16"/>
  <c r="GY1538" i="16" s="1"/>
  <c r="GV1510" i="16"/>
  <c r="GY1510" i="16" s="1"/>
  <c r="GV1531" i="16"/>
  <c r="GY1531" i="16" s="1"/>
  <c r="GV1509" i="16"/>
  <c r="GY1509" i="16" s="1"/>
  <c r="GV1517" i="16"/>
  <c r="GY1517" i="16" s="1"/>
  <c r="GV1489" i="16"/>
  <c r="GY1489" i="16" s="1"/>
  <c r="GV1491" i="16"/>
  <c r="GY1491" i="16" s="1"/>
  <c r="GV1501" i="16"/>
  <c r="GY1501" i="16" s="1"/>
  <c r="GV1497" i="16"/>
  <c r="GY1497" i="16" s="1"/>
  <c r="GV1547" i="16"/>
  <c r="GY1547" i="16" s="1"/>
  <c r="GV1545" i="16"/>
  <c r="GY1545" i="16" s="1"/>
  <c r="GV1505" i="16"/>
  <c r="GY1505" i="16" s="1"/>
  <c r="GV1520" i="16"/>
  <c r="GY1520" i="16" s="1"/>
  <c r="GV1504" i="16"/>
  <c r="GY1504" i="16" s="1"/>
  <c r="GV1512" i="16"/>
  <c r="GY1512" i="16" s="1"/>
  <c r="GV1495" i="16"/>
  <c r="GY1495" i="16" s="1"/>
  <c r="GV1519" i="16"/>
  <c r="GY1519" i="16" s="1"/>
  <c r="GV1521" i="16"/>
  <c r="GY1521" i="16" s="1"/>
  <c r="GV1515" i="16"/>
  <c r="GY1515" i="16" s="1"/>
  <c r="GV1527" i="16"/>
  <c r="GY1527" i="16" s="1"/>
  <c r="GU671" i="16"/>
  <c r="GS934" i="16"/>
  <c r="DE98" i="16"/>
  <c r="DE87" i="16"/>
  <c r="DE108" i="16"/>
  <c r="DE121" i="16"/>
  <c r="DE100" i="16"/>
  <c r="DE120" i="16"/>
  <c r="DE95" i="16"/>
  <c r="DE99" i="16"/>
  <c r="DE90" i="16"/>
  <c r="DE122" i="16"/>
  <c r="DE114" i="16"/>
  <c r="DE156" i="16"/>
  <c r="DE118" i="16"/>
  <c r="DE111" i="16"/>
  <c r="DE104" i="16"/>
  <c r="DE127" i="16"/>
  <c r="DE124" i="16"/>
  <c r="DE92" i="16"/>
  <c r="DE113" i="16"/>
  <c r="DE159" i="16"/>
  <c r="DE152" i="16"/>
  <c r="DE128" i="16"/>
  <c r="DE126" i="16"/>
  <c r="DE119" i="16"/>
  <c r="DE101" i="16"/>
  <c r="DE154" i="16"/>
  <c r="DE153" i="16"/>
  <c r="DE135" i="16"/>
  <c r="DE110" i="16"/>
  <c r="DE112" i="16"/>
  <c r="DE89" i="16"/>
  <c r="DE103" i="16"/>
  <c r="DE86" i="16"/>
  <c r="DE129" i="16"/>
  <c r="DE146" i="16"/>
  <c r="DE143" i="16"/>
  <c r="DE142" i="16"/>
  <c r="DE115" i="16"/>
  <c r="DE88" i="16"/>
  <c r="DE155" i="16"/>
  <c r="DE151" i="16"/>
  <c r="DE157" i="16"/>
  <c r="DE96" i="16"/>
  <c r="DE105" i="16"/>
  <c r="DE145" i="16"/>
  <c r="DE140" i="16"/>
  <c r="DE147" i="16"/>
  <c r="DE91" i="16"/>
  <c r="DE150" i="16"/>
  <c r="DE134" i="16"/>
  <c r="DE139" i="16"/>
  <c r="DE117" i="16"/>
  <c r="DE94" i="16"/>
  <c r="DE149" i="16"/>
  <c r="DE102" i="16"/>
  <c r="DE109" i="16"/>
  <c r="DE148" i="16"/>
  <c r="DE123" i="16"/>
  <c r="DE107" i="16"/>
  <c r="DE136" i="16"/>
  <c r="DE93" i="16"/>
  <c r="DE138" i="16"/>
  <c r="DE137" i="16"/>
  <c r="DE144" i="16"/>
  <c r="DE97" i="16"/>
  <c r="DE141" i="16"/>
  <c r="DE158" i="16"/>
  <c r="DE116" i="16"/>
  <c r="DE125" i="16"/>
  <c r="DE106" i="16"/>
  <c r="DG83" i="16"/>
  <c r="GS1248" i="16"/>
  <c r="GS2" i="16"/>
  <c r="GS308" i="16"/>
  <c r="CB126" i="16"/>
  <c r="CB119" i="16"/>
  <c r="CB99" i="16"/>
  <c r="CB108" i="16"/>
  <c r="CB87" i="16"/>
  <c r="CB98" i="16"/>
  <c r="CB100" i="16"/>
  <c r="CB104" i="16"/>
  <c r="CB111" i="16"/>
  <c r="CB94" i="16"/>
  <c r="CB121" i="16"/>
  <c r="CB88" i="16"/>
  <c r="CB91" i="16"/>
  <c r="CB123" i="16"/>
  <c r="CB155" i="16"/>
  <c r="CB158" i="16"/>
  <c r="CB157" i="16"/>
  <c r="CB152" i="16"/>
  <c r="CB96" i="16"/>
  <c r="CB114" i="16"/>
  <c r="CB92" i="16"/>
  <c r="CB113" i="16"/>
  <c r="CB153" i="16"/>
  <c r="CB159" i="16"/>
  <c r="CB154" i="16"/>
  <c r="CB128" i="16"/>
  <c r="CB95" i="16"/>
  <c r="CB116" i="16"/>
  <c r="CB115" i="16"/>
  <c r="CB122" i="16"/>
  <c r="CB120" i="16"/>
  <c r="CB150" i="16"/>
  <c r="CB107" i="16"/>
  <c r="CB118" i="16"/>
  <c r="CB138" i="16"/>
  <c r="CB137" i="16"/>
  <c r="CB136" i="16"/>
  <c r="CB149" i="16"/>
  <c r="CB143" i="16"/>
  <c r="CB102" i="16"/>
  <c r="CB151" i="16"/>
  <c r="CB101" i="16"/>
  <c r="CB134" i="16"/>
  <c r="CB112" i="16"/>
  <c r="CB125" i="16"/>
  <c r="CB139" i="16"/>
  <c r="CB117" i="16"/>
  <c r="CB90" i="16"/>
  <c r="CB140" i="16"/>
  <c r="CB124" i="16"/>
  <c r="CB105" i="16"/>
  <c r="CB106" i="16"/>
  <c r="CB89" i="16"/>
  <c r="CB109" i="16"/>
  <c r="CB145" i="16"/>
  <c r="CB148" i="16"/>
  <c r="CB97" i="16"/>
  <c r="CB110" i="16"/>
  <c r="CB144" i="16"/>
  <c r="CB127" i="16"/>
  <c r="CB146" i="16"/>
  <c r="CB147" i="16"/>
  <c r="CB135" i="16"/>
  <c r="CB103" i="16"/>
  <c r="CB141" i="16"/>
  <c r="CB93" i="16"/>
  <c r="CB156" i="16"/>
  <c r="CB86" i="16"/>
  <c r="CB142" i="16"/>
  <c r="CB129" i="16"/>
  <c r="CD83" i="16"/>
  <c r="GV1095" i="16"/>
  <c r="GY1095" i="16" s="1"/>
  <c r="GV1103" i="16"/>
  <c r="GY1103" i="16" s="1"/>
  <c r="GV1054" i="16"/>
  <c r="GY1054" i="16" s="1"/>
  <c r="GV1111" i="16"/>
  <c r="GY1111" i="16" s="1"/>
  <c r="GV1053" i="16"/>
  <c r="GY1053" i="16" s="1"/>
  <c r="GV1073" i="16"/>
  <c r="GY1073" i="16" s="1"/>
  <c r="GV1114" i="16"/>
  <c r="GY1114" i="16" s="1"/>
  <c r="GV1068" i="16"/>
  <c r="GY1068" i="16" s="1"/>
  <c r="GV1088" i="16"/>
  <c r="GY1088" i="16" s="1"/>
  <c r="GV1094" i="16"/>
  <c r="GY1094" i="16" s="1"/>
  <c r="GV1079" i="16"/>
  <c r="GY1079" i="16" s="1"/>
  <c r="GV1058" i="16"/>
  <c r="GY1058" i="16" s="1"/>
  <c r="GV1104" i="16"/>
  <c r="GY1104" i="16" s="1"/>
  <c r="GV1101" i="16"/>
  <c r="GY1101" i="16" s="1"/>
  <c r="GV1092" i="16"/>
  <c r="GY1092" i="16" s="1"/>
  <c r="GV1113" i="16"/>
  <c r="GY1113" i="16" s="1"/>
  <c r="GV1110" i="16"/>
  <c r="GY1110" i="16" s="1"/>
  <c r="GV1093" i="16"/>
  <c r="GY1093" i="16" s="1"/>
  <c r="GV1062" i="16"/>
  <c r="GY1062" i="16" s="1"/>
  <c r="GV1084" i="16"/>
  <c r="GY1084" i="16" s="1"/>
  <c r="GV1116" i="16"/>
  <c r="GY1116" i="16" s="1"/>
  <c r="GV1112" i="16"/>
  <c r="GY1112" i="16" s="1"/>
  <c r="GV1074" i="16"/>
  <c r="GY1074" i="16" s="1"/>
  <c r="GV1096" i="16"/>
  <c r="GY1096" i="16" s="1"/>
  <c r="GV1057" i="16"/>
  <c r="GY1057" i="16" s="1"/>
  <c r="GV1090" i="16"/>
  <c r="GY1090" i="16" s="1"/>
  <c r="GV1108" i="16"/>
  <c r="GY1108" i="16" s="1"/>
  <c r="GV1082" i="16"/>
  <c r="GY1082" i="16" s="1"/>
  <c r="GV1066" i="16"/>
  <c r="GY1066" i="16" s="1"/>
  <c r="GV1080" i="16"/>
  <c r="GY1080" i="16" s="1"/>
  <c r="GV1060" i="16"/>
  <c r="GY1060" i="16" s="1"/>
  <c r="GV1087" i="16"/>
  <c r="GY1087" i="16" s="1"/>
  <c r="GV1109" i="16"/>
  <c r="GY1109" i="16" s="1"/>
  <c r="GV1081" i="16"/>
  <c r="GY1081" i="16" s="1"/>
  <c r="GV1061" i="16"/>
  <c r="GY1061" i="16" s="1"/>
  <c r="GV1056" i="16"/>
  <c r="GY1056" i="16" s="1"/>
  <c r="GV1089" i="16"/>
  <c r="GY1089" i="16" s="1"/>
  <c r="GV1055" i="16"/>
  <c r="GY1055" i="16" s="1"/>
  <c r="GV1063" i="16"/>
  <c r="GY1063" i="16" s="1"/>
  <c r="GV1072" i="16"/>
  <c r="GY1072" i="16" s="1"/>
  <c r="GV1115" i="16"/>
  <c r="GY1115" i="16" s="1"/>
  <c r="GV1070" i="16"/>
  <c r="GY1070" i="16" s="1"/>
  <c r="GV1105" i="16"/>
  <c r="GY1105" i="16" s="1"/>
  <c r="GV1098" i="16"/>
  <c r="GY1098" i="16" s="1"/>
  <c r="GV1083" i="16"/>
  <c r="GY1083" i="16" s="1"/>
  <c r="GV1059" i="16"/>
  <c r="GY1059" i="16" s="1"/>
  <c r="GV1067" i="16"/>
  <c r="GY1067" i="16" s="1"/>
  <c r="GV1099" i="16"/>
  <c r="GY1099" i="16" s="1"/>
  <c r="GV1069" i="16"/>
  <c r="GY1069" i="16" s="1"/>
  <c r="GV1075" i="16"/>
  <c r="GY1075" i="16" s="1"/>
  <c r="GV1078" i="16"/>
  <c r="GY1078" i="16" s="1"/>
  <c r="GV1102" i="16"/>
  <c r="GY1102" i="16" s="1"/>
  <c r="GV1064" i="16"/>
  <c r="GY1064" i="16" s="1"/>
  <c r="GV1106" i="16"/>
  <c r="GY1106" i="16" s="1"/>
  <c r="GV1100" i="16"/>
  <c r="GY1100" i="16" s="1"/>
  <c r="GV1071" i="16"/>
  <c r="GY1071" i="16" s="1"/>
  <c r="GV1097" i="16"/>
  <c r="GY1097" i="16" s="1"/>
  <c r="GV1091" i="16"/>
  <c r="GY1091" i="16" s="1"/>
  <c r="GV1077" i="16"/>
  <c r="GY1077" i="16" s="1"/>
  <c r="GV1085" i="16"/>
  <c r="GY1085" i="16" s="1"/>
  <c r="GV1086" i="16"/>
  <c r="GY1086" i="16" s="1"/>
  <c r="GV1065" i="16"/>
  <c r="GY1065" i="16" s="1"/>
  <c r="GV1076" i="16"/>
  <c r="GY1076" i="16" s="1"/>
  <c r="GV1107" i="16"/>
  <c r="GY1107" i="16" s="1"/>
  <c r="GV142" i="16"/>
  <c r="GY142" i="16" s="1"/>
  <c r="GV134" i="16"/>
  <c r="GY134" i="16" s="1"/>
  <c r="GV145" i="16"/>
  <c r="GY145" i="16" s="1"/>
  <c r="GV123" i="16"/>
  <c r="GY123" i="16" s="1"/>
  <c r="GV137" i="16"/>
  <c r="GY137" i="16" s="1"/>
  <c r="GV129" i="16"/>
  <c r="GY129" i="16" s="1"/>
  <c r="GV177" i="16"/>
  <c r="GY177" i="16" s="1"/>
  <c r="GV175" i="16"/>
  <c r="GY175" i="16" s="1"/>
  <c r="GV126" i="16"/>
  <c r="GY126" i="16" s="1"/>
  <c r="GV161" i="16"/>
  <c r="GY161" i="16" s="1"/>
  <c r="GV176" i="16"/>
  <c r="GY176" i="16" s="1"/>
  <c r="GV131" i="16"/>
  <c r="GY131" i="16" s="1"/>
  <c r="GV151" i="16"/>
  <c r="GY151" i="16" s="1"/>
  <c r="GV162" i="16"/>
  <c r="GY162" i="16" s="1"/>
  <c r="GV167" i="16"/>
  <c r="GY167" i="16" s="1"/>
  <c r="GV136" i="16"/>
  <c r="GY136" i="16" s="1"/>
  <c r="GV128" i="16"/>
  <c r="GY128" i="16" s="1"/>
  <c r="GV121" i="16"/>
  <c r="GY121" i="16" s="1"/>
  <c r="GV154" i="16"/>
  <c r="GY154" i="16" s="1"/>
  <c r="GV144" i="16"/>
  <c r="GY144" i="16" s="1"/>
  <c r="GV139" i="16"/>
  <c r="GY139" i="16" s="1"/>
  <c r="GV150" i="16"/>
  <c r="GY150" i="16" s="1"/>
  <c r="GV170" i="16"/>
  <c r="GY170" i="16" s="1"/>
  <c r="GV148" i="16"/>
  <c r="GY148" i="16" s="1"/>
  <c r="GV160" i="16"/>
  <c r="GY160" i="16" s="1"/>
  <c r="GV118" i="16"/>
  <c r="GY118" i="16" s="1"/>
  <c r="GV158" i="16"/>
  <c r="GY158" i="16" s="1"/>
  <c r="GV122" i="16"/>
  <c r="GY122" i="16" s="1"/>
  <c r="GV114" i="16"/>
  <c r="GY114" i="16" s="1"/>
  <c r="GV127" i="16"/>
  <c r="GY127" i="16" s="1"/>
  <c r="GV165" i="16"/>
  <c r="GY165" i="16" s="1"/>
  <c r="GV135" i="16"/>
  <c r="GY135" i="16" s="1"/>
  <c r="GV156" i="16"/>
  <c r="GY156" i="16" s="1"/>
  <c r="GV173" i="16"/>
  <c r="GY173" i="16" s="1"/>
  <c r="GV120" i="16"/>
  <c r="GY120" i="16" s="1"/>
  <c r="GV140" i="16"/>
  <c r="GY140" i="16" s="1"/>
  <c r="GV157" i="16"/>
  <c r="GY157" i="16" s="1"/>
  <c r="GV132" i="16"/>
  <c r="GY132" i="16" s="1"/>
  <c r="GV172" i="16"/>
  <c r="GY172" i="16" s="1"/>
  <c r="GV171" i="16"/>
  <c r="GY171" i="16" s="1"/>
  <c r="GV159" i="16"/>
  <c r="GY159" i="16" s="1"/>
  <c r="GV163" i="16"/>
  <c r="GY163" i="16" s="1"/>
  <c r="GV130" i="16"/>
  <c r="GY130" i="16" s="1"/>
  <c r="GV153" i="16"/>
  <c r="GY153" i="16" s="1"/>
  <c r="GV149" i="16"/>
  <c r="GY149" i="16" s="1"/>
  <c r="GV138" i="16"/>
  <c r="GY138" i="16" s="1"/>
  <c r="GV155" i="16"/>
  <c r="GY155" i="16" s="1"/>
  <c r="GV119" i="16"/>
  <c r="GY119" i="16" s="1"/>
  <c r="GV117" i="16"/>
  <c r="GY117" i="16" s="1"/>
  <c r="GV152" i="16"/>
  <c r="GY152" i="16" s="1"/>
  <c r="GV115" i="16"/>
  <c r="GY115" i="16" s="1"/>
  <c r="GV147" i="16"/>
  <c r="GY147" i="16" s="1"/>
  <c r="GV169" i="16"/>
  <c r="GY169" i="16" s="1"/>
  <c r="GV141" i="16"/>
  <c r="GY141" i="16" s="1"/>
  <c r="GV125" i="16"/>
  <c r="GY125" i="16" s="1"/>
  <c r="GV174" i="16"/>
  <c r="GY174" i="16" s="1"/>
  <c r="GV164" i="16"/>
  <c r="GY164" i="16" s="1"/>
  <c r="GV143" i="16"/>
  <c r="GY143" i="16" s="1"/>
  <c r="GV133" i="16"/>
  <c r="GY133" i="16" s="1"/>
  <c r="GV168" i="16"/>
  <c r="GY168" i="16" s="1"/>
  <c r="GV166" i="16"/>
  <c r="GY166" i="16" s="1"/>
  <c r="GV124" i="16"/>
  <c r="GY124" i="16" s="1"/>
  <c r="GV146" i="16"/>
  <c r="GY146" i="16" s="1"/>
  <c r="GV116" i="16"/>
  <c r="GY116" i="16" s="1"/>
  <c r="FH137" i="16" l="1"/>
  <c r="FH235" i="16"/>
  <c r="FH314" i="16"/>
  <c r="FH296" i="16"/>
  <c r="FH303" i="16"/>
  <c r="FH151" i="16"/>
  <c r="FH153" i="16"/>
  <c r="FH144" i="16"/>
  <c r="FH135" i="16"/>
  <c r="FH298" i="16"/>
  <c r="FH224" i="16"/>
  <c r="GH206" i="16"/>
  <c r="BV159" i="16"/>
  <c r="BV299" i="16"/>
  <c r="BV138" i="16"/>
  <c r="BV295" i="16"/>
  <c r="BV141" i="16"/>
  <c r="BV227" i="16"/>
  <c r="FD115" i="16"/>
  <c r="FD274" i="16"/>
  <c r="FD275" i="16"/>
  <c r="FD196" i="16"/>
  <c r="GH284" i="16"/>
  <c r="O900" i="16"/>
  <c r="R900" i="16"/>
  <c r="Q702" i="16"/>
  <c r="BV300" i="16"/>
  <c r="BF111" i="16"/>
  <c r="BV317" i="16"/>
  <c r="BV139" i="16"/>
  <c r="BV228" i="16"/>
  <c r="BV306" i="16"/>
  <c r="BV153" i="16"/>
  <c r="BV233" i="16"/>
  <c r="BV220" i="16"/>
  <c r="BV311" i="16"/>
  <c r="BV155" i="16"/>
  <c r="BV296" i="16"/>
  <c r="BV129" i="16"/>
  <c r="GG99" i="16"/>
  <c r="BV202" i="16"/>
  <c r="BU99" i="16"/>
  <c r="FE213" i="16"/>
  <c r="FE218" i="16"/>
  <c r="GG100" i="16"/>
  <c r="CY313" i="16"/>
  <c r="CY147" i="16"/>
  <c r="CY153" i="16"/>
  <c r="CY238" i="16"/>
  <c r="CY134" i="16"/>
  <c r="CY155" i="16"/>
  <c r="CY220" i="16"/>
  <c r="CY141" i="16"/>
  <c r="GG180" i="16"/>
  <c r="EA128" i="16"/>
  <c r="BV125" i="16"/>
  <c r="GG179" i="16"/>
  <c r="FD114" i="16"/>
  <c r="BU194" i="16"/>
  <c r="FD195" i="16"/>
  <c r="FD194" i="16"/>
  <c r="FD273" i="16"/>
  <c r="CY218" i="16"/>
  <c r="BU178" i="16"/>
  <c r="BU180" i="16"/>
  <c r="FH138" i="16"/>
  <c r="FH140" i="16"/>
  <c r="FH305" i="16"/>
  <c r="FH293" i="16"/>
  <c r="FH215" i="16"/>
  <c r="FH226" i="16"/>
  <c r="FH217" i="16"/>
  <c r="FH156" i="16"/>
  <c r="FH219" i="16"/>
  <c r="FH214" i="16"/>
  <c r="FH230" i="16"/>
  <c r="FH223" i="16"/>
  <c r="BV305" i="16"/>
  <c r="BV297" i="16"/>
  <c r="BV221" i="16"/>
  <c r="BV149" i="16"/>
  <c r="BV232" i="16"/>
  <c r="BV293" i="16"/>
  <c r="GG259" i="16"/>
  <c r="GG258" i="16"/>
  <c r="Q900" i="16"/>
  <c r="FD186" i="16"/>
  <c r="R702" i="16"/>
  <c r="M703" i="16"/>
  <c r="R703" i="16" s="1"/>
  <c r="BV222" i="16"/>
  <c r="BV147" i="16"/>
  <c r="BV238" i="16"/>
  <c r="BV213" i="16"/>
  <c r="BV135" i="16"/>
  <c r="BV234" i="16"/>
  <c r="BV313" i="16"/>
  <c r="BV216" i="16"/>
  <c r="BV307" i="16"/>
  <c r="BV217" i="16"/>
  <c r="BV285" i="16"/>
  <c r="EA127" i="16"/>
  <c r="BU100" i="16"/>
  <c r="FE306" i="16"/>
  <c r="FE295" i="16"/>
  <c r="EO111" i="16"/>
  <c r="EA286" i="16"/>
  <c r="CY292" i="16"/>
  <c r="CY296" i="16"/>
  <c r="CY293" i="16"/>
  <c r="CY301" i="16"/>
  <c r="CY143" i="16"/>
  <c r="CY148" i="16"/>
  <c r="CY232" i="16"/>
  <c r="CY154" i="16"/>
  <c r="GG256" i="16"/>
  <c r="EA207" i="16"/>
  <c r="FD116" i="16"/>
  <c r="BY64" i="16"/>
  <c r="FD272" i="16"/>
  <c r="GG177" i="16"/>
  <c r="CY137" i="16"/>
  <c r="CY227" i="16"/>
  <c r="BU101" i="16"/>
  <c r="BU177" i="16"/>
  <c r="CY317" i="16"/>
  <c r="GG257" i="16"/>
  <c r="FH221" i="16"/>
  <c r="FH141" i="16"/>
  <c r="FH136" i="16"/>
  <c r="FH311" i="16"/>
  <c r="FH299" i="16"/>
  <c r="FH134" i="16"/>
  <c r="FH220" i="16"/>
  <c r="Q405" i="16"/>
  <c r="GX885" i="16"/>
  <c r="CP95" i="16"/>
  <c r="FE111" i="16"/>
  <c r="FE113" i="16"/>
  <c r="EC230" i="16"/>
  <c r="EC142" i="16"/>
  <c r="GX694" i="16"/>
  <c r="EB287" i="16"/>
  <c r="EB126" i="16"/>
  <c r="EB187" i="16"/>
  <c r="R405" i="16"/>
  <c r="GX1070" i="16"/>
  <c r="EC134" i="16"/>
  <c r="EC151" i="16"/>
  <c r="EC296" i="16"/>
  <c r="EC310" i="16"/>
  <c r="EC222" i="16"/>
  <c r="EC316" i="16"/>
  <c r="BV127" i="16"/>
  <c r="BV208" i="16"/>
  <c r="FE216" i="16"/>
  <c r="FE147" i="16"/>
  <c r="FE221" i="16"/>
  <c r="FE142" i="16"/>
  <c r="BY73" i="16"/>
  <c r="EA115" i="16"/>
  <c r="BU78" i="16"/>
  <c r="FE134" i="16"/>
  <c r="AI406" i="16"/>
  <c r="N405" i="16"/>
  <c r="GX261" i="16"/>
  <c r="GX507" i="16"/>
  <c r="AT136" i="16"/>
  <c r="AT153" i="16" s="1"/>
  <c r="AT170" i="16" s="1"/>
  <c r="EC234" i="16"/>
  <c r="EC158" i="16"/>
  <c r="EC139" i="16"/>
  <c r="EC228" i="16"/>
  <c r="EC221" i="16"/>
  <c r="EC217" i="16"/>
  <c r="EC304" i="16"/>
  <c r="EC237" i="16"/>
  <c r="EC215" i="16"/>
  <c r="EC293" i="16"/>
  <c r="EC145" i="16"/>
  <c r="FE280" i="16"/>
  <c r="FE125" i="16"/>
  <c r="FE122" i="16"/>
  <c r="GI138" i="16"/>
  <c r="GI316" i="16"/>
  <c r="GI298" i="16"/>
  <c r="GI151" i="16"/>
  <c r="GI231" i="16"/>
  <c r="GI310" i="16"/>
  <c r="GI214" i="16"/>
  <c r="GI158" i="16"/>
  <c r="GI135" i="16"/>
  <c r="GI225" i="16"/>
  <c r="GI230" i="16"/>
  <c r="BV284" i="16"/>
  <c r="BV126" i="16"/>
  <c r="BV207" i="16"/>
  <c r="FE138" i="16"/>
  <c r="FE238" i="16"/>
  <c r="FE292" i="16"/>
  <c r="FE137" i="16"/>
  <c r="FE300" i="16"/>
  <c r="FE139" i="16"/>
  <c r="FE154" i="16"/>
  <c r="FE311" i="16"/>
  <c r="FE135" i="16"/>
  <c r="FE149" i="16"/>
  <c r="EA117" i="16"/>
  <c r="BY62" i="16"/>
  <c r="BU79" i="16"/>
  <c r="BU68" i="16"/>
  <c r="BU58" i="16"/>
  <c r="FE299" i="16"/>
  <c r="FE153" i="16"/>
  <c r="FE233" i="16"/>
  <c r="FE226" i="16"/>
  <c r="EV253" i="16"/>
  <c r="EC149" i="16"/>
  <c r="EC231" i="16"/>
  <c r="EC155" i="16"/>
  <c r="EC292" i="16"/>
  <c r="EC138" i="16"/>
  <c r="CX244" i="16"/>
  <c r="BV128" i="16"/>
  <c r="FE296" i="16"/>
  <c r="FE141" i="16"/>
  <c r="FE293" i="16"/>
  <c r="FE148" i="16"/>
  <c r="FE305" i="16"/>
  <c r="FE214" i="16"/>
  <c r="BU77" i="16"/>
  <c r="GX65" i="16"/>
  <c r="AJ406" i="16"/>
  <c r="O405" i="16"/>
  <c r="EV255" i="16"/>
  <c r="GX445" i="16"/>
  <c r="FY253" i="16"/>
  <c r="EC219" i="16"/>
  <c r="EC213" i="16"/>
  <c r="EC214" i="16"/>
  <c r="EC309" i="16"/>
  <c r="EC224" i="16"/>
  <c r="EC225" i="16"/>
  <c r="EC140" i="16"/>
  <c r="EC294" i="16"/>
  <c r="EC301" i="16"/>
  <c r="EC303" i="16"/>
  <c r="EC297" i="16"/>
  <c r="FE123" i="16"/>
  <c r="FE204" i="16"/>
  <c r="GI292" i="16"/>
  <c r="GI218" i="16"/>
  <c r="GI300" i="16"/>
  <c r="GI143" i="16"/>
  <c r="GI219" i="16"/>
  <c r="GI307" i="16"/>
  <c r="GI142" i="16"/>
  <c r="GI136" i="16"/>
  <c r="GI293" i="16"/>
  <c r="GI140" i="16"/>
  <c r="EB191" i="16"/>
  <c r="CX87" i="16"/>
  <c r="BV206" i="16"/>
  <c r="BV287" i="16"/>
  <c r="FE232" i="16"/>
  <c r="FE313" i="16"/>
  <c r="FE297" i="16"/>
  <c r="FE222" i="16"/>
  <c r="FE228" i="16"/>
  <c r="FE217" i="16"/>
  <c r="FE227" i="16"/>
  <c r="FE155" i="16"/>
  <c r="FE159" i="16"/>
  <c r="BY70" i="16"/>
  <c r="EA194" i="16"/>
  <c r="BY58" i="16"/>
  <c r="BU57" i="16"/>
  <c r="BU67" i="16"/>
  <c r="BY55" i="16"/>
  <c r="FE307" i="16"/>
  <c r="BY76" i="16"/>
  <c r="BY57" i="16"/>
  <c r="BY61" i="16"/>
  <c r="BY71" i="16"/>
  <c r="BY54" i="16"/>
  <c r="BY60" i="16"/>
  <c r="AF406" i="16"/>
  <c r="M208" i="16"/>
  <c r="N208" i="16" s="1"/>
  <c r="EB257" i="16"/>
  <c r="EB271" i="16"/>
  <c r="EB129" i="16"/>
  <c r="GH216" i="16"/>
  <c r="GH234" i="16"/>
  <c r="GG114" i="16"/>
  <c r="FD126" i="16"/>
  <c r="FR111" i="16"/>
  <c r="FD128" i="16"/>
  <c r="GH155" i="16"/>
  <c r="GH139" i="16"/>
  <c r="GH238" i="16"/>
  <c r="GH143" i="16"/>
  <c r="GH305" i="16"/>
  <c r="GH221" i="16"/>
  <c r="GH148" i="16"/>
  <c r="GH313" i="16"/>
  <c r="FD129" i="16"/>
  <c r="FD205" i="16"/>
  <c r="GH227" i="16"/>
  <c r="GH153" i="16"/>
  <c r="GH203" i="16"/>
  <c r="GH122" i="16"/>
  <c r="GH125" i="16"/>
  <c r="EB283" i="16"/>
  <c r="EB123" i="16"/>
  <c r="EB125" i="16"/>
  <c r="EB202" i="16"/>
  <c r="EB201" i="16"/>
  <c r="EB203" i="16"/>
  <c r="EB281" i="16"/>
  <c r="EB122" i="16"/>
  <c r="EB280" i="16"/>
  <c r="EB204" i="16"/>
  <c r="EB124" i="16"/>
  <c r="EB282" i="16"/>
  <c r="GH307" i="16"/>
  <c r="GH134" i="16"/>
  <c r="GH297" i="16"/>
  <c r="GH317" i="16"/>
  <c r="GH138" i="16"/>
  <c r="GH135" i="16"/>
  <c r="GG272" i="16"/>
  <c r="GG196" i="16"/>
  <c r="BU76" i="16"/>
  <c r="BU65" i="16"/>
  <c r="BU59" i="16"/>
  <c r="BU64" i="16"/>
  <c r="BU54" i="16"/>
  <c r="BW303" i="16"/>
  <c r="BW217" i="16"/>
  <c r="BW225" i="16"/>
  <c r="BW293" i="16"/>
  <c r="BW152" i="16"/>
  <c r="BW301" i="16"/>
  <c r="BW237" i="16"/>
  <c r="BW135" i="16"/>
  <c r="BW142" i="16"/>
  <c r="BW218" i="16"/>
  <c r="BW230" i="16"/>
  <c r="BW231" i="16"/>
  <c r="BW300" i="16"/>
  <c r="BW136" i="16"/>
  <c r="BW140" i="16"/>
  <c r="BW313" i="16"/>
  <c r="BW155" i="16"/>
  <c r="BW224" i="16"/>
  <c r="BW297" i="16"/>
  <c r="BW214" i="16"/>
  <c r="BW138" i="16"/>
  <c r="BW234" i="16"/>
  <c r="BW307" i="16"/>
  <c r="BW222" i="16"/>
  <c r="BW219" i="16"/>
  <c r="BW151" i="16"/>
  <c r="BW149" i="16"/>
  <c r="BW298" i="16"/>
  <c r="BW143" i="16"/>
  <c r="BW296" i="16"/>
  <c r="BW309" i="16"/>
  <c r="BW146" i="16"/>
  <c r="BW292" i="16"/>
  <c r="BW294" i="16"/>
  <c r="BW221" i="16"/>
  <c r="BW134" i="16"/>
  <c r="BW316" i="16"/>
  <c r="BW158" i="16"/>
  <c r="BW139" i="16"/>
  <c r="BW145" i="16"/>
  <c r="BW213" i="16"/>
  <c r="BW215" i="16"/>
  <c r="BW304" i="16"/>
  <c r="BW228" i="16"/>
  <c r="BW310" i="16"/>
  <c r="GH255" i="16"/>
  <c r="EB177" i="16"/>
  <c r="M181" i="13"/>
  <c r="BV280" i="16"/>
  <c r="BU114" i="16"/>
  <c r="BU273" i="16"/>
  <c r="FD285" i="16"/>
  <c r="FD286" i="16"/>
  <c r="EB108" i="16"/>
  <c r="R207" i="16"/>
  <c r="GH287" i="16"/>
  <c r="EV96" i="16"/>
  <c r="GX691" i="16"/>
  <c r="EV97" i="16"/>
  <c r="FY173" i="16"/>
  <c r="AT120" i="16"/>
  <c r="FY97" i="16"/>
  <c r="GX1503" i="16"/>
  <c r="EB180" i="16"/>
  <c r="EB284" i="16"/>
  <c r="BV283" i="16"/>
  <c r="M117" i="13"/>
  <c r="M134" i="13" s="1"/>
  <c r="BV282" i="16"/>
  <c r="GX1133" i="16"/>
  <c r="BV203" i="16"/>
  <c r="BV123" i="16"/>
  <c r="BV124" i="16"/>
  <c r="GH293" i="16"/>
  <c r="GH218" i="16"/>
  <c r="GH301" i="16"/>
  <c r="GH233" i="16"/>
  <c r="GM150" i="16"/>
  <c r="GO150" i="16" s="1"/>
  <c r="BU274" i="16"/>
  <c r="BU193" i="16"/>
  <c r="BU196" i="16"/>
  <c r="GG115" i="16"/>
  <c r="GG194" i="16"/>
  <c r="GH149" i="16"/>
  <c r="GH295" i="16"/>
  <c r="GH154" i="16"/>
  <c r="GH213" i="16"/>
  <c r="GH228" i="16"/>
  <c r="FD287" i="16"/>
  <c r="GH141" i="16"/>
  <c r="GH312" i="16"/>
  <c r="GX196" i="16"/>
  <c r="DS174" i="16"/>
  <c r="GG117" i="16"/>
  <c r="FJ235" i="16"/>
  <c r="FL235" i="16" s="1"/>
  <c r="EB207" i="16"/>
  <c r="BV281" i="16"/>
  <c r="FD284" i="16"/>
  <c r="BU195" i="16"/>
  <c r="EG204" i="16"/>
  <c r="EI204" i="16" s="1"/>
  <c r="FJ208" i="16"/>
  <c r="FL208" i="16" s="1"/>
  <c r="GM101" i="16"/>
  <c r="GO101" i="16" s="1"/>
  <c r="BM15" i="16"/>
  <c r="FY174" i="16"/>
  <c r="GX1198" i="16"/>
  <c r="GX1312" i="16"/>
  <c r="EV174" i="16"/>
  <c r="GX820" i="16"/>
  <c r="GM125" i="16"/>
  <c r="GO125" i="16" s="1"/>
  <c r="EB111" i="16"/>
  <c r="EB205" i="16"/>
  <c r="EB206" i="16"/>
  <c r="BV122" i="16"/>
  <c r="BV201" i="16"/>
  <c r="GH217" i="16"/>
  <c r="GH142" i="16"/>
  <c r="GH311" i="16"/>
  <c r="GH306" i="16"/>
  <c r="GH159" i="16"/>
  <c r="BU275" i="16"/>
  <c r="BU117" i="16"/>
  <c r="GG116" i="16"/>
  <c r="GG273" i="16"/>
  <c r="FD207" i="16"/>
  <c r="GH214" i="16"/>
  <c r="GH232" i="16"/>
  <c r="GH300" i="16"/>
  <c r="GH299" i="16"/>
  <c r="GH137" i="16"/>
  <c r="GH292" i="16"/>
  <c r="DS176" i="16"/>
  <c r="BM173" i="16"/>
  <c r="CZ231" i="16"/>
  <c r="CZ230" i="16"/>
  <c r="CZ214" i="16"/>
  <c r="CZ140" i="16"/>
  <c r="CZ138" i="16"/>
  <c r="CZ149" i="16"/>
  <c r="CZ152" i="16"/>
  <c r="CZ218" i="16"/>
  <c r="CZ224" i="16"/>
  <c r="CZ151" i="16"/>
  <c r="CZ225" i="16"/>
  <c r="CZ307" i="16"/>
  <c r="CZ143" i="16"/>
  <c r="CZ222" i="16"/>
  <c r="CZ155" i="16"/>
  <c r="CZ142" i="16"/>
  <c r="CZ296" i="16"/>
  <c r="CZ313" i="16"/>
  <c r="CZ294" i="16"/>
  <c r="CZ219" i="16"/>
  <c r="CZ145" i="16"/>
  <c r="CZ304" i="16"/>
  <c r="CZ298" i="16"/>
  <c r="CZ300" i="16"/>
  <c r="CZ301" i="16"/>
  <c r="CZ297" i="16"/>
  <c r="CZ158" i="16"/>
  <c r="CZ217" i="16"/>
  <c r="CZ316" i="16"/>
  <c r="CZ134" i="16"/>
  <c r="CZ309" i="16"/>
  <c r="CZ310" i="16"/>
  <c r="CZ139" i="16"/>
  <c r="CZ237" i="16"/>
  <c r="CZ303" i="16"/>
  <c r="CZ228" i="16"/>
  <c r="CZ221" i="16"/>
  <c r="CZ213" i="16"/>
  <c r="CZ234" i="16"/>
  <c r="CZ146" i="16"/>
  <c r="CZ292" i="16"/>
  <c r="CZ293" i="16"/>
  <c r="CZ136" i="16"/>
  <c r="CZ215" i="16"/>
  <c r="CZ135" i="16"/>
  <c r="ED143" i="16"/>
  <c r="ED295" i="16"/>
  <c r="ED301" i="16"/>
  <c r="ED236" i="16"/>
  <c r="ED223" i="16"/>
  <c r="ED139" i="16"/>
  <c r="ED152" i="16"/>
  <c r="ED134" i="16"/>
  <c r="ED154" i="16"/>
  <c r="ED299" i="16"/>
  <c r="ED137" i="16"/>
  <c r="ED310" i="16"/>
  <c r="ED135" i="16"/>
  <c r="ED308" i="16"/>
  <c r="ED140" i="16"/>
  <c r="ED216" i="16"/>
  <c r="ED215" i="16"/>
  <c r="ED298" i="16"/>
  <c r="ED144" i="16"/>
  <c r="ED312" i="16"/>
  <c r="ED293" i="16"/>
  <c r="ED306" i="16"/>
  <c r="ED225" i="16"/>
  <c r="ED229" i="16"/>
  <c r="ED297" i="16"/>
  <c r="ED231" i="16"/>
  <c r="ED302" i="16"/>
  <c r="ED294" i="16"/>
  <c r="ED148" i="16"/>
  <c r="ED233" i="16"/>
  <c r="ED141" i="16"/>
  <c r="ED218" i="16"/>
  <c r="ED227" i="16"/>
  <c r="ED213" i="16"/>
  <c r="ED146" i="16"/>
  <c r="ED315" i="16"/>
  <c r="ED222" i="16"/>
  <c r="ED214" i="16"/>
  <c r="ED136" i="16"/>
  <c r="ED304" i="16"/>
  <c r="ED219" i="16"/>
  <c r="ED220" i="16"/>
  <c r="ED150" i="16"/>
  <c r="ED292" i="16"/>
  <c r="ED157" i="16"/>
  <c r="M184" i="13"/>
  <c r="M201" i="13" s="1"/>
  <c r="EB264" i="16"/>
  <c r="EB185" i="16"/>
  <c r="GH285" i="16"/>
  <c r="CX167" i="16"/>
  <c r="GH202" i="16"/>
  <c r="L108" i="13"/>
  <c r="L125" i="13" s="1"/>
  <c r="GH280" i="16"/>
  <c r="EA193" i="16"/>
  <c r="DS97" i="16"/>
  <c r="EG233" i="16"/>
  <c r="EI233" i="16" s="1"/>
  <c r="FJ184" i="16"/>
  <c r="FL184" i="16" s="1"/>
  <c r="DS254" i="16"/>
  <c r="EB267" i="16"/>
  <c r="EB265" i="16"/>
  <c r="EB186" i="16"/>
  <c r="GH207" i="16"/>
  <c r="GH127" i="16"/>
  <c r="GH208" i="16"/>
  <c r="BM255" i="16"/>
  <c r="GX444" i="16"/>
  <c r="GX1441" i="16"/>
  <c r="GX441" i="16"/>
  <c r="GX692" i="16"/>
  <c r="AT8" i="16"/>
  <c r="GX199" i="16" s="1"/>
  <c r="GX506" i="16"/>
  <c r="CP254" i="16"/>
  <c r="GX1132" i="16"/>
  <c r="BM17" i="16"/>
  <c r="GX1504" i="16"/>
  <c r="GX886" i="16"/>
  <c r="GX1507" i="16"/>
  <c r="GH95" i="16"/>
  <c r="CP94" i="16"/>
  <c r="FJ236" i="16"/>
  <c r="FL236" i="16" s="1"/>
  <c r="EB101" i="16"/>
  <c r="CX245" i="16"/>
  <c r="CX86" i="16"/>
  <c r="CX165" i="16"/>
  <c r="GH201" i="16"/>
  <c r="BM174" i="16"/>
  <c r="GH283" i="16"/>
  <c r="EA195" i="16"/>
  <c r="GX194" i="16"/>
  <c r="EA196" i="16"/>
  <c r="EA272" i="16"/>
  <c r="AU281" i="16"/>
  <c r="GH204" i="16"/>
  <c r="GX197" i="16"/>
  <c r="EA275" i="16"/>
  <c r="EA116" i="16"/>
  <c r="BX310" i="16"/>
  <c r="BX315" i="16"/>
  <c r="BX135" i="16"/>
  <c r="BX141" i="16"/>
  <c r="BX214" i="16"/>
  <c r="BX308" i="16"/>
  <c r="BX218" i="16"/>
  <c r="BX292" i="16"/>
  <c r="BX219" i="16"/>
  <c r="BX304" i="16"/>
  <c r="BX298" i="16"/>
  <c r="BX152" i="16"/>
  <c r="BX148" i="16"/>
  <c r="BX293" i="16"/>
  <c r="BX137" i="16"/>
  <c r="BX222" i="16"/>
  <c r="BX136" i="16"/>
  <c r="BX312" i="16"/>
  <c r="BX229" i="16"/>
  <c r="BX216" i="16"/>
  <c r="BX213" i="16"/>
  <c r="BX154" i="16"/>
  <c r="BX139" i="16"/>
  <c r="BX236" i="16"/>
  <c r="BX143" i="16"/>
  <c r="BX225" i="16"/>
  <c r="BX150" i="16"/>
  <c r="BX231" i="16"/>
  <c r="BX233" i="16"/>
  <c r="BX146" i="16"/>
  <c r="BX302" i="16"/>
  <c r="BX223" i="16"/>
  <c r="BX134" i="16"/>
  <c r="BX220" i="16"/>
  <c r="BX297" i="16"/>
  <c r="BX140" i="16"/>
  <c r="BX157" i="16"/>
  <c r="BX227" i="16"/>
  <c r="BX215" i="16"/>
  <c r="BX306" i="16"/>
  <c r="BX299" i="16"/>
  <c r="BX144" i="16"/>
  <c r="BX295" i="16"/>
  <c r="BX294" i="16"/>
  <c r="BX301" i="16"/>
  <c r="EG229" i="16"/>
  <c r="EI229" i="16" s="1"/>
  <c r="FJ233" i="16"/>
  <c r="FL233" i="16" s="1"/>
  <c r="EB106" i="16"/>
  <c r="GH128" i="16"/>
  <c r="GH205" i="16"/>
  <c r="CX88" i="16"/>
  <c r="CX168" i="16"/>
  <c r="GH281" i="16"/>
  <c r="GH124" i="16"/>
  <c r="EA273" i="16"/>
  <c r="EG235" i="16"/>
  <c r="EI235" i="16" s="1"/>
  <c r="FJ237" i="16"/>
  <c r="FL237" i="16" s="1"/>
  <c r="DS100" i="16"/>
  <c r="EB266" i="16"/>
  <c r="EB109" i="16"/>
  <c r="GH126" i="16"/>
  <c r="GH129" i="16"/>
  <c r="GX572" i="16"/>
  <c r="CP176" i="16"/>
  <c r="GX508" i="16"/>
  <c r="GX193" i="16"/>
  <c r="GX67" i="16"/>
  <c r="EV175" i="16"/>
  <c r="GX1006" i="16"/>
  <c r="GX573" i="16"/>
  <c r="GX1443" i="16"/>
  <c r="GX883" i="16"/>
  <c r="EV94" i="16"/>
  <c r="GX1005" i="16"/>
  <c r="GH94" i="16"/>
  <c r="BM97" i="16"/>
  <c r="EB100" i="16"/>
  <c r="CX89" i="16"/>
  <c r="CX166" i="16"/>
  <c r="GH282" i="16"/>
  <c r="DS94" i="16"/>
  <c r="GH123" i="16"/>
  <c r="J109" i="13"/>
  <c r="J126" i="13" s="1"/>
  <c r="EA274" i="16"/>
  <c r="GX569" i="16"/>
  <c r="GX1136" i="16"/>
  <c r="GX1315" i="16"/>
  <c r="FD206" i="16"/>
  <c r="FD127" i="16"/>
  <c r="EB193" i="16"/>
  <c r="J114" i="13"/>
  <c r="J131" i="13" s="1"/>
  <c r="L183" i="13"/>
  <c r="L200" i="13" s="1"/>
  <c r="GX133" i="16"/>
  <c r="GX260" i="16"/>
  <c r="BM254" i="16"/>
  <c r="GX509" i="16"/>
  <c r="DS255" i="16"/>
  <c r="FY96" i="16"/>
  <c r="GX130" i="16"/>
  <c r="EG200" i="16"/>
  <c r="EI200" i="16" s="1"/>
  <c r="M109" i="16"/>
  <c r="M110" i="16" s="1"/>
  <c r="AV274" i="16"/>
  <c r="J188" i="13"/>
  <c r="J205" i="13" s="1"/>
  <c r="M119" i="13"/>
  <c r="M136" i="13" s="1"/>
  <c r="M190" i="13"/>
  <c r="M207" i="13" s="1"/>
  <c r="GX381" i="16"/>
  <c r="FD88" i="16"/>
  <c r="FD87" i="16"/>
  <c r="FD166" i="16"/>
  <c r="FD89" i="16"/>
  <c r="FD245" i="16"/>
  <c r="FD167" i="16"/>
  <c r="FD86" i="16"/>
  <c r="FD165" i="16"/>
  <c r="FD168" i="16"/>
  <c r="FD247" i="16"/>
  <c r="FD246" i="16"/>
  <c r="FD244" i="16"/>
  <c r="EA166" i="16"/>
  <c r="EA244" i="16"/>
  <c r="EA168" i="16"/>
  <c r="EA167" i="16"/>
  <c r="EA87" i="16"/>
  <c r="EA88" i="16"/>
  <c r="EA165" i="16"/>
  <c r="EA245" i="16"/>
  <c r="EA247" i="16"/>
  <c r="EA86" i="16"/>
  <c r="EA246" i="16"/>
  <c r="EA89" i="16"/>
  <c r="N189" i="13"/>
  <c r="N206" i="13" s="1"/>
  <c r="EG238" i="16"/>
  <c r="EI238" i="16" s="1"/>
  <c r="EG236" i="16"/>
  <c r="EI236" i="16" s="1"/>
  <c r="EG192" i="16"/>
  <c r="EI192" i="16" s="1"/>
  <c r="EG234" i="16"/>
  <c r="EI234" i="16" s="1"/>
  <c r="GM155" i="16"/>
  <c r="GO155" i="16" s="1"/>
  <c r="FD267" i="16"/>
  <c r="FD264" i="16"/>
  <c r="EB268" i="16"/>
  <c r="EB190" i="16"/>
  <c r="GX754" i="16"/>
  <c r="FY176" i="16"/>
  <c r="BM95" i="16"/>
  <c r="EG184" i="16"/>
  <c r="EI184" i="16" s="1"/>
  <c r="EG196" i="16"/>
  <c r="EI196" i="16" s="1"/>
  <c r="EG231" i="16"/>
  <c r="EI231" i="16" s="1"/>
  <c r="EG180" i="16"/>
  <c r="EI180" i="16" s="1"/>
  <c r="GX1196" i="16"/>
  <c r="GX259" i="16"/>
  <c r="GM151" i="16"/>
  <c r="GO151" i="16" s="1"/>
  <c r="AG406" i="16"/>
  <c r="M12" i="16"/>
  <c r="R12" i="16" s="1"/>
  <c r="GX570" i="16"/>
  <c r="GX1314" i="16"/>
  <c r="GX129" i="16"/>
  <c r="CP174" i="16"/>
  <c r="GX1439" i="16"/>
  <c r="GX757" i="16"/>
  <c r="GX1377" i="16"/>
  <c r="BM16" i="16"/>
  <c r="GX443" i="16"/>
  <c r="GX442" i="16"/>
  <c r="GX1442" i="16"/>
  <c r="CP97" i="16"/>
  <c r="GX758" i="16"/>
  <c r="DS175" i="16"/>
  <c r="CP96" i="16"/>
  <c r="CP173" i="16"/>
  <c r="GX1007" i="16"/>
  <c r="GX132" i="16"/>
  <c r="GX1197" i="16"/>
  <c r="GX1375" i="16"/>
  <c r="GX68" i="16"/>
  <c r="GX1378" i="16"/>
  <c r="GX819" i="16"/>
  <c r="DS95" i="16"/>
  <c r="DS253" i="16"/>
  <c r="GX884" i="16"/>
  <c r="GM156" i="16"/>
  <c r="GO156" i="16" s="1"/>
  <c r="FD188" i="16"/>
  <c r="FD187" i="16"/>
  <c r="FD266" i="16"/>
  <c r="GM113" i="16"/>
  <c r="GO113" i="16" s="1"/>
  <c r="EB189" i="16"/>
  <c r="EB112" i="16"/>
  <c r="EB110" i="16"/>
  <c r="AG108" i="16"/>
  <c r="EB285" i="16"/>
  <c r="EB128" i="16"/>
  <c r="EB286" i="16"/>
  <c r="M116" i="13"/>
  <c r="M133" i="13" s="1"/>
  <c r="K185" i="13"/>
  <c r="K202" i="13" s="1"/>
  <c r="GX818" i="16"/>
  <c r="N108" i="13"/>
  <c r="N125" i="13" s="1"/>
  <c r="J192" i="13"/>
  <c r="J209" i="13" s="1"/>
  <c r="K116" i="13"/>
  <c r="K133" i="13" s="1"/>
  <c r="L107" i="13"/>
  <c r="L184" i="13"/>
  <c r="L201" i="13" s="1"/>
  <c r="GX1068" i="16"/>
  <c r="GX1199" i="16"/>
  <c r="GX379" i="16"/>
  <c r="GX66" i="16"/>
  <c r="FY255" i="16"/>
  <c r="BM176" i="16"/>
  <c r="CP175" i="16"/>
  <c r="GX377" i="16"/>
  <c r="GX1311" i="16"/>
  <c r="GX1505" i="16"/>
  <c r="EG168" i="16"/>
  <c r="EI168" i="16" s="1"/>
  <c r="BU245" i="16"/>
  <c r="BU86" i="16"/>
  <c r="BU166" i="16"/>
  <c r="BU87" i="16"/>
  <c r="BU165" i="16"/>
  <c r="BU167" i="16"/>
  <c r="BU244" i="16"/>
  <c r="BU246" i="16"/>
  <c r="BU168" i="16"/>
  <c r="BU88" i="16"/>
  <c r="BU89" i="16"/>
  <c r="BU247" i="16"/>
  <c r="GG168" i="16"/>
  <c r="GG89" i="16"/>
  <c r="GG88" i="16"/>
  <c r="GG87" i="16"/>
  <c r="GG245" i="16"/>
  <c r="GG246" i="16"/>
  <c r="GG167" i="16"/>
  <c r="GG166" i="16"/>
  <c r="GG247" i="16"/>
  <c r="GG165" i="16"/>
  <c r="GG86" i="16"/>
  <c r="GG244" i="16"/>
  <c r="BM96" i="16"/>
  <c r="DS173" i="16"/>
  <c r="FY175" i="16"/>
  <c r="BM94" i="16"/>
  <c r="EV252" i="16"/>
  <c r="GX882" i="16"/>
  <c r="FY254" i="16"/>
  <c r="GX1004" i="16"/>
  <c r="GX380" i="16"/>
  <c r="GX195" i="16"/>
  <c r="CP252" i="16"/>
  <c r="GX131" i="16"/>
  <c r="GX693" i="16"/>
  <c r="GX1506" i="16"/>
  <c r="GX1313" i="16"/>
  <c r="GX1071" i="16"/>
  <c r="GX756" i="16"/>
  <c r="FD185" i="16"/>
  <c r="EB192" i="16"/>
  <c r="AF108" i="16"/>
  <c r="EG230" i="16"/>
  <c r="EI230" i="16" s="1"/>
  <c r="EG172" i="16"/>
  <c r="EI172" i="16" s="1"/>
  <c r="EG237" i="16"/>
  <c r="EI237" i="16" s="1"/>
  <c r="EG208" i="16"/>
  <c r="EI208" i="16" s="1"/>
  <c r="EG232" i="16"/>
  <c r="EI232" i="16" s="1"/>
  <c r="BM175" i="16"/>
  <c r="DS252" i="16"/>
  <c r="GX69" i="16"/>
  <c r="GX1135" i="16"/>
  <c r="DS96" i="16"/>
  <c r="GX821" i="16"/>
  <c r="GX1379" i="16"/>
  <c r="GX258" i="16"/>
  <c r="BM252" i="16"/>
  <c r="GX505" i="16"/>
  <c r="FY94" i="16"/>
  <c r="CP255" i="16"/>
  <c r="GX378" i="16"/>
  <c r="GX690" i="16"/>
  <c r="BM253" i="16"/>
  <c r="AT47" i="16"/>
  <c r="GX571" i="16"/>
  <c r="EV176" i="16"/>
  <c r="GX1376" i="16"/>
  <c r="GX1008" i="16"/>
  <c r="GX1134" i="16"/>
  <c r="FY95" i="16"/>
  <c r="FY252" i="16"/>
  <c r="GX1200" i="16"/>
  <c r="GX257" i="16"/>
  <c r="FD109" i="16"/>
  <c r="FD108" i="16"/>
  <c r="GM97" i="16"/>
  <c r="GO97" i="16" s="1"/>
  <c r="EB269" i="16"/>
  <c r="EB113" i="16"/>
  <c r="AJ108" i="16"/>
  <c r="EB208" i="16"/>
  <c r="EB127" i="16"/>
  <c r="M188" i="13"/>
  <c r="M205" i="13" s="1"/>
  <c r="J118" i="13"/>
  <c r="J135" i="13" s="1"/>
  <c r="L185" i="13"/>
  <c r="L202" i="13" s="1"/>
  <c r="GX1072" i="16"/>
  <c r="GX755" i="16"/>
  <c r="J185" i="13"/>
  <c r="J202" i="13" s="1"/>
  <c r="N187" i="13"/>
  <c r="N204" i="13" s="1"/>
  <c r="K191" i="13"/>
  <c r="K208" i="13" s="1"/>
  <c r="N115" i="13"/>
  <c r="N132" i="13" s="1"/>
  <c r="EG176" i="16"/>
  <c r="EI176" i="16" s="1"/>
  <c r="GX1069" i="16"/>
  <c r="CP253" i="16"/>
  <c r="GX822" i="16"/>
  <c r="EV173" i="16"/>
  <c r="GX1440" i="16"/>
  <c r="EA124" i="16"/>
  <c r="EA201" i="16"/>
  <c r="EA202" i="16"/>
  <c r="EA125" i="16"/>
  <c r="EA204" i="16"/>
  <c r="EA282" i="16"/>
  <c r="EA122" i="16"/>
  <c r="EA203" i="16"/>
  <c r="EA281" i="16"/>
  <c r="EA280" i="16"/>
  <c r="EA123" i="16"/>
  <c r="EA283" i="16"/>
  <c r="CX125" i="16"/>
  <c r="CX282" i="16"/>
  <c r="CX202" i="16"/>
  <c r="CX122" i="16"/>
  <c r="CX123" i="16"/>
  <c r="CX281" i="16"/>
  <c r="CX124" i="16"/>
  <c r="CX203" i="16"/>
  <c r="CX201" i="16"/>
  <c r="CX280" i="16"/>
  <c r="CX283" i="16"/>
  <c r="CX204" i="16"/>
  <c r="AU207" i="16"/>
  <c r="AU275" i="16"/>
  <c r="AU291" i="16"/>
  <c r="AU223" i="16"/>
  <c r="AU308" i="16" s="1"/>
  <c r="GG123" i="16"/>
  <c r="GG282" i="16"/>
  <c r="GG201" i="16"/>
  <c r="GG124" i="16"/>
  <c r="GG122" i="16"/>
  <c r="GG283" i="16"/>
  <c r="GG125" i="16"/>
  <c r="GG203" i="16"/>
  <c r="GG281" i="16"/>
  <c r="GG280" i="16"/>
  <c r="GG202" i="16"/>
  <c r="GG204" i="16"/>
  <c r="BU125" i="16"/>
  <c r="BU203" i="16"/>
  <c r="BU124" i="16"/>
  <c r="BU204" i="16"/>
  <c r="BU283" i="16"/>
  <c r="BU282" i="16"/>
  <c r="BU280" i="16"/>
  <c r="BU201" i="16"/>
  <c r="BU202" i="16"/>
  <c r="BU122" i="16"/>
  <c r="BU281" i="16"/>
  <c r="BU123" i="16"/>
  <c r="AU202" i="16"/>
  <c r="AU270" i="16"/>
  <c r="K117" i="13"/>
  <c r="K134" i="13" s="1"/>
  <c r="L114" i="13"/>
  <c r="L131" i="13" s="1"/>
  <c r="N109" i="13"/>
  <c r="N126" i="13" s="1"/>
  <c r="M182" i="13"/>
  <c r="M199" i="13" s="1"/>
  <c r="L118" i="13"/>
  <c r="L135" i="13" s="1"/>
  <c r="L112" i="13"/>
  <c r="L129" i="13" s="1"/>
  <c r="K187" i="13"/>
  <c r="K204" i="13" s="1"/>
  <c r="GH176" i="16"/>
  <c r="GH96" i="16"/>
  <c r="FJ192" i="16"/>
  <c r="FL192" i="16" s="1"/>
  <c r="J108" i="13"/>
  <c r="J125" i="13" s="1"/>
  <c r="K119" i="13"/>
  <c r="K136" i="13" s="1"/>
  <c r="L111" i="13"/>
  <c r="L128" i="13" s="1"/>
  <c r="GM93" i="16"/>
  <c r="GO93" i="16" s="1"/>
  <c r="FJ231" i="16"/>
  <c r="FL231" i="16" s="1"/>
  <c r="FJ234" i="16"/>
  <c r="FL234" i="16" s="1"/>
  <c r="FJ188" i="16"/>
  <c r="FL188" i="16" s="1"/>
  <c r="FJ172" i="16"/>
  <c r="FL172" i="16" s="1"/>
  <c r="FJ180" i="16"/>
  <c r="FL180" i="16" s="1"/>
  <c r="L117" i="13"/>
  <c r="L134" i="13" s="1"/>
  <c r="J113" i="13"/>
  <c r="J130" i="13" s="1"/>
  <c r="M189" i="13"/>
  <c r="M206" i="13" s="1"/>
  <c r="M186" i="13"/>
  <c r="M203" i="13" s="1"/>
  <c r="J111" i="13"/>
  <c r="J128" i="13" s="1"/>
  <c r="K115" i="13"/>
  <c r="K132" i="13" s="1"/>
  <c r="L115" i="13"/>
  <c r="L132" i="13" s="1"/>
  <c r="N118" i="13"/>
  <c r="N135" i="13" s="1"/>
  <c r="K112" i="13"/>
  <c r="K129" i="13" s="1"/>
  <c r="J110" i="13"/>
  <c r="J127" i="13" s="1"/>
  <c r="N183" i="13"/>
  <c r="N200" i="13" s="1"/>
  <c r="K107" i="13"/>
  <c r="N107" i="13"/>
  <c r="GM159" i="16"/>
  <c r="GO159" i="16" s="1"/>
  <c r="EB116" i="16"/>
  <c r="CP256" i="16"/>
  <c r="Q801" i="16"/>
  <c r="GH173" i="16"/>
  <c r="GH175" i="16"/>
  <c r="GH252" i="16"/>
  <c r="GM105" i="16"/>
  <c r="GO105" i="16" s="1"/>
  <c r="P108" i="16"/>
  <c r="GM153" i="16"/>
  <c r="GO153" i="16" s="1"/>
  <c r="EB178" i="16"/>
  <c r="EB99" i="16"/>
  <c r="AI108" i="16"/>
  <c r="GM109" i="16"/>
  <c r="GO109" i="16" s="1"/>
  <c r="GM152" i="16"/>
  <c r="GO152" i="16" s="1"/>
  <c r="AT169" i="16"/>
  <c r="AT237" i="16"/>
  <c r="AU289" i="16"/>
  <c r="AU221" i="16"/>
  <c r="AU306" i="16" s="1"/>
  <c r="FD280" i="16"/>
  <c r="FD125" i="16"/>
  <c r="FD281" i="16"/>
  <c r="FD204" i="16"/>
  <c r="FD283" i="16"/>
  <c r="FD123" i="16"/>
  <c r="FD124" i="16"/>
  <c r="FD122" i="16"/>
  <c r="FD201" i="16"/>
  <c r="FD203" i="16"/>
  <c r="FD282" i="16"/>
  <c r="FD202" i="16"/>
  <c r="AU212" i="16"/>
  <c r="AU280" i="16"/>
  <c r="M110" i="13"/>
  <c r="M127" i="13" s="1"/>
  <c r="FJ200" i="16"/>
  <c r="FL200" i="16" s="1"/>
  <c r="FJ168" i="16"/>
  <c r="FL168" i="16" s="1"/>
  <c r="FJ238" i="16"/>
  <c r="FL238" i="16" s="1"/>
  <c r="FJ232" i="16"/>
  <c r="FL232" i="16" s="1"/>
  <c r="L189" i="13"/>
  <c r="L206" i="13" s="1"/>
  <c r="M183" i="13"/>
  <c r="M200" i="13" s="1"/>
  <c r="EB196" i="16"/>
  <c r="GH253" i="16"/>
  <c r="FJ229" i="16"/>
  <c r="FL229" i="16" s="1"/>
  <c r="Q108" i="16"/>
  <c r="K183" i="13"/>
  <c r="N112" i="13"/>
  <c r="N129" i="13" s="1"/>
  <c r="GM121" i="16"/>
  <c r="GO121" i="16" s="1"/>
  <c r="GM89" i="16"/>
  <c r="GO89" i="16" s="1"/>
  <c r="FJ230" i="16"/>
  <c r="FL230" i="16" s="1"/>
  <c r="FJ176" i="16"/>
  <c r="FL176" i="16" s="1"/>
  <c r="FJ196" i="16"/>
  <c r="FL196" i="16" s="1"/>
  <c r="L181" i="13"/>
  <c r="K193" i="13"/>
  <c r="K210" i="13" s="1"/>
  <c r="K186" i="13"/>
  <c r="K203" i="13" s="1"/>
  <c r="K110" i="13"/>
  <c r="K127" i="13" s="1"/>
  <c r="L110" i="13"/>
  <c r="L127" i="13" s="1"/>
  <c r="GM117" i="16"/>
  <c r="GO117" i="16" s="1"/>
  <c r="GM129" i="16"/>
  <c r="GO129" i="16" s="1"/>
  <c r="P801" i="16"/>
  <c r="GH254" i="16"/>
  <c r="GH97" i="16"/>
  <c r="GM158" i="16"/>
  <c r="GO158" i="16" s="1"/>
  <c r="GM157" i="16"/>
  <c r="GO157" i="16" s="1"/>
  <c r="EB179" i="16"/>
  <c r="EB258" i="16"/>
  <c r="AH108" i="16"/>
  <c r="EB174" i="16"/>
  <c r="EB94" i="16"/>
  <c r="EB254" i="16"/>
  <c r="EB252" i="16"/>
  <c r="EB253" i="16"/>
  <c r="EB175" i="16"/>
  <c r="EB95" i="16"/>
  <c r="EB97" i="16"/>
  <c r="EB173" i="16"/>
  <c r="EB96" i="16"/>
  <c r="EB176" i="16"/>
  <c r="EB255" i="16"/>
  <c r="FD213" i="16"/>
  <c r="FI213" i="16" s="1"/>
  <c r="FJ213" i="16" s="1"/>
  <c r="FL213" i="16" s="1"/>
  <c r="FD144" i="16"/>
  <c r="FD238" i="16"/>
  <c r="FD136" i="16"/>
  <c r="FD307" i="16"/>
  <c r="FD236" i="16"/>
  <c r="FD315" i="16"/>
  <c r="FD297" i="16"/>
  <c r="FD296" i="16"/>
  <c r="FD227" i="16"/>
  <c r="FD235" i="16"/>
  <c r="FD226" i="16"/>
  <c r="FD292" i="16"/>
  <c r="FI292" i="16" s="1"/>
  <c r="FJ292" i="16" s="1"/>
  <c r="FL292" i="16" s="1"/>
  <c r="FD137" i="16"/>
  <c r="FD145" i="16"/>
  <c r="FD225" i="16"/>
  <c r="FD138" i="16"/>
  <c r="FD314" i="16"/>
  <c r="FD215" i="16"/>
  <c r="FD305" i="16"/>
  <c r="FD224" i="16"/>
  <c r="FD316" i="16"/>
  <c r="FD158" i="16"/>
  <c r="FD237" i="16"/>
  <c r="FD217" i="16"/>
  <c r="FD216" i="16"/>
  <c r="FD294" i="16"/>
  <c r="FD147" i="16"/>
  <c r="FD148" i="16"/>
  <c r="FD295" i="16"/>
  <c r="FD306" i="16"/>
  <c r="FD302" i="16"/>
  <c r="FD149" i="16"/>
  <c r="FD157" i="16"/>
  <c r="FD139" i="16"/>
  <c r="FD317" i="16"/>
  <c r="FD159" i="16"/>
  <c r="FD223" i="16"/>
  <c r="FD134" i="16"/>
  <c r="FD218" i="16"/>
  <c r="FD156" i="16"/>
  <c r="FD303" i="16"/>
  <c r="FD146" i="16"/>
  <c r="FD304" i="16"/>
  <c r="FD228" i="16"/>
  <c r="CX226" i="16"/>
  <c r="CX238" i="16"/>
  <c r="CX139" i="16"/>
  <c r="CX213" i="16"/>
  <c r="CX305" i="16"/>
  <c r="CX157" i="16"/>
  <c r="CX316" i="16"/>
  <c r="CX224" i="16"/>
  <c r="CX296" i="16"/>
  <c r="CX218" i="16"/>
  <c r="CX303" i="16"/>
  <c r="CX235" i="16"/>
  <c r="CX297" i="16"/>
  <c r="CX314" i="16"/>
  <c r="CX302" i="16"/>
  <c r="CX236" i="16"/>
  <c r="CX216" i="16"/>
  <c r="CX148" i="16"/>
  <c r="CX294" i="16"/>
  <c r="CX158" i="16"/>
  <c r="CX159" i="16"/>
  <c r="CX317" i="16"/>
  <c r="CX146" i="16"/>
  <c r="CX223" i="16"/>
  <c r="CX156" i="16"/>
  <c r="CX315" i="16"/>
  <c r="CX149" i="16"/>
  <c r="CX134" i="16"/>
  <c r="CX138" i="16"/>
  <c r="CX304" i="16"/>
  <c r="CX306" i="16"/>
  <c r="CX215" i="16"/>
  <c r="CX144" i="16"/>
  <c r="CX145" i="16"/>
  <c r="CX217" i="16"/>
  <c r="CX136" i="16"/>
  <c r="CX295" i="16"/>
  <c r="CX237" i="16"/>
  <c r="CX228" i="16"/>
  <c r="CX137" i="16"/>
  <c r="CX292" i="16"/>
  <c r="CX307" i="16"/>
  <c r="CX225" i="16"/>
  <c r="CX147" i="16"/>
  <c r="CX227" i="16"/>
  <c r="EA97" i="16"/>
  <c r="EA254" i="16"/>
  <c r="EA95" i="16"/>
  <c r="EA174" i="16"/>
  <c r="EA252" i="16"/>
  <c r="EA255" i="16"/>
  <c r="EA173" i="16"/>
  <c r="EA94" i="16"/>
  <c r="EA253" i="16"/>
  <c r="EA175" i="16"/>
  <c r="EA96" i="16"/>
  <c r="EA176" i="16"/>
  <c r="GH179" i="16"/>
  <c r="GH258" i="16"/>
  <c r="GH101" i="16"/>
  <c r="GH178" i="16"/>
  <c r="GH256" i="16"/>
  <c r="GH100" i="16"/>
  <c r="GH259" i="16"/>
  <c r="GH180" i="16"/>
  <c r="GH99" i="16"/>
  <c r="GH257" i="16"/>
  <c r="GH98" i="16"/>
  <c r="GH177" i="16"/>
  <c r="GH188" i="16"/>
  <c r="GH186" i="16"/>
  <c r="GH267" i="16"/>
  <c r="GH107" i="16"/>
  <c r="GH109" i="16"/>
  <c r="GH266" i="16"/>
  <c r="GH264" i="16"/>
  <c r="GH106" i="16"/>
  <c r="GH185" i="16"/>
  <c r="GH108" i="16"/>
  <c r="GH187" i="16"/>
  <c r="GH265" i="16"/>
  <c r="AV275" i="16"/>
  <c r="AV207" i="16"/>
  <c r="BU106" i="16"/>
  <c r="BU109" i="16"/>
  <c r="BU186" i="16"/>
  <c r="BU185" i="16"/>
  <c r="BU264" i="16"/>
  <c r="BU108" i="16"/>
  <c r="BU188" i="16"/>
  <c r="BU265" i="16"/>
  <c r="BU266" i="16"/>
  <c r="BU107" i="16"/>
  <c r="BU267" i="16"/>
  <c r="BU187" i="16"/>
  <c r="FE97" i="16"/>
  <c r="FE252" i="16"/>
  <c r="FE174" i="16"/>
  <c r="FE173" i="16"/>
  <c r="FE175" i="16"/>
  <c r="FE176" i="16"/>
  <c r="FE254" i="16"/>
  <c r="FE95" i="16"/>
  <c r="FE94" i="16"/>
  <c r="FE255" i="16"/>
  <c r="FE96" i="16"/>
  <c r="FE253" i="16"/>
  <c r="FE86" i="16"/>
  <c r="FE167" i="16"/>
  <c r="FE245" i="16"/>
  <c r="FE247" i="16"/>
  <c r="FE244" i="16"/>
  <c r="FE166" i="16"/>
  <c r="FE165" i="16"/>
  <c r="FE246" i="16"/>
  <c r="FE168" i="16"/>
  <c r="FE88" i="16"/>
  <c r="FE87" i="16"/>
  <c r="FE89" i="16"/>
  <c r="CX188" i="16"/>
  <c r="CX108" i="16"/>
  <c r="CX109" i="16"/>
  <c r="CX106" i="16"/>
  <c r="CX187" i="16"/>
  <c r="CX265" i="16"/>
  <c r="CX266" i="16"/>
  <c r="CX267" i="16"/>
  <c r="CX185" i="16"/>
  <c r="CX107" i="16"/>
  <c r="CX186" i="16"/>
  <c r="CX264" i="16"/>
  <c r="GG185" i="16"/>
  <c r="GG187" i="16"/>
  <c r="GG265" i="16"/>
  <c r="GG186" i="16"/>
  <c r="GG267" i="16"/>
  <c r="GG108" i="16"/>
  <c r="GG264" i="16"/>
  <c r="GG107" i="16"/>
  <c r="GG266" i="16"/>
  <c r="GG109" i="16"/>
  <c r="GG188" i="16"/>
  <c r="GG106" i="16"/>
  <c r="AH207" i="16"/>
  <c r="AG207" i="16"/>
  <c r="AF207" i="16"/>
  <c r="AI207" i="16"/>
  <c r="AE208" i="16"/>
  <c r="AJ207" i="16"/>
  <c r="FE188" i="16"/>
  <c r="FE265" i="16"/>
  <c r="FE266" i="16"/>
  <c r="FE107" i="16"/>
  <c r="FE264" i="16"/>
  <c r="FE106" i="16"/>
  <c r="FE187" i="16"/>
  <c r="FE267" i="16"/>
  <c r="FE186" i="16"/>
  <c r="FE108" i="16"/>
  <c r="FE185" i="16"/>
  <c r="FE109" i="16"/>
  <c r="GG292" i="16"/>
  <c r="GG138" i="16"/>
  <c r="GG317" i="16"/>
  <c r="GG144" i="16"/>
  <c r="GG314" i="16"/>
  <c r="GG295" i="16"/>
  <c r="GG307" i="16"/>
  <c r="GG223" i="16"/>
  <c r="GG149" i="16"/>
  <c r="GG146" i="16"/>
  <c r="GG304" i="16"/>
  <c r="GG225" i="16"/>
  <c r="GG297" i="16"/>
  <c r="GG315" i="16"/>
  <c r="GG228" i="16"/>
  <c r="GG236" i="16"/>
  <c r="GG296" i="16"/>
  <c r="GG156" i="16"/>
  <c r="GG218" i="16"/>
  <c r="GG238" i="16"/>
  <c r="GG235" i="16"/>
  <c r="GG217" i="16"/>
  <c r="GG227" i="16"/>
  <c r="GG305" i="16"/>
  <c r="GG147" i="16"/>
  <c r="GG136" i="16"/>
  <c r="GG158" i="16"/>
  <c r="GG215" i="16"/>
  <c r="GG316" i="16"/>
  <c r="GG145" i="16"/>
  <c r="GG226" i="16"/>
  <c r="GG306" i="16"/>
  <c r="GG134" i="16"/>
  <c r="GG224" i="16"/>
  <c r="GG294" i="16"/>
  <c r="GG157" i="16"/>
  <c r="GG139" i="16"/>
  <c r="GG216" i="16"/>
  <c r="GG303" i="16"/>
  <c r="GG159" i="16"/>
  <c r="GG213" i="16"/>
  <c r="GG137" i="16"/>
  <c r="GG237" i="16"/>
  <c r="GG148" i="16"/>
  <c r="GG302" i="16"/>
  <c r="AH603" i="16"/>
  <c r="AG603" i="16"/>
  <c r="AI603" i="16"/>
  <c r="AJ603" i="16"/>
  <c r="AF603" i="16"/>
  <c r="AE604" i="16"/>
  <c r="GG175" i="16"/>
  <c r="GG174" i="16"/>
  <c r="GG95" i="16"/>
  <c r="GG252" i="16"/>
  <c r="GG176" i="16"/>
  <c r="GG173" i="16"/>
  <c r="GG253" i="16"/>
  <c r="GG254" i="16"/>
  <c r="GG255" i="16"/>
  <c r="GG96" i="16"/>
  <c r="GG94" i="16"/>
  <c r="GG97" i="16"/>
  <c r="GH246" i="16"/>
  <c r="GH88" i="16"/>
  <c r="GH244" i="16"/>
  <c r="GH87" i="16"/>
  <c r="GH247" i="16"/>
  <c r="GH168" i="16"/>
  <c r="GH245" i="16"/>
  <c r="GH89" i="16"/>
  <c r="GH86" i="16"/>
  <c r="GH165" i="16"/>
  <c r="GH167" i="16"/>
  <c r="GH166" i="16"/>
  <c r="AU203" i="16"/>
  <c r="AU271" i="16"/>
  <c r="AU211" i="16"/>
  <c r="AU279" i="16"/>
  <c r="AE10" i="16"/>
  <c r="AF9" i="16"/>
  <c r="AI9" i="16"/>
  <c r="AG9" i="16"/>
  <c r="AH9" i="16"/>
  <c r="AJ9" i="16"/>
  <c r="O603" i="16"/>
  <c r="N603" i="16"/>
  <c r="M604" i="16"/>
  <c r="P603" i="16"/>
  <c r="Q603" i="16"/>
  <c r="R603" i="16"/>
  <c r="L182" i="13"/>
  <c r="L199" i="13" s="1"/>
  <c r="L190" i="13"/>
  <c r="L207" i="13" s="1"/>
  <c r="N190" i="13"/>
  <c r="N207" i="13" s="1"/>
  <c r="M111" i="13"/>
  <c r="M128" i="13" s="1"/>
  <c r="L188" i="13"/>
  <c r="L205" i="13" s="1"/>
  <c r="J112" i="13"/>
  <c r="J129" i="13" s="1"/>
  <c r="L191" i="13"/>
  <c r="L208" i="13" s="1"/>
  <c r="EB195" i="16"/>
  <c r="R11" i="16"/>
  <c r="O801" i="16"/>
  <c r="J181" i="13"/>
  <c r="N116" i="13"/>
  <c r="N133" i="13" s="1"/>
  <c r="L116" i="13"/>
  <c r="L133" i="13" s="1"/>
  <c r="N193" i="13"/>
  <c r="N210" i="13" s="1"/>
  <c r="N113" i="13"/>
  <c r="N130" i="13" s="1"/>
  <c r="K189" i="13"/>
  <c r="K206" i="13" s="1"/>
  <c r="N186" i="13"/>
  <c r="N203" i="13" s="1"/>
  <c r="N184" i="13"/>
  <c r="N201" i="13" s="1"/>
  <c r="J190" i="13"/>
  <c r="J207" i="13" s="1"/>
  <c r="K111" i="13"/>
  <c r="K128" i="13" s="1"/>
  <c r="M115" i="13"/>
  <c r="M132" i="13" s="1"/>
  <c r="M112" i="13"/>
  <c r="M129" i="13" s="1"/>
  <c r="N185" i="13"/>
  <c r="N202" i="13" s="1"/>
  <c r="J183" i="13"/>
  <c r="J200" i="13" s="1"/>
  <c r="M107" i="13"/>
  <c r="J107" i="13"/>
  <c r="K108" i="13"/>
  <c r="K125" i="13" s="1"/>
  <c r="EB117" i="16"/>
  <c r="EB273" i="16"/>
  <c r="EB115" i="16"/>
  <c r="N11" i="16"/>
  <c r="P11" i="16"/>
  <c r="GX1319" i="16"/>
  <c r="R801" i="16"/>
  <c r="O108" i="16"/>
  <c r="R108" i="16"/>
  <c r="EB244" i="16"/>
  <c r="EB167" i="16"/>
  <c r="EB89" i="16"/>
  <c r="EB245" i="16"/>
  <c r="EB88" i="16"/>
  <c r="EB165" i="16"/>
  <c r="EB247" i="16"/>
  <c r="EB166" i="16"/>
  <c r="EB86" i="16"/>
  <c r="EB246" i="16"/>
  <c r="EB87" i="16"/>
  <c r="EB168" i="16"/>
  <c r="FE101" i="16"/>
  <c r="FE180" i="16"/>
  <c r="FE257" i="16"/>
  <c r="FE256" i="16"/>
  <c r="FE258" i="16"/>
  <c r="FE178" i="16"/>
  <c r="FE179" i="16"/>
  <c r="FE99" i="16"/>
  <c r="FE100" i="16"/>
  <c r="FE259" i="16"/>
  <c r="FE98" i="16"/>
  <c r="FE177" i="16"/>
  <c r="FE275" i="16"/>
  <c r="FE195" i="16"/>
  <c r="FE116" i="16"/>
  <c r="FE196" i="16"/>
  <c r="FE272" i="16"/>
  <c r="FE114" i="16"/>
  <c r="FE117" i="16"/>
  <c r="FE273" i="16"/>
  <c r="FE194" i="16"/>
  <c r="FE193" i="16"/>
  <c r="FE274" i="16"/>
  <c r="FE115" i="16"/>
  <c r="BX61" i="16"/>
  <c r="BX77" i="16"/>
  <c r="BX56" i="16"/>
  <c r="BX68" i="16"/>
  <c r="BX63" i="16"/>
  <c r="BX70" i="16"/>
  <c r="BX72" i="16"/>
  <c r="BX64" i="16"/>
  <c r="BX55" i="16"/>
  <c r="BX60" i="16"/>
  <c r="BX54" i="16"/>
  <c r="BX66" i="16"/>
  <c r="BX74" i="16"/>
  <c r="BX57" i="16"/>
  <c r="BX59" i="16"/>
  <c r="BW56" i="16"/>
  <c r="BW71" i="16"/>
  <c r="BW60" i="16"/>
  <c r="BW66" i="16"/>
  <c r="BW62" i="16"/>
  <c r="BW69" i="16"/>
  <c r="BW59" i="16"/>
  <c r="BW63" i="16"/>
  <c r="BW78" i="16"/>
  <c r="BW65" i="16"/>
  <c r="BW72" i="16"/>
  <c r="BW55" i="16"/>
  <c r="BW58" i="16"/>
  <c r="BW75" i="16"/>
  <c r="BW54" i="16"/>
  <c r="BU225" i="16"/>
  <c r="BU228" i="16"/>
  <c r="BU158" i="16"/>
  <c r="BU215" i="16"/>
  <c r="BU317" i="16"/>
  <c r="BU134" i="16"/>
  <c r="BU305" i="16"/>
  <c r="BU146" i="16"/>
  <c r="BU304" i="16"/>
  <c r="BU217" i="16"/>
  <c r="BU223" i="16"/>
  <c r="BU237" i="16"/>
  <c r="BU294" i="16"/>
  <c r="BU296" i="16"/>
  <c r="BU226" i="16"/>
  <c r="BU236" i="16"/>
  <c r="BU136" i="16"/>
  <c r="BU139" i="16"/>
  <c r="BU213" i="16"/>
  <c r="BU302" i="16"/>
  <c r="BU315" i="16"/>
  <c r="BU227" i="16"/>
  <c r="BU145" i="16"/>
  <c r="BU149" i="16"/>
  <c r="BU314" i="16"/>
  <c r="BU297" i="16"/>
  <c r="BU295" i="16"/>
  <c r="BU157" i="16"/>
  <c r="BU307" i="16"/>
  <c r="BU159" i="16"/>
  <c r="BU238" i="16"/>
  <c r="BU218" i="16"/>
  <c r="BU292" i="16"/>
  <c r="BU303" i="16"/>
  <c r="BU235" i="16"/>
  <c r="BU216" i="16"/>
  <c r="BU137" i="16"/>
  <c r="BU148" i="16"/>
  <c r="BU144" i="16"/>
  <c r="BU147" i="16"/>
  <c r="BU156" i="16"/>
  <c r="BU138" i="16"/>
  <c r="BU316" i="16"/>
  <c r="BU306" i="16"/>
  <c r="BU224" i="16"/>
  <c r="CX175" i="16"/>
  <c r="CX95" i="16"/>
  <c r="CX254" i="16"/>
  <c r="CX176" i="16"/>
  <c r="CX253" i="16"/>
  <c r="CX97" i="16"/>
  <c r="CX174" i="16"/>
  <c r="CX255" i="16"/>
  <c r="CX94" i="16"/>
  <c r="CX173" i="16"/>
  <c r="CX96" i="16"/>
  <c r="CX252" i="16"/>
  <c r="BU255" i="16"/>
  <c r="BU174" i="16"/>
  <c r="BU176" i="16"/>
  <c r="BU96" i="16"/>
  <c r="BU252" i="16"/>
  <c r="BU175" i="16"/>
  <c r="BU94" i="16"/>
  <c r="BU95" i="16"/>
  <c r="BU97" i="16"/>
  <c r="BU253" i="16"/>
  <c r="BU173" i="16"/>
  <c r="BU254" i="16"/>
  <c r="GH272" i="16"/>
  <c r="GH196" i="16"/>
  <c r="GH114" i="16"/>
  <c r="GH116" i="16"/>
  <c r="GH275" i="16"/>
  <c r="GH193" i="16"/>
  <c r="GH195" i="16"/>
  <c r="GH274" i="16"/>
  <c r="GH115" i="16"/>
  <c r="GH273" i="16"/>
  <c r="GH194" i="16"/>
  <c r="GH117" i="16"/>
  <c r="FE285" i="16"/>
  <c r="FE205" i="16"/>
  <c r="FE127" i="16"/>
  <c r="FE129" i="16"/>
  <c r="FE286" i="16"/>
  <c r="FE207" i="16"/>
  <c r="FE206" i="16"/>
  <c r="FE284" i="16"/>
  <c r="FE128" i="16"/>
  <c r="FE126" i="16"/>
  <c r="FE287" i="16"/>
  <c r="FE208" i="16"/>
  <c r="AE704" i="16"/>
  <c r="AI703" i="16"/>
  <c r="AG703" i="16"/>
  <c r="AH703" i="16"/>
  <c r="AF703" i="16"/>
  <c r="AJ703" i="16"/>
  <c r="EA302" i="16"/>
  <c r="EA213" i="16"/>
  <c r="EA218" i="16"/>
  <c r="EA144" i="16"/>
  <c r="EA227" i="16"/>
  <c r="EA314" i="16"/>
  <c r="EA215" i="16"/>
  <c r="EA315" i="16"/>
  <c r="EA159" i="16"/>
  <c r="EA149" i="16"/>
  <c r="EA307" i="16"/>
  <c r="EA294" i="16"/>
  <c r="EA156" i="16"/>
  <c r="EA306" i="16"/>
  <c r="EA225" i="16"/>
  <c r="EA226" i="16"/>
  <c r="EA237" i="16"/>
  <c r="EA146" i="16"/>
  <c r="EA235" i="16"/>
  <c r="EA136" i="16"/>
  <c r="EA148" i="16"/>
  <c r="EA217" i="16"/>
  <c r="EA145" i="16"/>
  <c r="EA316" i="16"/>
  <c r="EA296" i="16"/>
  <c r="EA305" i="16"/>
  <c r="EA147" i="16"/>
  <c r="EA216" i="16"/>
  <c r="EA236" i="16"/>
  <c r="EA238" i="16"/>
  <c r="EA317" i="16"/>
  <c r="EA295" i="16"/>
  <c r="EA158" i="16"/>
  <c r="EA304" i="16"/>
  <c r="EA138" i="16"/>
  <c r="EA297" i="16"/>
  <c r="EA228" i="16"/>
  <c r="EA134" i="16"/>
  <c r="EA292" i="16"/>
  <c r="EA224" i="16"/>
  <c r="EA139" i="16"/>
  <c r="EA223" i="16"/>
  <c r="EA137" i="16"/>
  <c r="EA157" i="16"/>
  <c r="EA303" i="16"/>
  <c r="FD253" i="16"/>
  <c r="FD254" i="16"/>
  <c r="FD252" i="16"/>
  <c r="FD95" i="16"/>
  <c r="FD255" i="16"/>
  <c r="FD97" i="16"/>
  <c r="FD96" i="16"/>
  <c r="FD174" i="16"/>
  <c r="FD94" i="16"/>
  <c r="FD175" i="16"/>
  <c r="FD173" i="16"/>
  <c r="FD176" i="16"/>
  <c r="GH112" i="16"/>
  <c r="GH271" i="16"/>
  <c r="GH269" i="16"/>
  <c r="GH110" i="16"/>
  <c r="GH270" i="16"/>
  <c r="GH268" i="16"/>
  <c r="GH111" i="16"/>
  <c r="GH189" i="16"/>
  <c r="GH190" i="16"/>
  <c r="GH191" i="16"/>
  <c r="GH113" i="16"/>
  <c r="GH192" i="16"/>
  <c r="BV174" i="16"/>
  <c r="BV173" i="16"/>
  <c r="BV176" i="16"/>
  <c r="BV252" i="16"/>
  <c r="BV255" i="16"/>
  <c r="BV94" i="16"/>
  <c r="BV95" i="16"/>
  <c r="BV97" i="16"/>
  <c r="BV175" i="16"/>
  <c r="BV254" i="16"/>
  <c r="BV253" i="16"/>
  <c r="BV96" i="16"/>
  <c r="EA267" i="16"/>
  <c r="EA107" i="16"/>
  <c r="EA109" i="16"/>
  <c r="EA188" i="16"/>
  <c r="EA186" i="16"/>
  <c r="EA185" i="16"/>
  <c r="EA106" i="16"/>
  <c r="EA265" i="16"/>
  <c r="EA187" i="16"/>
  <c r="EA266" i="16"/>
  <c r="EA264" i="16"/>
  <c r="EA108" i="16"/>
  <c r="AH801" i="16"/>
  <c r="AI801" i="16"/>
  <c r="AJ801" i="16"/>
  <c r="AG801" i="16"/>
  <c r="AE802" i="16"/>
  <c r="AF801" i="16"/>
  <c r="N181" i="13"/>
  <c r="M114" i="13"/>
  <c r="M131" i="13" s="1"/>
  <c r="M113" i="13"/>
  <c r="M130" i="13" s="1"/>
  <c r="J189" i="13"/>
  <c r="J206" i="13" s="1"/>
  <c r="M109" i="13"/>
  <c r="M126" i="13" s="1"/>
  <c r="L192" i="13"/>
  <c r="L209" i="13" s="1"/>
  <c r="J119" i="13"/>
  <c r="J136" i="13" s="1"/>
  <c r="N182" i="13"/>
  <c r="N199" i="13" s="1"/>
  <c r="N191" i="13"/>
  <c r="N208" i="13" s="1"/>
  <c r="J187" i="13"/>
  <c r="J204" i="13" s="1"/>
  <c r="L187" i="13"/>
  <c r="L204" i="13" s="1"/>
  <c r="EB272" i="16"/>
  <c r="EB114" i="16"/>
  <c r="O11" i="16"/>
  <c r="N801" i="16"/>
  <c r="GU311" i="16"/>
  <c r="GT311" i="16" s="1"/>
  <c r="K181" i="13"/>
  <c r="K198" i="13" s="1"/>
  <c r="N114" i="13"/>
  <c r="N131" i="13" s="1"/>
  <c r="L193" i="13"/>
  <c r="L210" i="13" s="1"/>
  <c r="M192" i="13"/>
  <c r="M209" i="13" s="1"/>
  <c r="L186" i="13"/>
  <c r="L203" i="13" s="1"/>
  <c r="N119" i="13"/>
  <c r="N136" i="13" s="1"/>
  <c r="L119" i="13"/>
  <c r="L136" i="13" s="1"/>
  <c r="J182" i="13"/>
  <c r="J199" i="13" s="1"/>
  <c r="K184" i="13"/>
  <c r="K201" i="13" s="1"/>
  <c r="N188" i="13"/>
  <c r="N205" i="13" s="1"/>
  <c r="J115" i="13"/>
  <c r="J132" i="13" s="1"/>
  <c r="K118" i="13"/>
  <c r="K135" i="13" s="1"/>
  <c r="M191" i="13"/>
  <c r="M208" i="13" s="1"/>
  <c r="M185" i="13"/>
  <c r="M202" i="13" s="1"/>
  <c r="M187" i="13"/>
  <c r="M204" i="13" s="1"/>
  <c r="N110" i="13"/>
  <c r="N127" i="13" s="1"/>
  <c r="M108" i="13"/>
  <c r="M125" i="13" s="1"/>
  <c r="J116" i="13"/>
  <c r="J133" i="13" s="1"/>
  <c r="J117" i="13"/>
  <c r="J134" i="13" s="1"/>
  <c r="N117" i="13"/>
  <c r="N134" i="13" s="1"/>
  <c r="K114" i="13"/>
  <c r="K131" i="13" s="1"/>
  <c r="M193" i="13"/>
  <c r="M210" i="13" s="1"/>
  <c r="J193" i="13"/>
  <c r="J210" i="13" s="1"/>
  <c r="K113" i="13"/>
  <c r="K130" i="13" s="1"/>
  <c r="L113" i="13"/>
  <c r="L130" i="13" s="1"/>
  <c r="K109" i="13"/>
  <c r="K126" i="13" s="1"/>
  <c r="L109" i="13"/>
  <c r="L126" i="13" s="1"/>
  <c r="N192" i="13"/>
  <c r="N209" i="13" s="1"/>
  <c r="K192" i="13"/>
  <c r="K209" i="13" s="1"/>
  <c r="J186" i="13"/>
  <c r="J203" i="13" s="1"/>
  <c r="K182" i="13"/>
  <c r="K199" i="13" s="1"/>
  <c r="J184" i="13"/>
  <c r="J201" i="13" s="1"/>
  <c r="K190" i="13"/>
  <c r="K207" i="13" s="1"/>
  <c r="N111" i="13"/>
  <c r="N128" i="13" s="1"/>
  <c r="K188" i="13"/>
  <c r="K205" i="13" s="1"/>
  <c r="M118" i="13"/>
  <c r="M135" i="13" s="1"/>
  <c r="J191" i="13"/>
  <c r="J208" i="13" s="1"/>
  <c r="EB275" i="16"/>
  <c r="EB194" i="16"/>
  <c r="BM99" i="16"/>
  <c r="BM100" i="16"/>
  <c r="EB259" i="16"/>
  <c r="EB256" i="16"/>
  <c r="CY105" i="16"/>
  <c r="CY104" i="16"/>
  <c r="CY260" i="16"/>
  <c r="CY184" i="16"/>
  <c r="CY103" i="16"/>
  <c r="CY261" i="16"/>
  <c r="CY262" i="16"/>
  <c r="CY183" i="16"/>
  <c r="CY102" i="16"/>
  <c r="CY182" i="16"/>
  <c r="CY181" i="16"/>
  <c r="CY263" i="16"/>
  <c r="CY199" i="16"/>
  <c r="CY200" i="16"/>
  <c r="CY118" i="16"/>
  <c r="CY279" i="16"/>
  <c r="CY121" i="16"/>
  <c r="CY119" i="16"/>
  <c r="CY120" i="16"/>
  <c r="CY278" i="16"/>
  <c r="CY197" i="16"/>
  <c r="CY276" i="16"/>
  <c r="CY277" i="16"/>
  <c r="CY198" i="16"/>
  <c r="EA191" i="16"/>
  <c r="EA113" i="16"/>
  <c r="EA269" i="16"/>
  <c r="EA192" i="16"/>
  <c r="EA270" i="16"/>
  <c r="EA271" i="16"/>
  <c r="EA189" i="16"/>
  <c r="EA111" i="16"/>
  <c r="EA112" i="16"/>
  <c r="EA268" i="16"/>
  <c r="EA110" i="16"/>
  <c r="EA190" i="16"/>
  <c r="P109" i="16"/>
  <c r="AV210" i="16"/>
  <c r="AV278" i="16"/>
  <c r="S181" i="13"/>
  <c r="S194" i="13" s="1"/>
  <c r="BG87" i="16"/>
  <c r="CJ87" i="16"/>
  <c r="EP87" i="16"/>
  <c r="DM87" i="16"/>
  <c r="AY37" i="16"/>
  <c r="AY38" i="16" s="1"/>
  <c r="V116" i="16"/>
  <c r="FS87" i="16"/>
  <c r="AT9" i="16"/>
  <c r="GX1014" i="16" s="1"/>
  <c r="GX887" i="16"/>
  <c r="BM18" i="16"/>
  <c r="EV180" i="16"/>
  <c r="CP101" i="16"/>
  <c r="CP100" i="16"/>
  <c r="GX888" i="16"/>
  <c r="GX825" i="16"/>
  <c r="N802" i="16"/>
  <c r="R802" i="16"/>
  <c r="P802" i="16"/>
  <c r="Q802" i="16"/>
  <c r="M803" i="16"/>
  <c r="O802" i="16"/>
  <c r="GG270" i="16"/>
  <c r="GG268" i="16"/>
  <c r="GG271" i="16"/>
  <c r="GG110" i="16"/>
  <c r="GG192" i="16"/>
  <c r="GG113" i="16"/>
  <c r="GG189" i="16"/>
  <c r="GG190" i="16"/>
  <c r="GG269" i="16"/>
  <c r="GG191" i="16"/>
  <c r="GG111" i="16"/>
  <c r="GG112" i="16"/>
  <c r="CX111" i="16"/>
  <c r="CX112" i="16"/>
  <c r="CX110" i="16"/>
  <c r="CX192" i="16"/>
  <c r="CX269" i="16"/>
  <c r="CX189" i="16"/>
  <c r="CX113" i="16"/>
  <c r="CX271" i="16"/>
  <c r="CX190" i="16"/>
  <c r="CX270" i="16"/>
  <c r="CX191" i="16"/>
  <c r="CX268" i="16"/>
  <c r="GH103" i="16"/>
  <c r="GH182" i="16"/>
  <c r="GH260" i="16"/>
  <c r="GH263" i="16"/>
  <c r="GH183" i="16"/>
  <c r="GH105" i="16"/>
  <c r="GH262" i="16"/>
  <c r="GH181" i="16"/>
  <c r="GH184" i="16"/>
  <c r="GH102" i="16"/>
  <c r="GH261" i="16"/>
  <c r="GH104" i="16"/>
  <c r="AV255" i="16"/>
  <c r="AV187" i="16"/>
  <c r="CY264" i="16"/>
  <c r="CY188" i="16"/>
  <c r="CY267" i="16"/>
  <c r="CY266" i="16"/>
  <c r="CY265" i="16"/>
  <c r="CY185" i="16"/>
  <c r="CY107" i="16"/>
  <c r="CY186" i="16"/>
  <c r="CY106" i="16"/>
  <c r="CY108" i="16"/>
  <c r="CY109" i="16"/>
  <c r="CY187" i="16"/>
  <c r="AV280" i="16"/>
  <c r="AV212" i="16"/>
  <c r="S107" i="13"/>
  <c r="S120" i="13" s="1"/>
  <c r="D116" i="16"/>
  <c r="AY17" i="16"/>
  <c r="AY18" i="16" s="1"/>
  <c r="BG7" i="16"/>
  <c r="AV270" i="16"/>
  <c r="AV202" i="16"/>
  <c r="AV186" i="16"/>
  <c r="AV254" i="16"/>
  <c r="M1001" i="16"/>
  <c r="Q1000" i="16"/>
  <c r="P1000" i="16"/>
  <c r="R1000" i="16"/>
  <c r="N1000" i="16"/>
  <c r="O1000" i="16"/>
  <c r="U181" i="13"/>
  <c r="U194" i="13" s="1"/>
  <c r="FU87" i="16"/>
  <c r="BA37" i="16"/>
  <c r="BA38" i="16" s="1"/>
  <c r="X116" i="16"/>
  <c r="BI87" i="16"/>
  <c r="ER87" i="16"/>
  <c r="CL87" i="16"/>
  <c r="DO87" i="16"/>
  <c r="AU201" i="16"/>
  <c r="AU269" i="16"/>
  <c r="P703" i="16"/>
  <c r="Q703" i="16"/>
  <c r="AV291" i="16"/>
  <c r="AV223" i="16"/>
  <c r="AV308" i="16" s="1"/>
  <c r="R107" i="13"/>
  <c r="R120" i="13" s="1"/>
  <c r="AX17" i="16"/>
  <c r="AX18" i="16" s="1"/>
  <c r="BF7" i="16"/>
  <c r="C116" i="16"/>
  <c r="FD262" i="16"/>
  <c r="FD102" i="16"/>
  <c r="FD182" i="16"/>
  <c r="FD103" i="16"/>
  <c r="FD263" i="16"/>
  <c r="FD184" i="16"/>
  <c r="FD104" i="16"/>
  <c r="FD183" i="16"/>
  <c r="FD181" i="16"/>
  <c r="FD105" i="16"/>
  <c r="FD261" i="16"/>
  <c r="FD260" i="16"/>
  <c r="FE119" i="16"/>
  <c r="FE200" i="16"/>
  <c r="FE118" i="16"/>
  <c r="FE121" i="16"/>
  <c r="FE199" i="16"/>
  <c r="FE276" i="16"/>
  <c r="FE197" i="16"/>
  <c r="FE120" i="16"/>
  <c r="FE279" i="16"/>
  <c r="FE278" i="16"/>
  <c r="FE277" i="16"/>
  <c r="FE198" i="16"/>
  <c r="EB278" i="16"/>
  <c r="EB119" i="16"/>
  <c r="EB120" i="16"/>
  <c r="EB276" i="16"/>
  <c r="EB121" i="16"/>
  <c r="EB200" i="16"/>
  <c r="EB279" i="16"/>
  <c r="EB198" i="16"/>
  <c r="EB197" i="16"/>
  <c r="EB277" i="16"/>
  <c r="EB118" i="16"/>
  <c r="EB199" i="16"/>
  <c r="U107" i="13"/>
  <c r="U120" i="13" s="1"/>
  <c r="BI7" i="16"/>
  <c r="BA17" i="16"/>
  <c r="F116" i="16"/>
  <c r="GX1204" i="16"/>
  <c r="GX1446" i="16"/>
  <c r="BU110" i="16"/>
  <c r="BU111" i="16"/>
  <c r="BU268" i="16"/>
  <c r="BU113" i="16"/>
  <c r="BU191" i="16"/>
  <c r="BU189" i="16"/>
  <c r="BU112" i="16"/>
  <c r="BU270" i="16"/>
  <c r="BU190" i="16"/>
  <c r="BU271" i="16"/>
  <c r="BU269" i="16"/>
  <c r="BU192" i="16"/>
  <c r="T107" i="13"/>
  <c r="T120" i="13" s="1"/>
  <c r="AZ17" i="16"/>
  <c r="E116" i="16"/>
  <c r="BH7" i="16"/>
  <c r="CY94" i="16"/>
  <c r="CY96" i="16"/>
  <c r="CY176" i="16"/>
  <c r="CY173" i="16"/>
  <c r="CY95" i="16"/>
  <c r="CY175" i="16"/>
  <c r="CY174" i="16"/>
  <c r="CY252" i="16"/>
  <c r="CY97" i="16"/>
  <c r="CY254" i="16"/>
  <c r="CY253" i="16"/>
  <c r="CY255" i="16"/>
  <c r="CY178" i="16"/>
  <c r="CY101" i="16"/>
  <c r="CY179" i="16"/>
  <c r="CY257" i="16"/>
  <c r="CY98" i="16"/>
  <c r="CY258" i="16"/>
  <c r="CY256" i="16"/>
  <c r="CY99" i="16"/>
  <c r="CY259" i="16"/>
  <c r="CY177" i="16"/>
  <c r="CY180" i="16"/>
  <c r="CY100" i="16"/>
  <c r="AE997" i="16"/>
  <c r="O406" i="16"/>
  <c r="Q406" i="16"/>
  <c r="R406" i="16"/>
  <c r="P406" i="16"/>
  <c r="N406" i="16"/>
  <c r="M407" i="16"/>
  <c r="R183" i="13"/>
  <c r="R194" i="13" s="1"/>
  <c r="BF89" i="16"/>
  <c r="BF101" i="16" s="1"/>
  <c r="EO89" i="16"/>
  <c r="EO101" i="16" s="1"/>
  <c r="DL89" i="16"/>
  <c r="DL101" i="16" s="1"/>
  <c r="FR89" i="16"/>
  <c r="FR101" i="16" s="1"/>
  <c r="CI89" i="16"/>
  <c r="CI101" i="16" s="1"/>
  <c r="AX37" i="16"/>
  <c r="U118" i="16"/>
  <c r="BV262" i="16"/>
  <c r="BV263" i="16"/>
  <c r="BV183" i="16"/>
  <c r="BV105" i="16"/>
  <c r="BV261" i="16"/>
  <c r="BV260" i="16"/>
  <c r="BV181" i="16"/>
  <c r="BV184" i="16"/>
  <c r="BV103" i="16"/>
  <c r="BV182" i="16"/>
  <c r="BV102" i="16"/>
  <c r="BV104" i="16"/>
  <c r="AV276" i="16"/>
  <c r="AV208" i="16"/>
  <c r="CY285" i="16"/>
  <c r="CY286" i="16"/>
  <c r="CY287" i="16"/>
  <c r="CY208" i="16"/>
  <c r="CY129" i="16"/>
  <c r="CY206" i="16"/>
  <c r="CY207" i="16"/>
  <c r="CY126" i="16"/>
  <c r="CY284" i="16"/>
  <c r="CY128" i="16"/>
  <c r="CY205" i="16"/>
  <c r="CY127" i="16"/>
  <c r="CY281" i="16"/>
  <c r="CY202" i="16"/>
  <c r="CY280" i="16"/>
  <c r="CY283" i="16"/>
  <c r="CY204" i="16"/>
  <c r="CY124" i="16"/>
  <c r="CY125" i="16"/>
  <c r="CY201" i="16"/>
  <c r="CY123" i="16"/>
  <c r="CY282" i="16"/>
  <c r="CY122" i="16"/>
  <c r="CY203" i="16"/>
  <c r="AE902" i="16"/>
  <c r="AI901" i="16"/>
  <c r="AF901" i="16"/>
  <c r="AH901" i="16"/>
  <c r="AG901" i="16"/>
  <c r="AJ901" i="16"/>
  <c r="M902" i="16"/>
  <c r="R901" i="16"/>
  <c r="N901" i="16"/>
  <c r="P901" i="16"/>
  <c r="Q901" i="16"/>
  <c r="O901" i="16"/>
  <c r="M304" i="16"/>
  <c r="AE502" i="16"/>
  <c r="GG102" i="16"/>
  <c r="GG105" i="16"/>
  <c r="GG184" i="16"/>
  <c r="GG181" i="16"/>
  <c r="GG183" i="16"/>
  <c r="GG103" i="16"/>
  <c r="GG104" i="16"/>
  <c r="GG182" i="16"/>
  <c r="GG263" i="16"/>
  <c r="GG262" i="16"/>
  <c r="GG261" i="16"/>
  <c r="GG260" i="16"/>
  <c r="CX104" i="16"/>
  <c r="CX102" i="16"/>
  <c r="CX262" i="16"/>
  <c r="CX183" i="16"/>
  <c r="CX263" i="16"/>
  <c r="CX105" i="16"/>
  <c r="CX261" i="16"/>
  <c r="CX103" i="16"/>
  <c r="CX182" i="16"/>
  <c r="CX181" i="16"/>
  <c r="CX184" i="16"/>
  <c r="CX260" i="16"/>
  <c r="BV118" i="16"/>
  <c r="BV119" i="16"/>
  <c r="BV276" i="16"/>
  <c r="BV277" i="16"/>
  <c r="BV198" i="16"/>
  <c r="BV200" i="16"/>
  <c r="BV120" i="16"/>
  <c r="BV278" i="16"/>
  <c r="BV199" i="16"/>
  <c r="BV279" i="16"/>
  <c r="BV197" i="16"/>
  <c r="BV121" i="16"/>
  <c r="AV279" i="16"/>
  <c r="AV211" i="16"/>
  <c r="AJ109" i="16"/>
  <c r="AF109" i="16"/>
  <c r="AG109" i="16"/>
  <c r="AE110" i="16"/>
  <c r="AH109" i="16"/>
  <c r="AI109" i="16"/>
  <c r="AV256" i="16"/>
  <c r="AV188" i="16"/>
  <c r="FY259" i="16"/>
  <c r="CP259" i="16"/>
  <c r="M502" i="16"/>
  <c r="AV209" i="16"/>
  <c r="AV277" i="16"/>
  <c r="BU105" i="16"/>
  <c r="BU262" i="16"/>
  <c r="BU182" i="16"/>
  <c r="BU181" i="16"/>
  <c r="BU263" i="16"/>
  <c r="BU183" i="16"/>
  <c r="BU260" i="16"/>
  <c r="BU184" i="16"/>
  <c r="BU261" i="16"/>
  <c r="BU104" i="16"/>
  <c r="BU103" i="16"/>
  <c r="BU102" i="16"/>
  <c r="AV269" i="16"/>
  <c r="AV201" i="16"/>
  <c r="AG407" i="16"/>
  <c r="AE408" i="16"/>
  <c r="AH407" i="16"/>
  <c r="AJ407" i="16"/>
  <c r="AI407" i="16"/>
  <c r="AF407" i="16"/>
  <c r="O208" i="16"/>
  <c r="Q208" i="16"/>
  <c r="P208" i="16"/>
  <c r="Q181" i="13"/>
  <c r="Q194" i="13" s="1"/>
  <c r="EN87" i="16"/>
  <c r="AW37" i="16"/>
  <c r="T116" i="16"/>
  <c r="CH87" i="16"/>
  <c r="BE87" i="16"/>
  <c r="FQ87" i="16"/>
  <c r="DK87" i="16"/>
  <c r="AU290" i="16"/>
  <c r="AU222" i="16"/>
  <c r="AU307" i="16" s="1"/>
  <c r="FD189" i="16"/>
  <c r="FD110" i="16"/>
  <c r="FD111" i="16"/>
  <c r="FD192" i="16"/>
  <c r="FD271" i="16"/>
  <c r="FD270" i="16"/>
  <c r="FD191" i="16"/>
  <c r="FD269" i="16"/>
  <c r="FD268" i="16"/>
  <c r="FD113" i="16"/>
  <c r="FD112" i="16"/>
  <c r="FD190" i="16"/>
  <c r="EB261" i="16"/>
  <c r="EB102" i="16"/>
  <c r="EB103" i="16"/>
  <c r="EB181" i="16"/>
  <c r="EB263" i="16"/>
  <c r="EB105" i="16"/>
  <c r="EB260" i="16"/>
  <c r="EB184" i="16"/>
  <c r="EB262" i="16"/>
  <c r="EB104" i="16"/>
  <c r="EB183" i="16"/>
  <c r="EB182" i="16"/>
  <c r="FE104" i="16"/>
  <c r="FE262" i="16"/>
  <c r="FE105" i="16"/>
  <c r="FE182" i="16"/>
  <c r="FE260" i="16"/>
  <c r="FE102" i="16"/>
  <c r="FE184" i="16"/>
  <c r="FE183" i="16"/>
  <c r="FE103" i="16"/>
  <c r="FE263" i="16"/>
  <c r="FE261" i="16"/>
  <c r="FE181" i="16"/>
  <c r="CY245" i="16"/>
  <c r="CY168" i="16"/>
  <c r="CY247" i="16"/>
  <c r="CY87" i="16"/>
  <c r="CY165" i="16"/>
  <c r="CY166" i="16"/>
  <c r="CY89" i="16"/>
  <c r="CY88" i="16"/>
  <c r="CY244" i="16"/>
  <c r="CY246" i="16"/>
  <c r="CY86" i="16"/>
  <c r="CY167" i="16"/>
  <c r="CY270" i="16"/>
  <c r="CY190" i="16"/>
  <c r="CY269" i="16"/>
  <c r="CY112" i="16"/>
  <c r="CY268" i="16"/>
  <c r="CY111" i="16"/>
  <c r="CY192" i="16"/>
  <c r="CY189" i="16"/>
  <c r="CY113" i="16"/>
  <c r="CY110" i="16"/>
  <c r="CY191" i="16"/>
  <c r="CY271" i="16"/>
  <c r="CY273" i="16"/>
  <c r="CY196" i="16"/>
  <c r="CY274" i="16"/>
  <c r="CY195" i="16"/>
  <c r="CY194" i="16"/>
  <c r="CY275" i="16"/>
  <c r="CY115" i="16"/>
  <c r="CY114" i="16"/>
  <c r="CY193" i="16"/>
  <c r="CY116" i="16"/>
  <c r="CY117" i="16"/>
  <c r="CY272" i="16"/>
  <c r="Q107" i="13"/>
  <c r="Q120" i="13" s="1"/>
  <c r="AW17" i="16"/>
  <c r="AW18" i="16" s="1"/>
  <c r="BE7" i="16"/>
  <c r="B116" i="16"/>
  <c r="AV264" i="16"/>
  <c r="AV196" i="16"/>
  <c r="T181" i="13"/>
  <c r="T194" i="13" s="1"/>
  <c r="CK87" i="16"/>
  <c r="BH87" i="16"/>
  <c r="EQ87" i="16"/>
  <c r="W116" i="16"/>
  <c r="FT87" i="16"/>
  <c r="DN87" i="16"/>
  <c r="AZ37" i="16"/>
  <c r="AZ38" i="16" s="1"/>
  <c r="EA103" i="16"/>
  <c r="EA184" i="16"/>
  <c r="EA261" i="16"/>
  <c r="EA182" i="16"/>
  <c r="EA260" i="16"/>
  <c r="EA102" i="16"/>
  <c r="EA262" i="16"/>
  <c r="EA183" i="16"/>
  <c r="EA181" i="16"/>
  <c r="EA104" i="16"/>
  <c r="EA263" i="16"/>
  <c r="EA105" i="16"/>
  <c r="AT253" i="16"/>
  <c r="AT185" i="16"/>
  <c r="GH198" i="16"/>
  <c r="GH120" i="16"/>
  <c r="GH200" i="16"/>
  <c r="GH121" i="16"/>
  <c r="GH118" i="16"/>
  <c r="GH277" i="16"/>
  <c r="GH279" i="16"/>
  <c r="GH119" i="16"/>
  <c r="GH278" i="16"/>
  <c r="GH199" i="16"/>
  <c r="GH276" i="16"/>
  <c r="GH197" i="16"/>
  <c r="AU277" i="16"/>
  <c r="AU209" i="16"/>
  <c r="AE304" i="16"/>
  <c r="GX514" i="16"/>
  <c r="GX512" i="16"/>
  <c r="FY99" i="16"/>
  <c r="GX1317" i="16"/>
  <c r="GX1075" i="16"/>
  <c r="GU1251" i="16"/>
  <c r="GT1251" i="16" s="1"/>
  <c r="FJ105" i="16"/>
  <c r="FL105" i="16" s="1"/>
  <c r="FJ158" i="16"/>
  <c r="FL158" i="16" s="1"/>
  <c r="FJ157" i="16"/>
  <c r="FL157" i="16" s="1"/>
  <c r="FJ113" i="16"/>
  <c r="FL113" i="16" s="1"/>
  <c r="FJ154" i="16"/>
  <c r="FL154" i="16" s="1"/>
  <c r="GU937" i="16"/>
  <c r="DD109" i="16"/>
  <c r="DF109" i="16" s="1"/>
  <c r="DD117" i="16"/>
  <c r="DF117" i="16" s="1"/>
  <c r="DD105" i="16"/>
  <c r="DF105" i="16" s="1"/>
  <c r="DD155" i="16"/>
  <c r="DF155" i="16" s="1"/>
  <c r="DD159" i="16"/>
  <c r="DF159" i="16" s="1"/>
  <c r="DD156" i="16"/>
  <c r="DF156" i="16" s="1"/>
  <c r="DD121" i="16"/>
  <c r="DF121" i="16" s="1"/>
  <c r="DD157" i="16"/>
  <c r="DF157" i="16" s="1"/>
  <c r="DD129" i="16"/>
  <c r="DF129" i="16" s="1"/>
  <c r="DD154" i="16"/>
  <c r="DF154" i="16" s="1"/>
  <c r="CA150" i="16"/>
  <c r="CC150" i="16" s="1"/>
  <c r="CA159" i="16"/>
  <c r="CC159" i="16" s="1"/>
  <c r="CA158" i="16"/>
  <c r="CC158" i="16" s="1"/>
  <c r="CA129" i="16"/>
  <c r="CC129" i="16" s="1"/>
  <c r="CA93" i="16"/>
  <c r="CC93" i="16" s="1"/>
  <c r="CA109" i="16"/>
  <c r="CC109" i="16" s="1"/>
  <c r="CA101" i="16"/>
  <c r="CC101" i="16" s="1"/>
  <c r="CA113" i="16"/>
  <c r="CC113" i="16" s="1"/>
  <c r="CA152" i="16"/>
  <c r="CC152" i="16" s="1"/>
  <c r="DD125" i="16"/>
  <c r="DF125" i="16" s="1"/>
  <c r="DD97" i="16"/>
  <c r="DF97" i="16" s="1"/>
  <c r="DD93" i="16"/>
  <c r="DF93" i="16" s="1"/>
  <c r="DD150" i="16"/>
  <c r="DF150" i="16" s="1"/>
  <c r="DD151" i="16"/>
  <c r="DF151" i="16" s="1"/>
  <c r="DD101" i="16"/>
  <c r="DF101" i="16" s="1"/>
  <c r="DD152" i="16"/>
  <c r="DF152" i="16" s="1"/>
  <c r="CA97" i="16"/>
  <c r="CC97" i="16" s="1"/>
  <c r="CA89" i="16"/>
  <c r="CC89" i="16" s="1"/>
  <c r="CA125" i="16"/>
  <c r="CC125" i="16" s="1"/>
  <c r="CA151" i="16"/>
  <c r="CC151" i="16" s="1"/>
  <c r="CA154" i="16"/>
  <c r="CC154" i="16" s="1"/>
  <c r="CA157" i="16"/>
  <c r="CC157" i="16" s="1"/>
  <c r="DD158" i="16"/>
  <c r="DF158" i="16" s="1"/>
  <c r="DD89" i="16"/>
  <c r="DF89" i="16" s="1"/>
  <c r="DD153" i="16"/>
  <c r="DF153" i="16" s="1"/>
  <c r="DD113" i="16"/>
  <c r="DF113" i="16" s="1"/>
  <c r="FJ117" i="16"/>
  <c r="FL117" i="16" s="1"/>
  <c r="FJ156" i="16"/>
  <c r="FL156" i="16" s="1"/>
  <c r="FJ155" i="16"/>
  <c r="FL155" i="16" s="1"/>
  <c r="GM279" i="16"/>
  <c r="GO279" i="16" s="1"/>
  <c r="GM263" i="16"/>
  <c r="GO263" i="16" s="1"/>
  <c r="GM313" i="16"/>
  <c r="GO313" i="16" s="1"/>
  <c r="GM309" i="16"/>
  <c r="GO309" i="16" s="1"/>
  <c r="FJ93" i="16"/>
  <c r="FL93" i="16" s="1"/>
  <c r="FJ125" i="16"/>
  <c r="FL125" i="16" s="1"/>
  <c r="FJ97" i="16"/>
  <c r="FL97" i="16" s="1"/>
  <c r="FJ101" i="16"/>
  <c r="FL101" i="16" s="1"/>
  <c r="FJ109" i="16"/>
  <c r="FL109" i="16" s="1"/>
  <c r="FJ150" i="16"/>
  <c r="FL150" i="16" s="1"/>
  <c r="FJ159" i="16"/>
  <c r="FL159" i="16" s="1"/>
  <c r="GM283" i="16"/>
  <c r="GO283" i="16" s="1"/>
  <c r="GM316" i="16"/>
  <c r="GO316" i="16" s="1"/>
  <c r="GM255" i="16"/>
  <c r="GO255" i="16" s="1"/>
  <c r="GM315" i="16"/>
  <c r="GO315" i="16" s="1"/>
  <c r="GM312" i="16"/>
  <c r="GO312" i="16" s="1"/>
  <c r="GM271" i="16"/>
  <c r="GO271" i="16" s="1"/>
  <c r="GZ624" i="16"/>
  <c r="GT624" i="16"/>
  <c r="CA156" i="16"/>
  <c r="CC156" i="16" s="1"/>
  <c r="CA105" i="16"/>
  <c r="CC105" i="16" s="1"/>
  <c r="CA117" i="16"/>
  <c r="CC117" i="16" s="1"/>
  <c r="CA153" i="16"/>
  <c r="CC153" i="16" s="1"/>
  <c r="CA155" i="16"/>
  <c r="CC155" i="16" s="1"/>
  <c r="CA121" i="16"/>
  <c r="CC121" i="16" s="1"/>
  <c r="GM251" i="16"/>
  <c r="GO251" i="16" s="1"/>
  <c r="GM259" i="16"/>
  <c r="GO259" i="16" s="1"/>
  <c r="GM311" i="16"/>
  <c r="GO311" i="16" s="1"/>
  <c r="GM314" i="16"/>
  <c r="GO314" i="16" s="1"/>
  <c r="GM287" i="16"/>
  <c r="GO287" i="16" s="1"/>
  <c r="FJ129" i="16"/>
  <c r="FL129" i="16" s="1"/>
  <c r="FJ89" i="16"/>
  <c r="FL89" i="16" s="1"/>
  <c r="FJ151" i="16"/>
  <c r="FL151" i="16" s="1"/>
  <c r="FJ121" i="16"/>
  <c r="FL121" i="16" s="1"/>
  <c r="FJ153" i="16"/>
  <c r="FL153" i="16" s="1"/>
  <c r="FJ152" i="16"/>
  <c r="FL152" i="16" s="1"/>
  <c r="GU5" i="16"/>
  <c r="GM310" i="16"/>
  <c r="GO310" i="16" s="1"/>
  <c r="GM275" i="16"/>
  <c r="GO275" i="16" s="1"/>
  <c r="GM247" i="16"/>
  <c r="GO247" i="16" s="1"/>
  <c r="GM317" i="16"/>
  <c r="GO317" i="16" s="1"/>
  <c r="GM308" i="16"/>
  <c r="GO308" i="16" s="1"/>
  <c r="GM267" i="16"/>
  <c r="GO267" i="16" s="1"/>
  <c r="GX1077" i="16" l="1"/>
  <c r="DS259" i="16"/>
  <c r="GX134" i="16"/>
  <c r="EV257" i="16"/>
  <c r="DS180" i="16"/>
  <c r="GX1316" i="16"/>
  <c r="GX695" i="16"/>
  <c r="O703" i="16"/>
  <c r="M704" i="16"/>
  <c r="M705" i="16" s="1"/>
  <c r="BM21" i="16"/>
  <c r="GX136" i="16"/>
  <c r="O109" i="16"/>
  <c r="GX577" i="16"/>
  <c r="EV256" i="16"/>
  <c r="CP178" i="16"/>
  <c r="GX71" i="16"/>
  <c r="GX266" i="16"/>
  <c r="GX1011" i="16"/>
  <c r="EV100" i="16"/>
  <c r="AT121" i="16"/>
  <c r="GX763" i="16"/>
  <c r="CP257" i="16"/>
  <c r="FY177" i="16"/>
  <c r="GX267" i="16"/>
  <c r="GX1079" i="16"/>
  <c r="GX575" i="16"/>
  <c r="GX698" i="16"/>
  <c r="R208" i="16"/>
  <c r="GX1381" i="16"/>
  <c r="BM98" i="16"/>
  <c r="GX263" i="16"/>
  <c r="N703" i="16"/>
  <c r="GX510" i="16"/>
  <c r="GX1384" i="16"/>
  <c r="GX450" i="16"/>
  <c r="BM180" i="16"/>
  <c r="GX1445" i="16"/>
  <c r="GX384" i="16"/>
  <c r="DS101" i="16"/>
  <c r="GX265" i="16"/>
  <c r="GX1202" i="16"/>
  <c r="GX446" i="16"/>
  <c r="BM177" i="16"/>
  <c r="GX448" i="16"/>
  <c r="GX890" i="16"/>
  <c r="CP177" i="16"/>
  <c r="GX1009" i="16"/>
  <c r="GX447" i="16"/>
  <c r="GX889" i="16"/>
  <c r="GX1510" i="16"/>
  <c r="EV98" i="16"/>
  <c r="GX1318" i="16"/>
  <c r="GX1201" i="16"/>
  <c r="GX1145" i="16"/>
  <c r="GX699" i="16"/>
  <c r="GX697" i="16"/>
  <c r="GX1380" i="16"/>
  <c r="GX1010" i="16"/>
  <c r="FY258" i="16"/>
  <c r="Q109" i="16"/>
  <c r="GX201" i="16"/>
  <c r="GX264" i="16"/>
  <c r="GX1320" i="16"/>
  <c r="GX760" i="16"/>
  <c r="EV259" i="16"/>
  <c r="BM19" i="16"/>
  <c r="EV178" i="16"/>
  <c r="FY101" i="16"/>
  <c r="GX1447" i="16"/>
  <c r="M209" i="16"/>
  <c r="Q209" i="16" s="1"/>
  <c r="BM101" i="16"/>
  <c r="FI134" i="16"/>
  <c r="FJ134" i="16" s="1"/>
  <c r="GX702" i="16"/>
  <c r="AT238" i="16"/>
  <c r="BZ213" i="16"/>
  <c r="CA213" i="16" s="1"/>
  <c r="CC213" i="16" s="1"/>
  <c r="GX895" i="16"/>
  <c r="GL292" i="16"/>
  <c r="GM292" i="16" s="1"/>
  <c r="GO292" i="16" s="1"/>
  <c r="EF292" i="16"/>
  <c r="EG292" i="16" s="1"/>
  <c r="EI292" i="16" s="1"/>
  <c r="K124" i="13"/>
  <c r="BM261" i="16"/>
  <c r="GX454" i="16"/>
  <c r="GX1388" i="16"/>
  <c r="CP263" i="16"/>
  <c r="K200" i="13"/>
  <c r="FY260" i="16"/>
  <c r="GX1018" i="16"/>
  <c r="CP184" i="16"/>
  <c r="EV261" i="16"/>
  <c r="BM263" i="16"/>
  <c r="GX271" i="16"/>
  <c r="DS105" i="16"/>
  <c r="GX270" i="16"/>
  <c r="DS260" i="16"/>
  <c r="GX386" i="16"/>
  <c r="EV104" i="16"/>
  <c r="O12" i="16"/>
  <c r="GX827" i="16"/>
  <c r="GX761" i="16"/>
  <c r="DS179" i="16"/>
  <c r="EV177" i="16"/>
  <c r="GX828" i="16"/>
  <c r="CP183" i="16"/>
  <c r="GX74" i="16"/>
  <c r="GX1137" i="16"/>
  <c r="GX1511" i="16"/>
  <c r="GX517" i="16"/>
  <c r="GX1448" i="16"/>
  <c r="GX268" i="16"/>
  <c r="GX135" i="16"/>
  <c r="GX1140" i="16"/>
  <c r="GX140" i="16"/>
  <c r="GX1512" i="16"/>
  <c r="GX385" i="16"/>
  <c r="GX1382" i="16"/>
  <c r="CP99" i="16"/>
  <c r="GX73" i="16"/>
  <c r="GX1141" i="16"/>
  <c r="GX582" i="16"/>
  <c r="AT48" i="16"/>
  <c r="R109" i="16"/>
  <c r="GX200" i="16"/>
  <c r="BM257" i="16"/>
  <c r="BM259" i="16"/>
  <c r="GX762" i="16"/>
  <c r="GX891" i="16"/>
  <c r="EF213" i="16"/>
  <c r="EG213" i="16" s="1"/>
  <c r="EI213" i="16" s="1"/>
  <c r="GX449" i="16"/>
  <c r="GX513" i="16"/>
  <c r="GX1444" i="16"/>
  <c r="GX1076" i="16"/>
  <c r="GX824" i="16"/>
  <c r="GX382" i="16"/>
  <c r="GX202" i="16"/>
  <c r="GX138" i="16"/>
  <c r="GX826" i="16"/>
  <c r="GX511" i="16"/>
  <c r="DS98" i="16"/>
  <c r="EV103" i="16"/>
  <c r="GX70" i="16"/>
  <c r="GX696" i="16"/>
  <c r="BM25" i="16"/>
  <c r="GX388" i="16"/>
  <c r="GX262" i="16"/>
  <c r="EV263" i="16"/>
  <c r="BM256" i="16"/>
  <c r="GX1074" i="16"/>
  <c r="GX1138" i="16"/>
  <c r="FY178" i="16"/>
  <c r="FY257" i="16"/>
  <c r="FY100" i="16"/>
  <c r="EV182" i="16"/>
  <c r="GX1073" i="16"/>
  <c r="GX1015" i="16"/>
  <c r="GX1146" i="16"/>
  <c r="GX1453" i="16"/>
  <c r="BM260" i="16"/>
  <c r="GX894" i="16"/>
  <c r="DS177" i="16"/>
  <c r="GX1517" i="16"/>
  <c r="GX1389" i="16"/>
  <c r="DS258" i="16"/>
  <c r="FY256" i="16"/>
  <c r="GX515" i="16"/>
  <c r="P12" i="16"/>
  <c r="GX1203" i="16"/>
  <c r="GX1508" i="16"/>
  <c r="BM258" i="16"/>
  <c r="GX759" i="16"/>
  <c r="GX578" i="16"/>
  <c r="GX1139" i="16"/>
  <c r="GX1205" i="16"/>
  <c r="GX832" i="16"/>
  <c r="GX767" i="16"/>
  <c r="GX823" i="16"/>
  <c r="DS256" i="16"/>
  <c r="BM179" i="16"/>
  <c r="FY180" i="16"/>
  <c r="CP98" i="16"/>
  <c r="EV179" i="16"/>
  <c r="GX72" i="16"/>
  <c r="GX1013" i="16"/>
  <c r="EV99" i="16"/>
  <c r="EV184" i="16"/>
  <c r="GX137" i="16"/>
  <c r="BM178" i="16"/>
  <c r="AT137" i="16"/>
  <c r="AT154" i="16" s="1"/>
  <c r="AT171" i="16" s="1"/>
  <c r="N109" i="16"/>
  <c r="DS99" i="16"/>
  <c r="GX576" i="16"/>
  <c r="EV258" i="16"/>
  <c r="GX1383" i="16"/>
  <c r="DS178" i="16"/>
  <c r="BZ134" i="16"/>
  <c r="CA134" i="16" s="1"/>
  <c r="CC134" i="16" s="1"/>
  <c r="GX574" i="16"/>
  <c r="GX383" i="16"/>
  <c r="CP180" i="16"/>
  <c r="FY98" i="16"/>
  <c r="GL213" i="16"/>
  <c r="GM213" i="16" s="1"/>
  <c r="GO213" i="16" s="1"/>
  <c r="GL134" i="16"/>
  <c r="GM134" i="16" s="1"/>
  <c r="GO134" i="16" s="1"/>
  <c r="CP258" i="16"/>
  <c r="GX198" i="16"/>
  <c r="BM20" i="16"/>
  <c r="GX1509" i="16"/>
  <c r="EF134" i="16"/>
  <c r="EG134" i="16" s="1"/>
  <c r="EI134" i="16" s="1"/>
  <c r="FY179" i="16"/>
  <c r="GX1012" i="16"/>
  <c r="EV101" i="16"/>
  <c r="DS257" i="16"/>
  <c r="CP179" i="16"/>
  <c r="DC134" i="16"/>
  <c r="DD134" i="16" s="1"/>
  <c r="DF134" i="16" s="1"/>
  <c r="DC213" i="16"/>
  <c r="DD213" i="16" s="1"/>
  <c r="DF213" i="16" s="1"/>
  <c r="BZ292" i="16"/>
  <c r="CA292" i="16" s="1"/>
  <c r="CC292" i="16" s="1"/>
  <c r="DC292" i="16"/>
  <c r="DD292" i="16" s="1"/>
  <c r="DF292" i="16" s="1"/>
  <c r="BZ54" i="16"/>
  <c r="CA54" i="16" s="1"/>
  <c r="AO45" i="16" s="1"/>
  <c r="M124" i="13"/>
  <c r="N12" i="16"/>
  <c r="FY182" i="16"/>
  <c r="GX139" i="16"/>
  <c r="CP103" i="16"/>
  <c r="BM181" i="16"/>
  <c r="M13" i="16"/>
  <c r="P13" i="16" s="1"/>
  <c r="GX1208" i="16"/>
  <c r="DS183" i="16"/>
  <c r="GX1325" i="16"/>
  <c r="GX765" i="16"/>
  <c r="GX703" i="16"/>
  <c r="DS181" i="16"/>
  <c r="BM105" i="16"/>
  <c r="CP182" i="16"/>
  <c r="GX1142" i="16"/>
  <c r="GX896" i="16"/>
  <c r="GX207" i="16"/>
  <c r="EV102" i="16"/>
  <c r="GX516" i="16"/>
  <c r="GX452" i="16"/>
  <c r="GX141" i="16"/>
  <c r="GX1143" i="16"/>
  <c r="Q12" i="16"/>
  <c r="GX583" i="16"/>
  <c r="FY105" i="16"/>
  <c r="EV260" i="16"/>
  <c r="CP105" i="16"/>
  <c r="GX76" i="16"/>
  <c r="EV181" i="16"/>
  <c r="DS102" i="16"/>
  <c r="GX518" i="16"/>
  <c r="M120" i="13"/>
  <c r="M137" i="13" s="1"/>
  <c r="M198" i="13"/>
  <c r="CP260" i="16"/>
  <c r="GX1206" i="16"/>
  <c r="GX142" i="16"/>
  <c r="GX519" i="16"/>
  <c r="FY184" i="16"/>
  <c r="AU219" i="16"/>
  <c r="AU304" i="16" s="1"/>
  <c r="AU287" i="16"/>
  <c r="AU224" i="16"/>
  <c r="AU309" i="16" s="1"/>
  <c r="AU292" i="16"/>
  <c r="L124" i="13"/>
  <c r="N198" i="13"/>
  <c r="J120" i="13"/>
  <c r="J137" i="13" s="1"/>
  <c r="AU229" i="16"/>
  <c r="AU314" i="16" s="1"/>
  <c r="AU297" i="16"/>
  <c r="AT186" i="16"/>
  <c r="AT254" i="16"/>
  <c r="K120" i="13"/>
  <c r="K137" i="13" s="1"/>
  <c r="J194" i="13"/>
  <c r="J211" i="13" s="1"/>
  <c r="AO51" i="16"/>
  <c r="M605" i="16"/>
  <c r="R604" i="16"/>
  <c r="P604" i="16"/>
  <c r="O604" i="16"/>
  <c r="Q604" i="16"/>
  <c r="N604" i="16"/>
  <c r="AI604" i="16"/>
  <c r="AF604" i="16"/>
  <c r="AE605" i="16"/>
  <c r="AG604" i="16"/>
  <c r="AH604" i="16"/>
  <c r="AJ604" i="16"/>
  <c r="AF208" i="16"/>
  <c r="AE209" i="16"/>
  <c r="AH208" i="16"/>
  <c r="AI208" i="16"/>
  <c r="AJ208" i="16"/>
  <c r="AG208" i="16"/>
  <c r="L120" i="13"/>
  <c r="L137" i="13" s="1"/>
  <c r="N124" i="13"/>
  <c r="J124" i="13"/>
  <c r="N194" i="13"/>
  <c r="N211" i="13" s="1"/>
  <c r="L198" i="13"/>
  <c r="GZ311" i="16"/>
  <c r="K194" i="13"/>
  <c r="K211" i="13" s="1"/>
  <c r="N120" i="13"/>
  <c r="N137" i="13" s="1"/>
  <c r="L194" i="13"/>
  <c r="L211" i="13" s="1"/>
  <c r="GX77" i="16"/>
  <c r="CP261" i="16"/>
  <c r="BM262" i="16"/>
  <c r="GX768" i="16"/>
  <c r="GX1452" i="16"/>
  <c r="FY263" i="16"/>
  <c r="GX1450" i="16"/>
  <c r="GX1144" i="16"/>
  <c r="GX700" i="16"/>
  <c r="GX387" i="16"/>
  <c r="AG10" i="16"/>
  <c r="AH10" i="16"/>
  <c r="AF10" i="16"/>
  <c r="AJ10" i="16"/>
  <c r="AI10" i="16"/>
  <c r="AE11" i="16"/>
  <c r="AU288" i="16"/>
  <c r="AU220" i="16"/>
  <c r="AU305" i="16" s="1"/>
  <c r="AH802" i="16"/>
  <c r="AG802" i="16"/>
  <c r="AJ802" i="16"/>
  <c r="AE803" i="16"/>
  <c r="AF802" i="16"/>
  <c r="AI802" i="16"/>
  <c r="AJ704" i="16"/>
  <c r="AG704" i="16"/>
  <c r="AF704" i="16"/>
  <c r="AI704" i="16"/>
  <c r="AH704" i="16"/>
  <c r="AE705" i="16"/>
  <c r="AU296" i="16"/>
  <c r="AU228" i="16"/>
  <c r="AU313" i="16" s="1"/>
  <c r="AV224" i="16"/>
  <c r="AV309" i="16" s="1"/>
  <c r="AV292" i="16"/>
  <c r="M194" i="13"/>
  <c r="M211" i="13" s="1"/>
  <c r="AT270" i="16"/>
  <c r="AT202" i="16"/>
  <c r="FT104" i="16"/>
  <c r="FT111" i="16"/>
  <c r="FT108" i="16"/>
  <c r="FT101" i="16"/>
  <c r="FT110" i="16"/>
  <c r="FT107" i="16"/>
  <c r="FT102" i="16"/>
  <c r="FT105" i="16"/>
  <c r="FT100" i="16"/>
  <c r="FT106" i="16"/>
  <c r="FT103" i="16"/>
  <c r="FT109" i="16"/>
  <c r="BE21" i="16"/>
  <c r="BE30" i="16"/>
  <c r="BE29" i="16"/>
  <c r="BE24" i="16"/>
  <c r="BE28" i="16"/>
  <c r="BE23" i="16"/>
  <c r="BE31" i="16"/>
  <c r="BE26" i="16"/>
  <c r="BE27" i="16"/>
  <c r="BE25" i="16"/>
  <c r="BE22" i="16"/>
  <c r="BE20" i="16"/>
  <c r="BE102" i="16"/>
  <c r="BE107" i="16"/>
  <c r="BE110" i="16"/>
  <c r="BE101" i="16"/>
  <c r="BE111" i="16"/>
  <c r="BE108" i="16"/>
  <c r="BE105" i="16"/>
  <c r="BE109" i="16"/>
  <c r="BE103" i="16"/>
  <c r="BE106" i="16"/>
  <c r="BE100" i="16"/>
  <c r="BE104" i="16"/>
  <c r="AW40" i="16"/>
  <c r="AW39" i="16"/>
  <c r="EN86" i="16"/>
  <c r="EN112" i="16" s="1"/>
  <c r="Z6" i="16"/>
  <c r="AF997" i="16" s="1"/>
  <c r="DK86" i="16"/>
  <c r="DK112" i="16" s="1"/>
  <c r="Z5" i="16"/>
  <c r="FQ86" i="16"/>
  <c r="FQ112" i="16" s="1"/>
  <c r="AN42" i="16"/>
  <c r="T129" i="16"/>
  <c r="Z4" i="16"/>
  <c r="BE86" i="16"/>
  <c r="BE112" i="16" s="1"/>
  <c r="CH86" i="16"/>
  <c r="CH112" i="16" s="1"/>
  <c r="AV294" i="16"/>
  <c r="AV226" i="16"/>
  <c r="AV311" i="16" s="1"/>
  <c r="M305" i="16"/>
  <c r="AH902" i="16"/>
  <c r="AE903" i="16"/>
  <c r="AF902" i="16"/>
  <c r="AI902" i="16"/>
  <c r="AJ902" i="16"/>
  <c r="AG902" i="16"/>
  <c r="DL86" i="16"/>
  <c r="DL112" i="16" s="1"/>
  <c r="AA6" i="16"/>
  <c r="AG502" i="16" s="1"/>
  <c r="FR86" i="16"/>
  <c r="FR112" i="16" s="1"/>
  <c r="EO86" i="16"/>
  <c r="EO112" i="16" s="1"/>
  <c r="U129" i="16"/>
  <c r="CI86" i="16"/>
  <c r="CI112" i="16" s="1"/>
  <c r="AX39" i="16"/>
  <c r="BF86" i="16"/>
  <c r="BF112" i="16" s="1"/>
  <c r="AX38" i="16"/>
  <c r="AA5" i="16"/>
  <c r="AA4" i="16"/>
  <c r="AX40" i="16"/>
  <c r="FE92" i="16"/>
  <c r="FE169" i="16"/>
  <c r="FE91" i="16"/>
  <c r="FE249" i="16"/>
  <c r="FE171" i="16"/>
  <c r="FE170" i="16"/>
  <c r="FE172" i="16"/>
  <c r="FE248" i="16"/>
  <c r="FE251" i="16"/>
  <c r="FE93" i="16"/>
  <c r="FE250" i="16"/>
  <c r="FE90" i="16"/>
  <c r="AE998" i="16"/>
  <c r="K5" i="16"/>
  <c r="AZ20" i="16"/>
  <c r="K6" i="16"/>
  <c r="E133" i="16"/>
  <c r="E129" i="16"/>
  <c r="K4" i="16"/>
  <c r="AZ19" i="16"/>
  <c r="BH6" i="16"/>
  <c r="M22" i="13"/>
  <c r="BA20" i="16"/>
  <c r="F133" i="16"/>
  <c r="L5" i="16"/>
  <c r="L6" i="16"/>
  <c r="R304" i="16" s="1"/>
  <c r="N22" i="13"/>
  <c r="F129" i="16"/>
  <c r="L4" i="16"/>
  <c r="BI6" i="16"/>
  <c r="BA19" i="16"/>
  <c r="BF31" i="16"/>
  <c r="BF24" i="16"/>
  <c r="BF22" i="16"/>
  <c r="BF20" i="16"/>
  <c r="BF28" i="16"/>
  <c r="BF30" i="16"/>
  <c r="BF23" i="16"/>
  <c r="BF26" i="16"/>
  <c r="BF29" i="16"/>
  <c r="BF25" i="16"/>
  <c r="BF21" i="16"/>
  <c r="BF27" i="16"/>
  <c r="CL110" i="16"/>
  <c r="CL105" i="16"/>
  <c r="CL101" i="16"/>
  <c r="CL104" i="16"/>
  <c r="CL103" i="16"/>
  <c r="CL107" i="16"/>
  <c r="CL102" i="16"/>
  <c r="CL111" i="16"/>
  <c r="CL108" i="16"/>
  <c r="CL106" i="16"/>
  <c r="CL100" i="16"/>
  <c r="CL109" i="16"/>
  <c r="AV287" i="16"/>
  <c r="AV219" i="16"/>
  <c r="AV304" i="16" s="1"/>
  <c r="M804" i="16"/>
  <c r="P803" i="16"/>
  <c r="Q803" i="16"/>
  <c r="R803" i="16"/>
  <c r="O803" i="16"/>
  <c r="N803" i="16"/>
  <c r="FS100" i="16"/>
  <c r="FS108" i="16"/>
  <c r="FS104" i="16"/>
  <c r="FS101" i="16"/>
  <c r="FS103" i="16"/>
  <c r="FS110" i="16"/>
  <c r="FS109" i="16"/>
  <c r="FS102" i="16"/>
  <c r="FS105" i="16"/>
  <c r="FS107" i="16"/>
  <c r="FS106" i="16"/>
  <c r="FS111" i="16"/>
  <c r="DM111" i="16"/>
  <c r="DM110" i="16"/>
  <c r="DM105" i="16"/>
  <c r="DM101" i="16"/>
  <c r="DM100" i="16"/>
  <c r="DM108" i="16"/>
  <c r="DM103" i="16"/>
  <c r="DM107" i="16"/>
  <c r="DM109" i="16"/>
  <c r="DM104" i="16"/>
  <c r="DM102" i="16"/>
  <c r="DM106" i="16"/>
  <c r="AV295" i="16"/>
  <c r="AV227" i="16"/>
  <c r="AV312" i="16" s="1"/>
  <c r="AT187" i="16"/>
  <c r="AT255" i="16"/>
  <c r="DN106" i="16"/>
  <c r="DN111" i="16"/>
  <c r="DN100" i="16"/>
  <c r="DN103" i="16"/>
  <c r="DN110" i="16"/>
  <c r="DN105" i="16"/>
  <c r="DN101" i="16"/>
  <c r="DN104" i="16"/>
  <c r="DN102" i="16"/>
  <c r="DN107" i="16"/>
  <c r="DN109" i="16"/>
  <c r="DN108" i="16"/>
  <c r="BH107" i="16"/>
  <c r="BH111" i="16"/>
  <c r="BH108" i="16"/>
  <c r="BH109" i="16"/>
  <c r="BH106" i="16"/>
  <c r="BH102" i="16"/>
  <c r="BH105" i="16"/>
  <c r="BH101" i="16"/>
  <c r="BH100" i="16"/>
  <c r="BH104" i="16"/>
  <c r="BH110" i="16"/>
  <c r="BH103" i="16"/>
  <c r="FQ110" i="16"/>
  <c r="FQ107" i="16"/>
  <c r="FQ108" i="16"/>
  <c r="FQ111" i="16"/>
  <c r="FQ106" i="16"/>
  <c r="FQ104" i="16"/>
  <c r="FQ105" i="16"/>
  <c r="FQ109" i="16"/>
  <c r="FQ103" i="16"/>
  <c r="FQ100" i="16"/>
  <c r="FQ101" i="16"/>
  <c r="FQ102" i="16"/>
  <c r="AV286" i="16"/>
  <c r="AV218" i="16"/>
  <c r="AV303" i="16" s="1"/>
  <c r="AV205" i="16"/>
  <c r="AV273" i="16"/>
  <c r="AE111" i="16"/>
  <c r="AF110" i="16"/>
  <c r="AG110" i="16"/>
  <c r="AI110" i="16"/>
  <c r="AJ110" i="16"/>
  <c r="AH110" i="16"/>
  <c r="AV228" i="16"/>
  <c r="AV313" i="16" s="1"/>
  <c r="AV296" i="16"/>
  <c r="EB93" i="16"/>
  <c r="EB248" i="16"/>
  <c r="EB249" i="16"/>
  <c r="EB170" i="16"/>
  <c r="EB171" i="16"/>
  <c r="EB90" i="16"/>
  <c r="EB251" i="16"/>
  <c r="EB92" i="16"/>
  <c r="EB91" i="16"/>
  <c r="EB172" i="16"/>
  <c r="EB250" i="16"/>
  <c r="EB169" i="16"/>
  <c r="P704" i="16"/>
  <c r="DO100" i="16"/>
  <c r="DO101" i="16"/>
  <c r="DO108" i="16"/>
  <c r="DO105" i="16"/>
  <c r="DO109" i="16"/>
  <c r="DO102" i="16"/>
  <c r="DO111" i="16"/>
  <c r="DO103" i="16"/>
  <c r="DO104" i="16"/>
  <c r="DO107" i="16"/>
  <c r="DO106" i="16"/>
  <c r="DO110" i="16"/>
  <c r="BI102" i="16"/>
  <c r="BI109" i="16"/>
  <c r="BI101" i="16"/>
  <c r="BI108" i="16"/>
  <c r="BI103" i="16"/>
  <c r="BI106" i="16"/>
  <c r="BI104" i="16"/>
  <c r="BI110" i="16"/>
  <c r="BI100" i="16"/>
  <c r="BI105" i="16"/>
  <c r="BI107" i="16"/>
  <c r="BI111" i="16"/>
  <c r="AV271" i="16"/>
  <c r="AV203" i="16"/>
  <c r="AY20" i="16"/>
  <c r="D129" i="16"/>
  <c r="J5" i="16"/>
  <c r="J4" i="16"/>
  <c r="J6" i="16"/>
  <c r="P502" i="16" s="1"/>
  <c r="D133" i="16"/>
  <c r="BG6" i="16"/>
  <c r="BG32" i="16" s="1"/>
  <c r="L22" i="13"/>
  <c r="AY19" i="16"/>
  <c r="AV297" i="16"/>
  <c r="AV229" i="16"/>
  <c r="AV314" i="16" s="1"/>
  <c r="AT239" i="16"/>
  <c r="AB6" i="16"/>
  <c r="AH997" i="16" s="1"/>
  <c r="AB4" i="16"/>
  <c r="AY39" i="16"/>
  <c r="DM86" i="16"/>
  <c r="DM112" i="16" s="1"/>
  <c r="EP86" i="16"/>
  <c r="EP112" i="16" s="1"/>
  <c r="AY40" i="16"/>
  <c r="FS86" i="16"/>
  <c r="FS112" i="16" s="1"/>
  <c r="CJ86" i="16"/>
  <c r="CJ112" i="16" s="1"/>
  <c r="BG86" i="16"/>
  <c r="BG112" i="16" s="1"/>
  <c r="AB5" i="16"/>
  <c r="V129" i="16"/>
  <c r="BG100" i="16"/>
  <c r="BG110" i="16"/>
  <c r="BG109" i="16"/>
  <c r="BG103" i="16"/>
  <c r="BG106" i="16"/>
  <c r="BG107" i="16"/>
  <c r="BG108" i="16"/>
  <c r="BG111" i="16"/>
  <c r="BG105" i="16"/>
  <c r="BG102" i="16"/>
  <c r="BG104" i="16"/>
  <c r="BG101" i="16"/>
  <c r="GP267" i="16"/>
  <c r="CD121" i="16"/>
  <c r="CD151" i="16"/>
  <c r="DG105" i="16"/>
  <c r="GP275" i="16"/>
  <c r="FM109" i="16"/>
  <c r="DG109" i="16"/>
  <c r="J198" i="13"/>
  <c r="GX75" i="16"/>
  <c r="GX580" i="16"/>
  <c r="EV105" i="16"/>
  <c r="GX831" i="16"/>
  <c r="GX206" i="16"/>
  <c r="GX1209" i="16"/>
  <c r="GX1385" i="16"/>
  <c r="GX1207" i="16"/>
  <c r="GX203" i="16"/>
  <c r="C28" i="13"/>
  <c r="C29" i="13" s="1"/>
  <c r="B26" i="13"/>
  <c r="AU294" i="16"/>
  <c r="AU226" i="16"/>
  <c r="AU311" i="16" s="1"/>
  <c r="AZ39" i="16"/>
  <c r="EQ86" i="16"/>
  <c r="CK86" i="16"/>
  <c r="W129" i="16"/>
  <c r="FT86" i="16"/>
  <c r="AC6" i="16"/>
  <c r="AI997" i="16" s="1"/>
  <c r="AC5" i="16"/>
  <c r="DN86" i="16"/>
  <c r="BH86" i="16"/>
  <c r="AC4" i="16"/>
  <c r="AZ40" i="16"/>
  <c r="EQ101" i="16"/>
  <c r="EQ104" i="16"/>
  <c r="EQ100" i="16"/>
  <c r="EQ102" i="16"/>
  <c r="EQ105" i="16"/>
  <c r="EQ111" i="16"/>
  <c r="EQ106" i="16"/>
  <c r="EQ103" i="16"/>
  <c r="EQ107" i="16"/>
  <c r="EQ108" i="16"/>
  <c r="EQ109" i="16"/>
  <c r="EQ110" i="16"/>
  <c r="DK104" i="16"/>
  <c r="DK110" i="16"/>
  <c r="DK101" i="16"/>
  <c r="DK105" i="16"/>
  <c r="DK102" i="16"/>
  <c r="DK100" i="16"/>
  <c r="DK108" i="16"/>
  <c r="DK106" i="16"/>
  <c r="DK109" i="16"/>
  <c r="DK103" i="16"/>
  <c r="DK111" i="16"/>
  <c r="DK107" i="16"/>
  <c r="CH106" i="16"/>
  <c r="CH107" i="16"/>
  <c r="CH102" i="16"/>
  <c r="CH105" i="16"/>
  <c r="CH109" i="16"/>
  <c r="CH103" i="16"/>
  <c r="CH110" i="16"/>
  <c r="CH111" i="16"/>
  <c r="CH108" i="16"/>
  <c r="CH101" i="16"/>
  <c r="CH104" i="16"/>
  <c r="CH100" i="16"/>
  <c r="M503" i="16"/>
  <c r="AE503" i="16"/>
  <c r="AF502" i="16"/>
  <c r="R902" i="16"/>
  <c r="P902" i="16"/>
  <c r="M903" i="16"/>
  <c r="Q902" i="16"/>
  <c r="N902" i="16"/>
  <c r="O902" i="16"/>
  <c r="GH251" i="16"/>
  <c r="GH90" i="16"/>
  <c r="GH172" i="16"/>
  <c r="GH170" i="16"/>
  <c r="GH93" i="16"/>
  <c r="GH250" i="16"/>
  <c r="GH91" i="16"/>
  <c r="GH92" i="16"/>
  <c r="GH248" i="16"/>
  <c r="GH169" i="16"/>
  <c r="GH249" i="16"/>
  <c r="GH171" i="16"/>
  <c r="AU286" i="16"/>
  <c r="AU218" i="16"/>
  <c r="AU303" i="16" s="1"/>
  <c r="FU105" i="16"/>
  <c r="FU104" i="16"/>
  <c r="FU103" i="16"/>
  <c r="FU111" i="16"/>
  <c r="FU106" i="16"/>
  <c r="FU107" i="16"/>
  <c r="FU110" i="16"/>
  <c r="FU109" i="16"/>
  <c r="FU100" i="16"/>
  <c r="FU101" i="16"/>
  <c r="FU108" i="16"/>
  <c r="FU102" i="16"/>
  <c r="BG28" i="16"/>
  <c r="BG22" i="16"/>
  <c r="BG30" i="16"/>
  <c r="BG31" i="16"/>
  <c r="BG24" i="16"/>
  <c r="BG23" i="16"/>
  <c r="BG21" i="16"/>
  <c r="BG26" i="16"/>
  <c r="BG25" i="16"/>
  <c r="BG27" i="16"/>
  <c r="BG20" i="16"/>
  <c r="BG29" i="16"/>
  <c r="AT138" i="16"/>
  <c r="AT155" i="16" s="1"/>
  <c r="AT10" i="16"/>
  <c r="GX586" i="16" s="1"/>
  <c r="AT49" i="16"/>
  <c r="AT122" i="16"/>
  <c r="GX1081" i="16"/>
  <c r="GX892" i="16"/>
  <c r="DS103" i="16"/>
  <c r="GX764" i="16"/>
  <c r="CP102" i="16"/>
  <c r="FY181" i="16"/>
  <c r="BM22" i="16"/>
  <c r="CP181" i="16"/>
  <c r="BM103" i="16"/>
  <c r="DS184" i="16"/>
  <c r="FY262" i="16"/>
  <c r="GX1386" i="16"/>
  <c r="GX1513" i="16"/>
  <c r="GX830" i="16"/>
  <c r="GX204" i="16"/>
  <c r="GX1449" i="16"/>
  <c r="BM23" i="16"/>
  <c r="BM182" i="16"/>
  <c r="GX1078" i="16"/>
  <c r="FY104" i="16"/>
  <c r="GX451" i="16"/>
  <c r="GX1016" i="16"/>
  <c r="EV262" i="16"/>
  <c r="GX1210" i="16"/>
  <c r="GX391" i="16"/>
  <c r="GX205" i="16"/>
  <c r="BM104" i="16"/>
  <c r="GX1324" i="16"/>
  <c r="GX1080" i="16"/>
  <c r="GX1516" i="16"/>
  <c r="GX766" i="16"/>
  <c r="CP104" i="16"/>
  <c r="GX1451" i="16"/>
  <c r="GX269" i="16"/>
  <c r="BM102" i="16"/>
  <c r="DS261" i="16"/>
  <c r="GX704" i="16"/>
  <c r="GX579" i="16"/>
  <c r="DS263" i="16"/>
  <c r="GX1322" i="16"/>
  <c r="BM183" i="16"/>
  <c r="DS262" i="16"/>
  <c r="DS104" i="16"/>
  <c r="FY102" i="16"/>
  <c r="GX1515" i="16"/>
  <c r="GX78" i="16"/>
  <c r="GX1323" i="16"/>
  <c r="EV183" i="16"/>
  <c r="GX1514" i="16"/>
  <c r="GX390" i="16"/>
  <c r="GX453" i="16"/>
  <c r="GX829" i="16"/>
  <c r="GX893" i="16"/>
  <c r="GX701" i="16"/>
  <c r="GX455" i="16"/>
  <c r="GX581" i="16"/>
  <c r="CP262" i="16"/>
  <c r="GX389" i="16"/>
  <c r="BM184" i="16"/>
  <c r="FY261" i="16"/>
  <c r="GX79" i="16"/>
  <c r="FY183" i="16"/>
  <c r="DS182" i="16"/>
  <c r="GX1321" i="16"/>
  <c r="GX1082" i="16"/>
  <c r="BM24" i="16"/>
  <c r="FY103" i="16"/>
  <c r="GX1017" i="16"/>
  <c r="GX1387" i="16"/>
  <c r="GX143" i="16"/>
  <c r="CJ100" i="16"/>
  <c r="CJ105" i="16"/>
  <c r="CJ102" i="16"/>
  <c r="CJ109" i="16"/>
  <c r="CJ106" i="16"/>
  <c r="CJ111" i="16"/>
  <c r="CJ103" i="16"/>
  <c r="CJ108" i="16"/>
  <c r="CJ101" i="16"/>
  <c r="CJ104" i="16"/>
  <c r="CJ107" i="16"/>
  <c r="CJ110" i="16"/>
  <c r="M111" i="16"/>
  <c r="Q110" i="16"/>
  <c r="P110" i="16"/>
  <c r="R110" i="16"/>
  <c r="O110" i="16"/>
  <c r="N110" i="16"/>
  <c r="FM121" i="16"/>
  <c r="GP317" i="16"/>
  <c r="CD156" i="16"/>
  <c r="FM125" i="16"/>
  <c r="CD157" i="16"/>
  <c r="DG157" i="16"/>
  <c r="FM157" i="16"/>
  <c r="AZ18" i="16"/>
  <c r="BA18" i="16"/>
  <c r="AE305" i="16"/>
  <c r="CK105" i="16"/>
  <c r="CK100" i="16"/>
  <c r="CK102" i="16"/>
  <c r="CK101" i="16"/>
  <c r="CK111" i="16"/>
  <c r="CK109" i="16"/>
  <c r="CK108" i="16"/>
  <c r="CK110" i="16"/>
  <c r="CK103" i="16"/>
  <c r="CK106" i="16"/>
  <c r="CK104" i="16"/>
  <c r="CK107" i="16"/>
  <c r="AV213" i="16"/>
  <c r="AV281" i="16"/>
  <c r="AW19" i="16"/>
  <c r="J22" i="13"/>
  <c r="H4" i="16"/>
  <c r="BE6" i="16"/>
  <c r="BE32" i="16" s="1"/>
  <c r="H6" i="16"/>
  <c r="N502" i="16" s="1"/>
  <c r="B129" i="16"/>
  <c r="H5" i="16"/>
  <c r="AW20" i="16"/>
  <c r="B133" i="16"/>
  <c r="AN4" i="16"/>
  <c r="EN102" i="16"/>
  <c r="EN101" i="16"/>
  <c r="EN109" i="16"/>
  <c r="EN108" i="16"/>
  <c r="EN111" i="16"/>
  <c r="EN104" i="16"/>
  <c r="EN106" i="16"/>
  <c r="EN100" i="16"/>
  <c r="EN103" i="16"/>
  <c r="EN107" i="16"/>
  <c r="EN110" i="16"/>
  <c r="EN105" i="16"/>
  <c r="AJ408" i="16"/>
  <c r="AH408" i="16"/>
  <c r="AI408" i="16"/>
  <c r="AG408" i="16"/>
  <c r="AF408" i="16"/>
  <c r="AE409" i="16"/>
  <c r="AV225" i="16"/>
  <c r="AV310" i="16" s="1"/>
  <c r="AV293" i="16"/>
  <c r="CY249" i="16"/>
  <c r="CY169" i="16"/>
  <c r="CY171" i="16"/>
  <c r="CY92" i="16"/>
  <c r="CY90" i="16"/>
  <c r="CY172" i="16"/>
  <c r="CY91" i="16"/>
  <c r="CY251" i="16"/>
  <c r="CY93" i="16"/>
  <c r="CY250" i="16"/>
  <c r="CY248" i="16"/>
  <c r="CY170" i="16"/>
  <c r="BV92" i="16"/>
  <c r="BV169" i="16"/>
  <c r="BV250" i="16"/>
  <c r="BV248" i="16"/>
  <c r="BV251" i="16"/>
  <c r="BV171" i="16"/>
  <c r="BV93" i="16"/>
  <c r="BV172" i="16"/>
  <c r="BV90" i="16"/>
  <c r="BV91" i="16"/>
  <c r="BV170" i="16"/>
  <c r="BV249" i="16"/>
  <c r="R407" i="16"/>
  <c r="O407" i="16"/>
  <c r="Q407" i="16"/>
  <c r="P407" i="16"/>
  <c r="M408" i="16"/>
  <c r="N407" i="16"/>
  <c r="BH30" i="16"/>
  <c r="BH31" i="16"/>
  <c r="BH20" i="16"/>
  <c r="BH25" i="16"/>
  <c r="BH26" i="16"/>
  <c r="BH22" i="16"/>
  <c r="BH24" i="16"/>
  <c r="BH21" i="16"/>
  <c r="BH28" i="16"/>
  <c r="BH29" i="16"/>
  <c r="BH23" i="16"/>
  <c r="BH27" i="16"/>
  <c r="BI29" i="16"/>
  <c r="BY42" i="16" s="1"/>
  <c r="BI28" i="16"/>
  <c r="BY38" i="16" s="1"/>
  <c r="BI27" i="16"/>
  <c r="BY34" i="16" s="1"/>
  <c r="BI22" i="16"/>
  <c r="BY14" i="16" s="1"/>
  <c r="BI25" i="16"/>
  <c r="BY26" i="16" s="1"/>
  <c r="BI20" i="16"/>
  <c r="BY6" i="16" s="1"/>
  <c r="BI21" i="16"/>
  <c r="BY10" i="16" s="1"/>
  <c r="BI26" i="16"/>
  <c r="BY30" i="16" s="1"/>
  <c r="BI24" i="16"/>
  <c r="BY22" i="16" s="1"/>
  <c r="BI31" i="16"/>
  <c r="BI30" i="16"/>
  <c r="BY46" i="16" s="1"/>
  <c r="BI23" i="16"/>
  <c r="BY18" i="16" s="1"/>
  <c r="I5" i="16"/>
  <c r="C133" i="16"/>
  <c r="I4" i="16"/>
  <c r="C129" i="16"/>
  <c r="I6" i="16"/>
  <c r="O304" i="16" s="1"/>
  <c r="AX20" i="16"/>
  <c r="BF6" i="16"/>
  <c r="BF32" i="16" s="1"/>
  <c r="AX19" i="16"/>
  <c r="K22" i="13"/>
  <c r="ER110" i="16"/>
  <c r="ER106" i="16"/>
  <c r="ER104" i="16"/>
  <c r="ER108" i="16"/>
  <c r="ER103" i="16"/>
  <c r="ER100" i="16"/>
  <c r="ER107" i="16"/>
  <c r="ER111" i="16"/>
  <c r="ER105" i="16"/>
  <c r="ER101" i="16"/>
  <c r="ER102" i="16"/>
  <c r="ER109" i="16"/>
  <c r="X129" i="16"/>
  <c r="BA40" i="16"/>
  <c r="BA39" i="16"/>
  <c r="AD6" i="16"/>
  <c r="AJ304" i="16" s="1"/>
  <c r="ER86" i="16"/>
  <c r="AD5" i="16"/>
  <c r="FU86" i="16"/>
  <c r="BI86" i="16"/>
  <c r="AD4" i="16"/>
  <c r="DO86" i="16"/>
  <c r="CL86" i="16"/>
  <c r="R1001" i="16"/>
  <c r="M1002" i="16"/>
  <c r="P1001" i="16"/>
  <c r="Q1001" i="16"/>
  <c r="O1001" i="16"/>
  <c r="N1001" i="16"/>
  <c r="AV272" i="16"/>
  <c r="AV204" i="16"/>
  <c r="EP110" i="16"/>
  <c r="EP109" i="16"/>
  <c r="EP111" i="16"/>
  <c r="EP108" i="16"/>
  <c r="EP103" i="16"/>
  <c r="EP102" i="16"/>
  <c r="EP105" i="16"/>
  <c r="EP107" i="16"/>
  <c r="EP104" i="16"/>
  <c r="EP106" i="16"/>
  <c r="EP101" i="16"/>
  <c r="EP100" i="16"/>
  <c r="CD155" i="16"/>
  <c r="FM156" i="16"/>
  <c r="DG152" i="16"/>
  <c r="FM113" i="16"/>
  <c r="AW38" i="16"/>
  <c r="GZ1251" i="16"/>
  <c r="GZ937" i="16"/>
  <c r="GT937" i="16"/>
  <c r="GU938" i="16" s="1"/>
  <c r="GU625" i="16"/>
  <c r="GT5" i="16"/>
  <c r="GZ5" i="16"/>
  <c r="FL134" i="16"/>
  <c r="GU1252" i="16"/>
  <c r="GU312" i="16"/>
  <c r="N209" i="16" l="1"/>
  <c r="O209" i="16"/>
  <c r="P209" i="16"/>
  <c r="R209" i="16"/>
  <c r="M210" i="16"/>
  <c r="Q704" i="16"/>
  <c r="O704" i="16"/>
  <c r="R704" i="16"/>
  <c r="N704" i="16"/>
  <c r="CD134" i="16"/>
  <c r="GX708" i="16"/>
  <c r="DG134" i="16"/>
  <c r="Q13" i="16"/>
  <c r="N13" i="16"/>
  <c r="AG304" i="16"/>
  <c r="DG93" i="16"/>
  <c r="CD109" i="16"/>
  <c r="GP292" i="16"/>
  <c r="CD117" i="16"/>
  <c r="FM105" i="16"/>
  <c r="DG121" i="16"/>
  <c r="DG101" i="16"/>
  <c r="GP309" i="16"/>
  <c r="GP315" i="16"/>
  <c r="FM153" i="16"/>
  <c r="FM101" i="16"/>
  <c r="R13" i="16"/>
  <c r="CD152" i="16"/>
  <c r="FM93" i="16"/>
  <c r="GP259" i="16"/>
  <c r="FM158" i="16"/>
  <c r="CD129" i="16"/>
  <c r="CD97" i="16"/>
  <c r="FM97" i="16"/>
  <c r="FM152" i="16"/>
  <c r="CD101" i="16"/>
  <c r="DG158" i="16"/>
  <c r="GP255" i="16"/>
  <c r="GP287" i="16"/>
  <c r="R502" i="16"/>
  <c r="CD159" i="16"/>
  <c r="GP279" i="16"/>
  <c r="CD153" i="16"/>
  <c r="FM292" i="16"/>
  <c r="DG129" i="16"/>
  <c r="DG150" i="16"/>
  <c r="FM155" i="16"/>
  <c r="FM151" i="16"/>
  <c r="DG125" i="16"/>
  <c r="DG113" i="16"/>
  <c r="FM134" i="16"/>
  <c r="AF304" i="16"/>
  <c r="EJ134" i="16"/>
  <c r="DG159" i="16"/>
  <c r="DG151" i="16"/>
  <c r="GP263" i="16"/>
  <c r="GP283" i="16"/>
  <c r="GP311" i="16"/>
  <c r="GP313" i="16"/>
  <c r="EV186" i="16"/>
  <c r="O13" i="16"/>
  <c r="CD158" i="16"/>
  <c r="CD125" i="16"/>
  <c r="FM159" i="16"/>
  <c r="GP251" i="16"/>
  <c r="DG117" i="16"/>
  <c r="DG154" i="16"/>
  <c r="FM117" i="16"/>
  <c r="FM150" i="16"/>
  <c r="CD105" i="16"/>
  <c r="GP308" i="16"/>
  <c r="GP310" i="16"/>
  <c r="GX1151" i="16"/>
  <c r="GX769" i="16"/>
  <c r="M14" i="16"/>
  <c r="DG155" i="16"/>
  <c r="CD89" i="16"/>
  <c r="GP271" i="16"/>
  <c r="GP247" i="16"/>
  <c r="DG156" i="16"/>
  <c r="CD113" i="16"/>
  <c r="DG89" i="16"/>
  <c r="GP314" i="16"/>
  <c r="CC54" i="16"/>
  <c r="CD54" i="16" s="1"/>
  <c r="AH304" i="16"/>
  <c r="AI502" i="16"/>
  <c r="AI304" i="16"/>
  <c r="EV109" i="16"/>
  <c r="GX1457" i="16"/>
  <c r="GX210" i="16"/>
  <c r="AG997" i="16"/>
  <c r="AT203" i="16"/>
  <c r="AT271" i="16"/>
  <c r="GX585" i="16"/>
  <c r="GX209" i="16"/>
  <c r="GX1391" i="16"/>
  <c r="P137" i="13"/>
  <c r="GX1023" i="16"/>
  <c r="AI803" i="16"/>
  <c r="AG803" i="16"/>
  <c r="AJ803" i="16"/>
  <c r="AF803" i="16"/>
  <c r="AE804" i="16"/>
  <c r="AH803" i="16"/>
  <c r="AJ209" i="16"/>
  <c r="AG209" i="16"/>
  <c r="AF209" i="16"/>
  <c r="AE210" i="16"/>
  <c r="AI209" i="16"/>
  <c r="AH209" i="16"/>
  <c r="GX897" i="16"/>
  <c r="GX1519" i="16"/>
  <c r="GX80" i="16"/>
  <c r="AE706" i="16"/>
  <c r="AG705" i="16"/>
  <c r="AF705" i="16"/>
  <c r="AI705" i="16"/>
  <c r="AJ705" i="16"/>
  <c r="AH705" i="16"/>
  <c r="AE606" i="16"/>
  <c r="AH605" i="16"/>
  <c r="AG605" i="16"/>
  <c r="AJ605" i="16"/>
  <c r="AI605" i="16"/>
  <c r="AF605" i="16"/>
  <c r="P605" i="16"/>
  <c r="R605" i="16"/>
  <c r="Q605" i="16"/>
  <c r="M606" i="16"/>
  <c r="O605" i="16"/>
  <c r="N605" i="16"/>
  <c r="AG11" i="16"/>
  <c r="AF11" i="16"/>
  <c r="AJ11" i="16"/>
  <c r="AE12" i="16"/>
  <c r="AH11" i="16"/>
  <c r="AI11" i="16"/>
  <c r="BM185" i="16"/>
  <c r="FY265" i="16"/>
  <c r="GX1522" i="16"/>
  <c r="GX836" i="16"/>
  <c r="GX147" i="16"/>
  <c r="GX273" i="16"/>
  <c r="DS266" i="16"/>
  <c r="EV265" i="16"/>
  <c r="FY109" i="16"/>
  <c r="FY187" i="16"/>
  <c r="BM266" i="16"/>
  <c r="GX83" i="16"/>
  <c r="GX1019" i="16"/>
  <c r="GX1330" i="16"/>
  <c r="CP185" i="16"/>
  <c r="DS267" i="16"/>
  <c r="BM27" i="16"/>
  <c r="GX459" i="16"/>
  <c r="BM29" i="16"/>
  <c r="GX1147" i="16"/>
  <c r="GX834" i="16"/>
  <c r="FY107" i="16"/>
  <c r="BM188" i="16"/>
  <c r="GX1455" i="16"/>
  <c r="GX393" i="16"/>
  <c r="EV187" i="16"/>
  <c r="GX272" i="16"/>
  <c r="GX81" i="16"/>
  <c r="GX396" i="16"/>
  <c r="CP264" i="16"/>
  <c r="DS107" i="16"/>
  <c r="GX1394" i="16"/>
  <c r="GX587" i="16"/>
  <c r="FY106" i="16"/>
  <c r="GX1390" i="16"/>
  <c r="GX1518" i="16"/>
  <c r="BM187" i="16"/>
  <c r="GX1149" i="16"/>
  <c r="P211" i="13"/>
  <c r="FF260" i="16"/>
  <c r="FF181" i="16"/>
  <c r="FF183" i="16"/>
  <c r="FF102" i="16"/>
  <c r="FF104" i="16"/>
  <c r="FF182" i="16"/>
  <c r="FF103" i="16"/>
  <c r="FF262" i="16"/>
  <c r="FF261" i="16"/>
  <c r="FF98" i="16"/>
  <c r="FF177" i="16"/>
  <c r="FF99" i="16"/>
  <c r="FF258" i="16"/>
  <c r="FF179" i="16"/>
  <c r="FF257" i="16"/>
  <c r="FF256" i="16"/>
  <c r="FF100" i="16"/>
  <c r="FF178" i="16"/>
  <c r="FF206" i="16"/>
  <c r="FF205" i="16"/>
  <c r="FF207" i="16"/>
  <c r="FF285" i="16"/>
  <c r="FF126" i="16"/>
  <c r="FF286" i="16"/>
  <c r="FF284" i="16"/>
  <c r="FF128" i="16"/>
  <c r="FF127" i="16"/>
  <c r="FF189" i="16"/>
  <c r="FF269" i="16"/>
  <c r="FF270" i="16"/>
  <c r="FF112" i="16"/>
  <c r="FF111" i="16"/>
  <c r="FF110" i="16"/>
  <c r="FF190" i="16"/>
  <c r="FF268" i="16"/>
  <c r="FF191" i="16"/>
  <c r="FF254" i="16"/>
  <c r="FF173" i="16"/>
  <c r="FF175" i="16"/>
  <c r="FF174" i="16"/>
  <c r="FF95" i="16"/>
  <c r="FF252" i="16"/>
  <c r="FF253" i="16"/>
  <c r="FF96" i="16"/>
  <c r="FF94" i="16"/>
  <c r="FF202" i="16"/>
  <c r="FF123" i="16"/>
  <c r="FF201" i="16"/>
  <c r="FF122" i="16"/>
  <c r="FF124" i="16"/>
  <c r="FF282" i="16"/>
  <c r="FF280" i="16"/>
  <c r="FF203" i="16"/>
  <c r="FF281" i="16"/>
  <c r="AJ203" i="16"/>
  <c r="AJ104" i="16"/>
  <c r="AJ896" i="16"/>
  <c r="AJ401" i="16"/>
  <c r="AJ599" i="16"/>
  <c r="AJ698" i="16"/>
  <c r="AJ797" i="16"/>
  <c r="AJ5" i="16"/>
  <c r="AJ995" i="16"/>
  <c r="AJ302" i="16"/>
  <c r="AJ500" i="16"/>
  <c r="FH185" i="16"/>
  <c r="FH106" i="16"/>
  <c r="FH264" i="16"/>
  <c r="FH98" i="16"/>
  <c r="FH177" i="16"/>
  <c r="FH256" i="16"/>
  <c r="FH205" i="16"/>
  <c r="FH126" i="16"/>
  <c r="FH284" i="16"/>
  <c r="M112" i="16"/>
  <c r="R111" i="16"/>
  <c r="Q111" i="16"/>
  <c r="P111" i="16"/>
  <c r="O111" i="16"/>
  <c r="N111" i="16"/>
  <c r="CZ250" i="16"/>
  <c r="CZ248" i="16"/>
  <c r="CZ92" i="16"/>
  <c r="CZ170" i="16"/>
  <c r="CZ169" i="16"/>
  <c r="CZ91" i="16"/>
  <c r="CZ249" i="16"/>
  <c r="CZ90" i="16"/>
  <c r="CZ171" i="16"/>
  <c r="CZ110" i="16"/>
  <c r="CZ189" i="16"/>
  <c r="CZ270" i="16"/>
  <c r="CZ112" i="16"/>
  <c r="CZ111" i="16"/>
  <c r="CZ269" i="16"/>
  <c r="CZ190" i="16"/>
  <c r="CZ268" i="16"/>
  <c r="CZ191" i="16"/>
  <c r="CZ167" i="16"/>
  <c r="CZ88" i="16"/>
  <c r="CZ244" i="16"/>
  <c r="CZ166" i="16"/>
  <c r="CZ246" i="16"/>
  <c r="CZ87" i="16"/>
  <c r="CZ86" i="16"/>
  <c r="CZ165" i="16"/>
  <c r="CZ245" i="16"/>
  <c r="M805" i="16"/>
  <c r="P804" i="16"/>
  <c r="O804" i="16"/>
  <c r="Q804" i="16"/>
  <c r="R804" i="16"/>
  <c r="N804" i="16"/>
  <c r="DB165" i="16"/>
  <c r="DB244" i="16"/>
  <c r="DB86" i="16"/>
  <c r="DB173" i="16"/>
  <c r="DB94" i="16"/>
  <c r="DB252" i="16"/>
  <c r="DB169" i="16"/>
  <c r="DB248" i="16"/>
  <c r="DB90" i="16"/>
  <c r="BV12" i="16"/>
  <c r="BV11" i="16"/>
  <c r="BV10" i="16"/>
  <c r="BV13" i="16"/>
  <c r="BV18" i="16"/>
  <c r="BV21" i="16"/>
  <c r="BV20" i="16"/>
  <c r="BV19" i="16"/>
  <c r="BV14" i="16"/>
  <c r="BV16" i="16"/>
  <c r="BV17" i="16"/>
  <c r="BV15" i="16"/>
  <c r="R305" i="16"/>
  <c r="M306" i="16"/>
  <c r="N305" i="16"/>
  <c r="P305" i="16"/>
  <c r="Q305" i="16"/>
  <c r="O305" i="16"/>
  <c r="BU310" i="16"/>
  <c r="BU221" i="16"/>
  <c r="BU141" i="16"/>
  <c r="BU151" i="16"/>
  <c r="BU140" i="16"/>
  <c r="BU152" i="16"/>
  <c r="BU150" i="16"/>
  <c r="BU214" i="16"/>
  <c r="BZ214" i="16" s="1"/>
  <c r="CA214" i="16" s="1"/>
  <c r="BU135" i="16"/>
  <c r="BZ135" i="16" s="1"/>
  <c r="CA135" i="16" s="1"/>
  <c r="BU231" i="16"/>
  <c r="BU313" i="16"/>
  <c r="BU219" i="16"/>
  <c r="BU312" i="16"/>
  <c r="BU234" i="16"/>
  <c r="BU301" i="16"/>
  <c r="BU222" i="16"/>
  <c r="BU229" i="16"/>
  <c r="BU220" i="16"/>
  <c r="BU308" i="16"/>
  <c r="BU142" i="16"/>
  <c r="BU309" i="16"/>
  <c r="BU155" i="16"/>
  <c r="BU298" i="16"/>
  <c r="BU153" i="16"/>
  <c r="BU232" i="16"/>
  <c r="BU143" i="16"/>
  <c r="BU154" i="16"/>
  <c r="BU299" i="16"/>
  <c r="BU230" i="16"/>
  <c r="BU233" i="16"/>
  <c r="BU311" i="16"/>
  <c r="BU300" i="16"/>
  <c r="BU293" i="16"/>
  <c r="BZ293" i="16" s="1"/>
  <c r="CA293" i="16" s="1"/>
  <c r="GG300" i="16"/>
  <c r="GG220" i="16"/>
  <c r="GG312" i="16"/>
  <c r="GG150" i="16"/>
  <c r="GG142" i="16"/>
  <c r="GG221" i="16"/>
  <c r="GG309" i="16"/>
  <c r="GG310" i="16"/>
  <c r="GG141" i="16"/>
  <c r="GG231" i="16"/>
  <c r="GG311" i="16"/>
  <c r="GG154" i="16"/>
  <c r="GG313" i="16"/>
  <c r="GG152" i="16"/>
  <c r="GG234" i="16"/>
  <c r="GG301" i="16"/>
  <c r="GG232" i="16"/>
  <c r="GG155" i="16"/>
  <c r="GG143" i="16"/>
  <c r="GG153" i="16"/>
  <c r="GG219" i="16"/>
  <c r="GG293" i="16"/>
  <c r="GL293" i="16" s="1"/>
  <c r="GM293" i="16" s="1"/>
  <c r="GG222" i="16"/>
  <c r="GG299" i="16"/>
  <c r="GG214" i="16"/>
  <c r="GL214" i="16" s="1"/>
  <c r="GM214" i="16" s="1"/>
  <c r="GG233" i="16"/>
  <c r="GG308" i="16"/>
  <c r="GG230" i="16"/>
  <c r="GG298" i="16"/>
  <c r="GG229" i="16"/>
  <c r="GG151" i="16"/>
  <c r="GG140" i="16"/>
  <c r="GG135" i="16"/>
  <c r="GL135" i="16" s="1"/>
  <c r="GM135" i="16" s="1"/>
  <c r="FD135" i="16"/>
  <c r="FI135" i="16" s="1"/>
  <c r="FJ135" i="16" s="1"/>
  <c r="FD220" i="16"/>
  <c r="FD293" i="16"/>
  <c r="FI293" i="16" s="1"/>
  <c r="FJ293" i="16" s="1"/>
  <c r="FD300" i="16"/>
  <c r="FD232" i="16"/>
  <c r="FD308" i="16"/>
  <c r="FD298" i="16"/>
  <c r="FD214" i="16"/>
  <c r="FI214" i="16" s="1"/>
  <c r="FJ214" i="16" s="1"/>
  <c r="FD150" i="16"/>
  <c r="FD222" i="16"/>
  <c r="FD234" i="16"/>
  <c r="FD219" i="16"/>
  <c r="FD313" i="16"/>
  <c r="FD233" i="16"/>
  <c r="FD143" i="16"/>
  <c r="FD309" i="16"/>
  <c r="FD142" i="16"/>
  <c r="FD140" i="16"/>
  <c r="FD299" i="16"/>
  <c r="FD231" i="16"/>
  <c r="FD311" i="16"/>
  <c r="FD152" i="16"/>
  <c r="FD310" i="16"/>
  <c r="FD301" i="16"/>
  <c r="FD312" i="16"/>
  <c r="FD153" i="16"/>
  <c r="FD141" i="16"/>
  <c r="FD151" i="16"/>
  <c r="FD229" i="16"/>
  <c r="FD154" i="16"/>
  <c r="FD221" i="16"/>
  <c r="FD230" i="16"/>
  <c r="FD155" i="16"/>
  <c r="BU15" i="16"/>
  <c r="BU16" i="16"/>
  <c r="BU17" i="16"/>
  <c r="BU14" i="16"/>
  <c r="BU44" i="16"/>
  <c r="BU43" i="16"/>
  <c r="BU42" i="16"/>
  <c r="BU45" i="16"/>
  <c r="GJ166" i="16"/>
  <c r="GJ86" i="16"/>
  <c r="GJ244" i="16"/>
  <c r="GJ87" i="16"/>
  <c r="GJ245" i="16"/>
  <c r="GJ165" i="16"/>
  <c r="GJ126" i="16"/>
  <c r="GJ127" i="16"/>
  <c r="GJ205" i="16"/>
  <c r="GJ285" i="16"/>
  <c r="GJ206" i="16"/>
  <c r="GJ284" i="16"/>
  <c r="GJ102" i="16"/>
  <c r="GJ103" i="16"/>
  <c r="GJ260" i="16"/>
  <c r="GJ261" i="16"/>
  <c r="GJ182" i="16"/>
  <c r="GJ181" i="16"/>
  <c r="FF250" i="16"/>
  <c r="FF170" i="16"/>
  <c r="FF171" i="16"/>
  <c r="FF92" i="16"/>
  <c r="FF248" i="16"/>
  <c r="FF91" i="16"/>
  <c r="FF249" i="16"/>
  <c r="FF169" i="16"/>
  <c r="FF90" i="16"/>
  <c r="FF185" i="16"/>
  <c r="FF107" i="16"/>
  <c r="FF187" i="16"/>
  <c r="FF186" i="16"/>
  <c r="FF106" i="16"/>
  <c r="FF265" i="16"/>
  <c r="FF264" i="16"/>
  <c r="FF266" i="16"/>
  <c r="FF108" i="16"/>
  <c r="EE192" i="16"/>
  <c r="EE92" i="16"/>
  <c r="EE175" i="16"/>
  <c r="EE282" i="16"/>
  <c r="EE128" i="16"/>
  <c r="EE200" i="16"/>
  <c r="EE125" i="16"/>
  <c r="EE168" i="16"/>
  <c r="EE113" i="16"/>
  <c r="EE283" i="16"/>
  <c r="EE112" i="16"/>
  <c r="EE196" i="16"/>
  <c r="EE100" i="16"/>
  <c r="EE246" i="16"/>
  <c r="EE207" i="16"/>
  <c r="EE278" i="16"/>
  <c r="EE208" i="16"/>
  <c r="EE180" i="16"/>
  <c r="EE279" i="16"/>
  <c r="EE183" i="16"/>
  <c r="EE270" i="16"/>
  <c r="EE287" i="16"/>
  <c r="EE195" i="16"/>
  <c r="EE286" i="16"/>
  <c r="EE89" i="16"/>
  <c r="EE254" i="16"/>
  <c r="EE179" i="16"/>
  <c r="EE176" i="16"/>
  <c r="EE203" i="16"/>
  <c r="EE97" i="16"/>
  <c r="EE251" i="16"/>
  <c r="EE93" i="16"/>
  <c r="EE259" i="16"/>
  <c r="EE124" i="16"/>
  <c r="EE167" i="16"/>
  <c r="EE188" i="16"/>
  <c r="EE274" i="16"/>
  <c r="EE191" i="16"/>
  <c r="EE109" i="16"/>
  <c r="EE250" i="16"/>
  <c r="EE187" i="16"/>
  <c r="EE266" i="16"/>
  <c r="EE263" i="16"/>
  <c r="EE275" i="16"/>
  <c r="EE108" i="16"/>
  <c r="EE247" i="16"/>
  <c r="EE96" i="16"/>
  <c r="EE121" i="16"/>
  <c r="EE101" i="16"/>
  <c r="DO112" i="16"/>
  <c r="EE171" i="16"/>
  <c r="EE129" i="16"/>
  <c r="EE199" i="16"/>
  <c r="EE258" i="16"/>
  <c r="EE271" i="16"/>
  <c r="EE104" i="16"/>
  <c r="EE204" i="16"/>
  <c r="EE172" i="16"/>
  <c r="EE184" i="16"/>
  <c r="EE88" i="16"/>
  <c r="EE117" i="16"/>
  <c r="EE116" i="16"/>
  <c r="EE120" i="16"/>
  <c r="EE262" i="16"/>
  <c r="EE105" i="16"/>
  <c r="EE267" i="16"/>
  <c r="EE255" i="16"/>
  <c r="AJ105" i="16"/>
  <c r="AJ699" i="16"/>
  <c r="AJ402" i="16"/>
  <c r="AJ798" i="16"/>
  <c r="AJ6" i="16"/>
  <c r="AJ897" i="16"/>
  <c r="AJ600" i="16"/>
  <c r="AJ204" i="16"/>
  <c r="AJ501" i="16"/>
  <c r="AJ996" i="16"/>
  <c r="AJ303" i="16"/>
  <c r="FH169" i="16"/>
  <c r="FH248" i="16"/>
  <c r="FH90" i="16"/>
  <c r="FH165" i="16"/>
  <c r="FH244" i="16"/>
  <c r="FH86" i="16"/>
  <c r="FH110" i="16"/>
  <c r="FH189" i="16"/>
  <c r="FH268" i="16"/>
  <c r="BV64" i="16"/>
  <c r="BV70" i="16"/>
  <c r="BV78" i="16"/>
  <c r="BV60" i="16"/>
  <c r="BV71" i="16"/>
  <c r="BV56" i="16"/>
  <c r="BZ56" i="16" s="1"/>
  <c r="CA56" i="16" s="1"/>
  <c r="CC56" i="16" s="1"/>
  <c r="CD56" i="16" s="1"/>
  <c r="BV65" i="16"/>
  <c r="BV72" i="16"/>
  <c r="BV66" i="16"/>
  <c r="BV76" i="16"/>
  <c r="BV77" i="16"/>
  <c r="O203" i="16"/>
  <c r="O599" i="16"/>
  <c r="O401" i="16"/>
  <c r="O896" i="16"/>
  <c r="O698" i="16"/>
  <c r="O797" i="16"/>
  <c r="O995" i="16"/>
  <c r="O104" i="16"/>
  <c r="O5" i="16"/>
  <c r="O302" i="16"/>
  <c r="O500" i="16"/>
  <c r="BX18" i="16"/>
  <c r="BX19" i="16"/>
  <c r="BX23" i="16"/>
  <c r="BX22" i="16"/>
  <c r="BX7" i="16"/>
  <c r="BX6" i="16"/>
  <c r="Q408" i="16"/>
  <c r="O408" i="16"/>
  <c r="M409" i="16"/>
  <c r="P408" i="16"/>
  <c r="R408" i="16"/>
  <c r="N408" i="16"/>
  <c r="AE504" i="16"/>
  <c r="AH503" i="16"/>
  <c r="AG503" i="16"/>
  <c r="AJ503" i="16"/>
  <c r="AF503" i="16"/>
  <c r="AI503" i="16"/>
  <c r="BW103" i="16"/>
  <c r="BW260" i="16"/>
  <c r="BW104" i="16"/>
  <c r="BW182" i="16"/>
  <c r="BW261" i="16"/>
  <c r="BW183" i="16"/>
  <c r="BW262" i="16"/>
  <c r="BW181" i="16"/>
  <c r="BW102" i="16"/>
  <c r="BW278" i="16"/>
  <c r="BW276" i="16"/>
  <c r="BW118" i="16"/>
  <c r="BW199" i="16"/>
  <c r="BW198" i="16"/>
  <c r="BW120" i="16"/>
  <c r="BW119" i="16"/>
  <c r="BW197" i="16"/>
  <c r="BW277" i="16"/>
  <c r="BW123" i="16"/>
  <c r="BW281" i="16"/>
  <c r="BW122" i="16"/>
  <c r="BW202" i="16"/>
  <c r="BW124" i="16"/>
  <c r="BW203" i="16"/>
  <c r="BW280" i="16"/>
  <c r="BW282" i="16"/>
  <c r="BW201" i="16"/>
  <c r="AH600" i="16"/>
  <c r="AH204" i="16"/>
  <c r="AH798" i="16"/>
  <c r="AH897" i="16"/>
  <c r="AH105" i="16"/>
  <c r="AH699" i="16"/>
  <c r="AH402" i="16"/>
  <c r="AH6" i="16"/>
  <c r="AH501" i="16"/>
  <c r="AH996" i="16"/>
  <c r="AH303" i="16"/>
  <c r="AH797" i="16"/>
  <c r="AH896" i="16"/>
  <c r="AH203" i="16"/>
  <c r="AH104" i="16"/>
  <c r="AH401" i="16"/>
  <c r="AH599" i="16"/>
  <c r="AH5" i="16"/>
  <c r="AH698" i="16"/>
  <c r="AH302" i="16"/>
  <c r="AH995" i="16"/>
  <c r="AH500" i="16"/>
  <c r="BW79" i="16"/>
  <c r="BW68" i="16"/>
  <c r="BW67" i="16"/>
  <c r="BW73" i="16"/>
  <c r="BW57" i="16"/>
  <c r="BZ57" i="16" s="1"/>
  <c r="CA57" i="16" s="1"/>
  <c r="CC57" i="16" s="1"/>
  <c r="CD57" i="16" s="1"/>
  <c r="BW76" i="16"/>
  <c r="BW70" i="16"/>
  <c r="BW77" i="16"/>
  <c r="BW74" i="16"/>
  <c r="BW64" i="16"/>
  <c r="BW61" i="16"/>
  <c r="P798" i="16"/>
  <c r="P6" i="16"/>
  <c r="P897" i="16"/>
  <c r="P402" i="16"/>
  <c r="P600" i="16"/>
  <c r="P699" i="16"/>
  <c r="P996" i="16"/>
  <c r="P105" i="16"/>
  <c r="P204" i="16"/>
  <c r="P501" i="16"/>
  <c r="P303" i="16"/>
  <c r="BY86" i="16"/>
  <c r="BY244" i="16"/>
  <c r="BY165" i="16"/>
  <c r="BY256" i="16"/>
  <c r="BY98" i="16"/>
  <c r="BY177" i="16"/>
  <c r="BY252" i="16"/>
  <c r="BY173" i="16"/>
  <c r="BY94" i="16"/>
  <c r="EE102" i="16"/>
  <c r="EE260" i="16"/>
  <c r="EE181" i="16"/>
  <c r="EE280" i="16"/>
  <c r="EE201" i="16"/>
  <c r="EE122" i="16"/>
  <c r="EE244" i="16"/>
  <c r="EE86" i="16"/>
  <c r="EE165" i="16"/>
  <c r="AV290" i="16"/>
  <c r="AV222" i="16"/>
  <c r="AV307" i="16" s="1"/>
  <c r="BX165" i="16"/>
  <c r="BX244" i="16"/>
  <c r="BX86" i="16"/>
  <c r="BX245" i="16"/>
  <c r="BX87" i="16"/>
  <c r="BX166" i="16"/>
  <c r="BX189" i="16"/>
  <c r="BX268" i="16"/>
  <c r="BX110" i="16"/>
  <c r="BX190" i="16"/>
  <c r="BX269" i="16"/>
  <c r="BX111" i="16"/>
  <c r="BX114" i="16"/>
  <c r="BX194" i="16"/>
  <c r="BX115" i="16"/>
  <c r="BX193" i="16"/>
  <c r="BX272" i="16"/>
  <c r="BX273" i="16"/>
  <c r="ED252" i="16"/>
  <c r="ED94" i="16"/>
  <c r="ED253" i="16"/>
  <c r="ED95" i="16"/>
  <c r="ED174" i="16"/>
  <c r="ED173" i="16"/>
  <c r="ED206" i="16"/>
  <c r="ED284" i="16"/>
  <c r="ED127" i="16"/>
  <c r="ED205" i="16"/>
  <c r="ED285" i="16"/>
  <c r="ED126" i="16"/>
  <c r="ED269" i="16"/>
  <c r="ED111" i="16"/>
  <c r="ED190" i="16"/>
  <c r="ED189" i="16"/>
  <c r="ED268" i="16"/>
  <c r="ED110" i="16"/>
  <c r="AT272" i="16"/>
  <c r="AT204" i="16"/>
  <c r="EC253" i="16"/>
  <c r="EC173" i="16"/>
  <c r="EC254" i="16"/>
  <c r="EC175" i="16"/>
  <c r="EC252" i="16"/>
  <c r="EC174" i="16"/>
  <c r="EC95" i="16"/>
  <c r="EC94" i="16"/>
  <c r="EC96" i="16"/>
  <c r="EC177" i="16"/>
  <c r="EC258" i="16"/>
  <c r="EC98" i="16"/>
  <c r="EC256" i="16"/>
  <c r="EC179" i="16"/>
  <c r="EC100" i="16"/>
  <c r="EC257" i="16"/>
  <c r="EC178" i="16"/>
  <c r="EC99" i="16"/>
  <c r="EC187" i="16"/>
  <c r="EC266" i="16"/>
  <c r="EC265" i="16"/>
  <c r="EC108" i="16"/>
  <c r="EC185" i="16"/>
  <c r="EC186" i="16"/>
  <c r="EC264" i="16"/>
  <c r="EC106" i="16"/>
  <c r="EC107" i="16"/>
  <c r="GI112" i="16"/>
  <c r="GI189" i="16"/>
  <c r="GI111" i="16"/>
  <c r="GI269" i="16"/>
  <c r="GI191" i="16"/>
  <c r="GI270" i="16"/>
  <c r="GI268" i="16"/>
  <c r="GI110" i="16"/>
  <c r="GI190" i="16"/>
  <c r="GI124" i="16"/>
  <c r="GI202" i="16"/>
  <c r="GI281" i="16"/>
  <c r="GI122" i="16"/>
  <c r="GI282" i="16"/>
  <c r="GI280" i="16"/>
  <c r="GI203" i="16"/>
  <c r="GI201" i="16"/>
  <c r="GI123" i="16"/>
  <c r="GI181" i="16"/>
  <c r="GI183" i="16"/>
  <c r="GI104" i="16"/>
  <c r="GI102" i="16"/>
  <c r="GI262" i="16"/>
  <c r="GI103" i="16"/>
  <c r="GI182" i="16"/>
  <c r="GI261" i="16"/>
  <c r="GI260" i="16"/>
  <c r="EB144" i="16"/>
  <c r="EB136" i="16"/>
  <c r="EF136" i="16" s="1"/>
  <c r="EG136" i="16" s="1"/>
  <c r="EI136" i="16" s="1"/>
  <c r="EJ136" i="16" s="1"/>
  <c r="EB146" i="16"/>
  <c r="EB230" i="16"/>
  <c r="EB150" i="16"/>
  <c r="EB316" i="16"/>
  <c r="EB229" i="16"/>
  <c r="EB308" i="16"/>
  <c r="EB156" i="16"/>
  <c r="EB157" i="16"/>
  <c r="EB237" i="16"/>
  <c r="EB303" i="16"/>
  <c r="EB219" i="16"/>
  <c r="EB158" i="16"/>
  <c r="EB236" i="16"/>
  <c r="EB235" i="16"/>
  <c r="EB231" i="16"/>
  <c r="EB304" i="16"/>
  <c r="EB215" i="16"/>
  <c r="EF215" i="16" s="1"/>
  <c r="EG215" i="16" s="1"/>
  <c r="EI215" i="16" s="1"/>
  <c r="EJ215" i="16" s="1"/>
  <c r="EB314" i="16"/>
  <c r="EB298" i="16"/>
  <c r="EB310" i="16"/>
  <c r="EB223" i="16"/>
  <c r="EB309" i="16"/>
  <c r="EB152" i="16"/>
  <c r="EB225" i="16"/>
  <c r="EB140" i="16"/>
  <c r="EB145" i="16"/>
  <c r="EB151" i="16"/>
  <c r="EB315" i="16"/>
  <c r="EB302" i="16"/>
  <c r="EB294" i="16"/>
  <c r="EF294" i="16" s="1"/>
  <c r="EG294" i="16" s="1"/>
  <c r="EI294" i="16" s="1"/>
  <c r="EJ294" i="16" s="1"/>
  <c r="EB224" i="16"/>
  <c r="O1002" i="16"/>
  <c r="P1002" i="16"/>
  <c r="Q1002" i="16"/>
  <c r="R1002" i="16"/>
  <c r="M1003" i="16"/>
  <c r="N1002" i="16"/>
  <c r="FH250" i="16"/>
  <c r="FH188" i="16"/>
  <c r="FH128" i="16"/>
  <c r="FH112" i="16"/>
  <c r="FH251" i="16"/>
  <c r="FH88" i="16"/>
  <c r="FH113" i="16"/>
  <c r="FH167" i="16"/>
  <c r="FH270" i="16"/>
  <c r="FH247" i="16"/>
  <c r="FH96" i="16"/>
  <c r="FH93" i="16"/>
  <c r="FH259" i="16"/>
  <c r="FH104" i="16"/>
  <c r="FH266" i="16"/>
  <c r="FH180" i="16"/>
  <c r="FH200" i="16"/>
  <c r="FH176" i="16"/>
  <c r="FH121" i="16"/>
  <c r="FH274" i="16"/>
  <c r="FH203" i="16"/>
  <c r="FH286" i="16"/>
  <c r="FH171" i="16"/>
  <c r="FH191" i="16"/>
  <c r="FH254" i="16"/>
  <c r="FH105" i="16"/>
  <c r="FH116" i="16"/>
  <c r="FH124" i="16"/>
  <c r="FH283" i="16"/>
  <c r="FH183" i="16"/>
  <c r="FH246" i="16"/>
  <c r="FH187" i="16"/>
  <c r="FH172" i="16"/>
  <c r="FH196" i="16"/>
  <c r="FH120" i="16"/>
  <c r="FH92" i="16"/>
  <c r="FH263" i="16"/>
  <c r="FH208" i="16"/>
  <c r="FH275" i="16"/>
  <c r="FH192" i="16"/>
  <c r="FH117" i="16"/>
  <c r="FH89" i="16"/>
  <c r="FH108" i="16"/>
  <c r="FH262" i="16"/>
  <c r="FH199" i="16"/>
  <c r="FH287" i="16"/>
  <c r="FH100" i="16"/>
  <c r="ER112" i="16"/>
  <c r="FH267" i="16"/>
  <c r="FH204" i="16"/>
  <c r="FH129" i="16"/>
  <c r="FH179" i="16"/>
  <c r="FH258" i="16"/>
  <c r="FH101" i="16"/>
  <c r="FH207" i="16"/>
  <c r="FH255" i="16"/>
  <c r="FH109" i="16"/>
  <c r="FH195" i="16"/>
  <c r="FH282" i="16"/>
  <c r="FH271" i="16"/>
  <c r="FH184" i="16"/>
  <c r="FH279" i="16"/>
  <c r="FH125" i="16"/>
  <c r="FH168" i="16"/>
  <c r="FH175" i="16"/>
  <c r="FH278" i="16"/>
  <c r="FH97" i="16"/>
  <c r="BX42" i="16"/>
  <c r="BX43" i="16"/>
  <c r="BX14" i="16"/>
  <c r="BX15" i="16"/>
  <c r="CD33" i="16"/>
  <c r="CD13" i="16"/>
  <c r="CD17" i="16"/>
  <c r="CD45" i="16"/>
  <c r="CD75" i="16"/>
  <c r="CD29" i="16"/>
  <c r="CD49" i="16"/>
  <c r="CD76" i="16"/>
  <c r="CD74" i="16"/>
  <c r="CD72" i="16"/>
  <c r="CD79" i="16"/>
  <c r="CD73" i="16"/>
  <c r="CD71" i="16"/>
  <c r="CD77" i="16"/>
  <c r="CD78" i="16"/>
  <c r="CD9" i="16"/>
  <c r="CD37" i="16"/>
  <c r="CD70" i="16"/>
  <c r="CD21" i="16"/>
  <c r="CD25" i="16"/>
  <c r="CD41" i="16"/>
  <c r="DA115" i="16"/>
  <c r="DA114" i="16"/>
  <c r="DA193" i="16"/>
  <c r="DA273" i="16"/>
  <c r="DA194" i="16"/>
  <c r="DA272" i="16"/>
  <c r="DA284" i="16"/>
  <c r="DA126" i="16"/>
  <c r="DA205" i="16"/>
  <c r="DA206" i="16"/>
  <c r="DA127" i="16"/>
  <c r="DA285" i="16"/>
  <c r="DA249" i="16"/>
  <c r="DA91" i="16"/>
  <c r="DA248" i="16"/>
  <c r="DA170" i="16"/>
  <c r="DA169" i="16"/>
  <c r="DA90" i="16"/>
  <c r="Q700" i="16"/>
  <c r="K103" i="16"/>
  <c r="Q898" i="16"/>
  <c r="Q601" i="16"/>
  <c r="Q799" i="16"/>
  <c r="Q7" i="16"/>
  <c r="Q403" i="16"/>
  <c r="Q997" i="16"/>
  <c r="Q205" i="16"/>
  <c r="Q106" i="16"/>
  <c r="Q304" i="16"/>
  <c r="Q502" i="16"/>
  <c r="BY89" i="16"/>
  <c r="BY274" i="16"/>
  <c r="BY96" i="16"/>
  <c r="BY255" i="16"/>
  <c r="BY250" i="16"/>
  <c r="BY270" i="16"/>
  <c r="BY262" i="16"/>
  <c r="BY180" i="16"/>
  <c r="BY92" i="16"/>
  <c r="BY263" i="16"/>
  <c r="BY167" i="16"/>
  <c r="BY109" i="16"/>
  <c r="BY275" i="16"/>
  <c r="BY104" i="16"/>
  <c r="BY287" i="16"/>
  <c r="BY175" i="16"/>
  <c r="BY124" i="16"/>
  <c r="BY120" i="16"/>
  <c r="BY208" i="16"/>
  <c r="BY196" i="16"/>
  <c r="BY204" i="16"/>
  <c r="BY251" i="16"/>
  <c r="BY203" i="16"/>
  <c r="BY93" i="16"/>
  <c r="BY168" i="16"/>
  <c r="BY121" i="16"/>
  <c r="BY282" i="16"/>
  <c r="BY171" i="16"/>
  <c r="BY207" i="16"/>
  <c r="BY184" i="16"/>
  <c r="BY200" i="16"/>
  <c r="BY271" i="16"/>
  <c r="BY172" i="16"/>
  <c r="BY246" i="16"/>
  <c r="BY105" i="16"/>
  <c r="BY279" i="16"/>
  <c r="BY179" i="16"/>
  <c r="BY254" i="16"/>
  <c r="BY117" i="16"/>
  <c r="BY101" i="16"/>
  <c r="BY195" i="16"/>
  <c r="BY286" i="16"/>
  <c r="BY100" i="16"/>
  <c r="BY125" i="16"/>
  <c r="BY88" i="16"/>
  <c r="BY183" i="16"/>
  <c r="BY188" i="16"/>
  <c r="BY176" i="16"/>
  <c r="BY108" i="16"/>
  <c r="BY278" i="16"/>
  <c r="BY128" i="16"/>
  <c r="BY247" i="16"/>
  <c r="BI112" i="16"/>
  <c r="BY129" i="16"/>
  <c r="BY267" i="16"/>
  <c r="BY259" i="16"/>
  <c r="BY97" i="16"/>
  <c r="BY199" i="16"/>
  <c r="BY187" i="16"/>
  <c r="BY192" i="16"/>
  <c r="BY112" i="16"/>
  <c r="BY191" i="16"/>
  <c r="BY283" i="16"/>
  <c r="BY116" i="16"/>
  <c r="BY258" i="16"/>
  <c r="BY266" i="16"/>
  <c r="BY113" i="16"/>
  <c r="AJ601" i="16"/>
  <c r="AJ403" i="16"/>
  <c r="AJ7" i="16"/>
  <c r="AJ898" i="16"/>
  <c r="AJ700" i="16"/>
  <c r="AJ799" i="16"/>
  <c r="AD103" i="16"/>
  <c r="AJ106" i="16"/>
  <c r="AJ205" i="16"/>
  <c r="AJ502" i="16"/>
  <c r="AJ997" i="16"/>
  <c r="FH201" i="16"/>
  <c r="FH280" i="16"/>
  <c r="FH122" i="16"/>
  <c r="FH276" i="16"/>
  <c r="FH118" i="16"/>
  <c r="FH197" i="16"/>
  <c r="O403" i="16"/>
  <c r="O205" i="16"/>
  <c r="O601" i="16"/>
  <c r="O997" i="16"/>
  <c r="I103" i="16"/>
  <c r="O799" i="16"/>
  <c r="O898" i="16"/>
  <c r="O700" i="16"/>
  <c r="O7" i="16"/>
  <c r="O106" i="16"/>
  <c r="O502" i="16"/>
  <c r="O402" i="16"/>
  <c r="O6" i="16"/>
  <c r="O996" i="16"/>
  <c r="O798" i="16"/>
  <c r="O204" i="16"/>
  <c r="O105" i="16"/>
  <c r="O699" i="16"/>
  <c r="O897" i="16"/>
  <c r="O600" i="16"/>
  <c r="O501" i="16"/>
  <c r="O303" i="16"/>
  <c r="BX39" i="16"/>
  <c r="BX38" i="16"/>
  <c r="BX31" i="16"/>
  <c r="BX30" i="16"/>
  <c r="BX47" i="16"/>
  <c r="BX46" i="16"/>
  <c r="B151" i="16"/>
  <c r="B165" i="16" s="1"/>
  <c r="B139" i="16"/>
  <c r="E151" i="16"/>
  <c r="E165" i="16" s="1"/>
  <c r="D151" i="16"/>
  <c r="D165" i="16" s="1"/>
  <c r="C151" i="16"/>
  <c r="C165" i="16" s="1"/>
  <c r="F151" i="16"/>
  <c r="F165" i="16" s="1"/>
  <c r="N601" i="16"/>
  <c r="N799" i="16"/>
  <c r="N205" i="16"/>
  <c r="N898" i="16"/>
  <c r="N106" i="16"/>
  <c r="N7" i="16"/>
  <c r="H103" i="16"/>
  <c r="N403" i="16"/>
  <c r="N700" i="16"/>
  <c r="N997" i="16"/>
  <c r="N304" i="16"/>
  <c r="DA103" i="16"/>
  <c r="DA182" i="16"/>
  <c r="DA260" i="16"/>
  <c r="DA261" i="16"/>
  <c r="DA181" i="16"/>
  <c r="DA102" i="16"/>
  <c r="DA119" i="16"/>
  <c r="DA198" i="16"/>
  <c r="DA277" i="16"/>
  <c r="DA276" i="16"/>
  <c r="DA118" i="16"/>
  <c r="DA197" i="16"/>
  <c r="DA174" i="16"/>
  <c r="DA173" i="16"/>
  <c r="DA252" i="16"/>
  <c r="DA94" i="16"/>
  <c r="DA253" i="16"/>
  <c r="DA95" i="16"/>
  <c r="AE306" i="16"/>
  <c r="AJ305" i="16"/>
  <c r="AF305" i="16"/>
  <c r="AH305" i="16"/>
  <c r="AI305" i="16"/>
  <c r="AG305" i="16"/>
  <c r="CZ127" i="16"/>
  <c r="CZ128" i="16"/>
  <c r="CZ286" i="16"/>
  <c r="CZ285" i="16"/>
  <c r="CZ126" i="16"/>
  <c r="CZ207" i="16"/>
  <c r="CZ205" i="16"/>
  <c r="CZ284" i="16"/>
  <c r="CZ206" i="16"/>
  <c r="CZ276" i="16"/>
  <c r="CZ120" i="16"/>
  <c r="CZ119" i="16"/>
  <c r="CZ197" i="16"/>
  <c r="CZ198" i="16"/>
  <c r="CZ278" i="16"/>
  <c r="CZ199" i="16"/>
  <c r="CZ277" i="16"/>
  <c r="CZ118" i="16"/>
  <c r="CZ201" i="16"/>
  <c r="CZ203" i="16"/>
  <c r="CZ123" i="16"/>
  <c r="CZ122" i="16"/>
  <c r="CZ281" i="16"/>
  <c r="CZ280" i="16"/>
  <c r="CZ202" i="16"/>
  <c r="CZ124" i="16"/>
  <c r="CZ282" i="16"/>
  <c r="AT172" i="16"/>
  <c r="AT240" i="16"/>
  <c r="BW27" i="16"/>
  <c r="BW28" i="16"/>
  <c r="BW26" i="16"/>
  <c r="BW23" i="16"/>
  <c r="BW24" i="16"/>
  <c r="BW22" i="16"/>
  <c r="BW39" i="16"/>
  <c r="BW38" i="16"/>
  <c r="BW40" i="16"/>
  <c r="GK244" i="16"/>
  <c r="GK165" i="16"/>
  <c r="GK86" i="16"/>
  <c r="GK189" i="16"/>
  <c r="GK268" i="16"/>
  <c r="GK110" i="16"/>
  <c r="GK185" i="16"/>
  <c r="GK264" i="16"/>
  <c r="GK106" i="16"/>
  <c r="P903" i="16"/>
  <c r="R903" i="16"/>
  <c r="Q903" i="16"/>
  <c r="O903" i="16"/>
  <c r="M904" i="16"/>
  <c r="N903" i="16"/>
  <c r="FG114" i="16"/>
  <c r="FG115" i="16"/>
  <c r="FG272" i="16"/>
  <c r="FG193" i="16"/>
  <c r="FG194" i="16"/>
  <c r="FG273" i="16"/>
  <c r="FG264" i="16"/>
  <c r="FG107" i="16"/>
  <c r="FG186" i="16"/>
  <c r="FG106" i="16"/>
  <c r="FG265" i="16"/>
  <c r="FG185" i="16"/>
  <c r="FG170" i="16"/>
  <c r="FG90" i="16"/>
  <c r="FG91" i="16"/>
  <c r="FG249" i="16"/>
  <c r="FG169" i="16"/>
  <c r="FG248" i="16"/>
  <c r="ED121" i="16"/>
  <c r="ED184" i="16"/>
  <c r="ED188" i="16"/>
  <c r="ED93" i="16"/>
  <c r="ED89" i="16"/>
  <c r="ED247" i="16"/>
  <c r="ED196" i="16"/>
  <c r="ED129" i="16"/>
  <c r="ED117" i="16"/>
  <c r="ED267" i="16"/>
  <c r="ED180" i="16"/>
  <c r="ED97" i="16"/>
  <c r="ED263" i="16"/>
  <c r="ED255" i="16"/>
  <c r="ED279" i="16"/>
  <c r="ED208" i="16"/>
  <c r="ED176" i="16"/>
  <c r="ED105" i="16"/>
  <c r="ED168" i="16"/>
  <c r="ED283" i="16"/>
  <c r="ED109" i="16"/>
  <c r="ED101" i="16"/>
  <c r="ED251" i="16"/>
  <c r="ED275" i="16"/>
  <c r="ED172" i="16"/>
  <c r="ED259" i="16"/>
  <c r="DN112" i="16"/>
  <c r="ED200" i="16"/>
  <c r="ED204" i="16"/>
  <c r="ED125" i="16"/>
  <c r="ED287" i="16"/>
  <c r="ED271" i="16"/>
  <c r="ED192" i="16"/>
  <c r="ED113" i="16"/>
  <c r="BW44" i="16"/>
  <c r="BW43" i="16"/>
  <c r="BW42" i="16"/>
  <c r="BW31" i="16"/>
  <c r="BW30" i="16"/>
  <c r="BW32" i="16"/>
  <c r="GK94" i="16"/>
  <c r="GK173" i="16"/>
  <c r="GK252" i="16"/>
  <c r="GK280" i="16"/>
  <c r="GK201" i="16"/>
  <c r="GK122" i="16"/>
  <c r="FG205" i="16"/>
  <c r="FG206" i="16"/>
  <c r="FG284" i="16"/>
  <c r="FG127" i="16"/>
  <c r="FG285" i="16"/>
  <c r="FG126" i="16"/>
  <c r="FG98" i="16"/>
  <c r="FG99" i="16"/>
  <c r="FG257" i="16"/>
  <c r="FG256" i="16"/>
  <c r="FG177" i="16"/>
  <c r="FG178" i="16"/>
  <c r="FG174" i="16"/>
  <c r="FG95" i="16"/>
  <c r="FG253" i="16"/>
  <c r="FG252" i="16"/>
  <c r="FG94" i="16"/>
  <c r="FG173" i="16"/>
  <c r="AI402" i="16"/>
  <c r="AI600" i="16"/>
  <c r="AI798" i="16"/>
  <c r="AI6" i="16"/>
  <c r="AI699" i="16"/>
  <c r="AI897" i="16"/>
  <c r="AI105" i="16"/>
  <c r="AI204" i="16"/>
  <c r="AI501" i="16"/>
  <c r="AI996" i="16"/>
  <c r="AI303" i="16"/>
  <c r="DA180" i="16"/>
  <c r="DA251" i="16"/>
  <c r="DA200" i="16"/>
  <c r="DA101" i="16"/>
  <c r="CK112" i="16"/>
  <c r="DA279" i="16"/>
  <c r="DA283" i="16"/>
  <c r="DA176" i="16"/>
  <c r="DA109" i="16"/>
  <c r="DA113" i="16"/>
  <c r="DA259" i="16"/>
  <c r="DA121" i="16"/>
  <c r="DA208" i="16"/>
  <c r="DA172" i="16"/>
  <c r="DA192" i="16"/>
  <c r="DA275" i="16"/>
  <c r="DA263" i="16"/>
  <c r="DA168" i="16"/>
  <c r="DA204" i="16"/>
  <c r="DA255" i="16"/>
  <c r="DA188" i="16"/>
  <c r="DA271" i="16"/>
  <c r="DA267" i="16"/>
  <c r="DA196" i="16"/>
  <c r="DA97" i="16"/>
  <c r="DA129" i="16"/>
  <c r="DA105" i="16"/>
  <c r="DA287" i="16"/>
  <c r="DA125" i="16"/>
  <c r="DA247" i="16"/>
  <c r="DA89" i="16"/>
  <c r="DA184" i="16"/>
  <c r="DA93" i="16"/>
  <c r="DA117" i="16"/>
  <c r="BW174" i="16"/>
  <c r="BW94" i="16"/>
  <c r="BW253" i="16"/>
  <c r="BW254" i="16"/>
  <c r="BW252" i="16"/>
  <c r="BW175" i="16"/>
  <c r="BW173" i="16"/>
  <c r="BW96" i="16"/>
  <c r="BW95" i="16"/>
  <c r="BW115" i="16"/>
  <c r="BW116" i="16"/>
  <c r="BW274" i="16"/>
  <c r="BW272" i="16"/>
  <c r="BW195" i="16"/>
  <c r="BW114" i="16"/>
  <c r="BW193" i="16"/>
  <c r="BW273" i="16"/>
  <c r="BW194" i="16"/>
  <c r="BW128" i="16"/>
  <c r="BW286" i="16"/>
  <c r="BW284" i="16"/>
  <c r="BW285" i="16"/>
  <c r="BW206" i="16"/>
  <c r="BW127" i="16"/>
  <c r="BW126" i="16"/>
  <c r="BW207" i="16"/>
  <c r="BW205" i="16"/>
  <c r="BW306" i="16"/>
  <c r="BW299" i="16"/>
  <c r="BW156" i="16"/>
  <c r="BW147" i="16"/>
  <c r="BW315" i="16"/>
  <c r="BW226" i="16"/>
  <c r="BW229" i="16"/>
  <c r="BW302" i="16"/>
  <c r="BW153" i="16"/>
  <c r="BW314" i="16"/>
  <c r="BW317" i="16"/>
  <c r="BW238" i="16"/>
  <c r="BW137" i="16"/>
  <c r="BZ137" i="16" s="1"/>
  <c r="CA137" i="16" s="1"/>
  <c r="CC137" i="16" s="1"/>
  <c r="CD137" i="16" s="1"/>
  <c r="BW305" i="16"/>
  <c r="BW312" i="16"/>
  <c r="BW235" i="16"/>
  <c r="BW223" i="16"/>
  <c r="BW232" i="16"/>
  <c r="BW311" i="16"/>
  <c r="BW159" i="16"/>
  <c r="BW227" i="16"/>
  <c r="BW144" i="16"/>
  <c r="BW308" i="16"/>
  <c r="BW141" i="16"/>
  <c r="BW233" i="16"/>
  <c r="BW150" i="16"/>
  <c r="BW157" i="16"/>
  <c r="BW216" i="16"/>
  <c r="BZ216" i="16" s="1"/>
  <c r="CA216" i="16" s="1"/>
  <c r="CC216" i="16" s="1"/>
  <c r="CD216" i="16" s="1"/>
  <c r="BW154" i="16"/>
  <c r="BW236" i="16"/>
  <c r="BW220" i="16"/>
  <c r="BW295" i="16"/>
  <c r="BZ295" i="16" s="1"/>
  <c r="CA295" i="16" s="1"/>
  <c r="CC295" i="16" s="1"/>
  <c r="CD295" i="16" s="1"/>
  <c r="BW148" i="16"/>
  <c r="FF223" i="16"/>
  <c r="FF154" i="16"/>
  <c r="FF229" i="16"/>
  <c r="FF233" i="16"/>
  <c r="FF302" i="16"/>
  <c r="FF235" i="16"/>
  <c r="FF317" i="16"/>
  <c r="FF227" i="16"/>
  <c r="FF159" i="16"/>
  <c r="FF312" i="16"/>
  <c r="FF236" i="16"/>
  <c r="FF311" i="16"/>
  <c r="FF299" i="16"/>
  <c r="FF144" i="16"/>
  <c r="FF220" i="16"/>
  <c r="FF147" i="16"/>
  <c r="FF153" i="16"/>
  <c r="FF314" i="16"/>
  <c r="FF156" i="16"/>
  <c r="FF148" i="16"/>
  <c r="FF216" i="16"/>
  <c r="FI216" i="16" s="1"/>
  <c r="FJ216" i="16" s="1"/>
  <c r="FL216" i="16" s="1"/>
  <c r="FM216" i="16" s="1"/>
  <c r="FF232" i="16"/>
  <c r="FF306" i="16"/>
  <c r="FF226" i="16"/>
  <c r="FF141" i="16"/>
  <c r="FF308" i="16"/>
  <c r="FF238" i="16"/>
  <c r="FF137" i="16"/>
  <c r="FI137" i="16" s="1"/>
  <c r="FJ137" i="16" s="1"/>
  <c r="FL137" i="16" s="1"/>
  <c r="FM137" i="16" s="1"/>
  <c r="FF305" i="16"/>
  <c r="FF150" i="16"/>
  <c r="FF295" i="16"/>
  <c r="FI295" i="16" s="1"/>
  <c r="FJ295" i="16" s="1"/>
  <c r="FL295" i="16" s="1"/>
  <c r="FM295" i="16" s="1"/>
  <c r="FF157" i="16"/>
  <c r="FF315" i="16"/>
  <c r="AB103" i="16"/>
  <c r="AH898" i="16"/>
  <c r="AH700" i="16"/>
  <c r="AH205" i="16"/>
  <c r="AH799" i="16"/>
  <c r="AH403" i="16"/>
  <c r="AH106" i="16"/>
  <c r="AH7" i="16"/>
  <c r="AH601" i="16"/>
  <c r="BY126" i="16"/>
  <c r="BY205" i="16"/>
  <c r="BY284" i="16"/>
  <c r="BY276" i="16"/>
  <c r="BY197" i="16"/>
  <c r="BY118" i="16"/>
  <c r="EE205" i="16"/>
  <c r="EE284" i="16"/>
  <c r="EE126" i="16"/>
  <c r="EE177" i="16"/>
  <c r="EE256" i="16"/>
  <c r="EE98" i="16"/>
  <c r="EE185" i="16"/>
  <c r="EE264" i="16"/>
  <c r="EE106" i="16"/>
  <c r="Q705" i="16"/>
  <c r="P705" i="16"/>
  <c r="M706" i="16"/>
  <c r="R705" i="16"/>
  <c r="O705" i="16"/>
  <c r="N705" i="16"/>
  <c r="BX98" i="16"/>
  <c r="BX99" i="16"/>
  <c r="BX177" i="16"/>
  <c r="BX257" i="16"/>
  <c r="BX256" i="16"/>
  <c r="BX178" i="16"/>
  <c r="BX169" i="16"/>
  <c r="BX170" i="16"/>
  <c r="BX90" i="16"/>
  <c r="BX248" i="16"/>
  <c r="BX249" i="16"/>
  <c r="BX91" i="16"/>
  <c r="BX202" i="16"/>
  <c r="BX122" i="16"/>
  <c r="BX281" i="16"/>
  <c r="BX280" i="16"/>
  <c r="BX123" i="16"/>
  <c r="BX201" i="16"/>
  <c r="ED119" i="16"/>
  <c r="ED118" i="16"/>
  <c r="ED197" i="16"/>
  <c r="ED277" i="16"/>
  <c r="ED198" i="16"/>
  <c r="ED276" i="16"/>
  <c r="ED261" i="16"/>
  <c r="ED260" i="16"/>
  <c r="ED103" i="16"/>
  <c r="ED102" i="16"/>
  <c r="ED182" i="16"/>
  <c r="ED181" i="16"/>
  <c r="ED98" i="16"/>
  <c r="ED257" i="16"/>
  <c r="ED177" i="16"/>
  <c r="ED256" i="16"/>
  <c r="ED178" i="16"/>
  <c r="ED99" i="16"/>
  <c r="EC183" i="16"/>
  <c r="EC262" i="16"/>
  <c r="EC182" i="16"/>
  <c r="EC261" i="16"/>
  <c r="EC104" i="16"/>
  <c r="EC103" i="16"/>
  <c r="EC260" i="16"/>
  <c r="EC181" i="16"/>
  <c r="EC102" i="16"/>
  <c r="EC120" i="16"/>
  <c r="EC277" i="16"/>
  <c r="EC198" i="16"/>
  <c r="EC119" i="16"/>
  <c r="EC197" i="16"/>
  <c r="EC278" i="16"/>
  <c r="EC199" i="16"/>
  <c r="EC118" i="16"/>
  <c r="EC276" i="16"/>
  <c r="EC285" i="16"/>
  <c r="EC284" i="16"/>
  <c r="EC205" i="16"/>
  <c r="EC207" i="16"/>
  <c r="EC206" i="16"/>
  <c r="EC286" i="16"/>
  <c r="EC126" i="16"/>
  <c r="EC127" i="16"/>
  <c r="EC128" i="16"/>
  <c r="GI194" i="16"/>
  <c r="GI274" i="16"/>
  <c r="GI195" i="16"/>
  <c r="GI273" i="16"/>
  <c r="GI272" i="16"/>
  <c r="GI114" i="16"/>
  <c r="GI115" i="16"/>
  <c r="GI193" i="16"/>
  <c r="GI116" i="16"/>
  <c r="GI205" i="16"/>
  <c r="GI207" i="16"/>
  <c r="GI285" i="16"/>
  <c r="GI206" i="16"/>
  <c r="GI126" i="16"/>
  <c r="GI128" i="16"/>
  <c r="GI286" i="16"/>
  <c r="GI284" i="16"/>
  <c r="GI127" i="16"/>
  <c r="GI277" i="16"/>
  <c r="GI197" i="16"/>
  <c r="GI198" i="16"/>
  <c r="GI118" i="16"/>
  <c r="GI278" i="16"/>
  <c r="GI119" i="16"/>
  <c r="GI276" i="16"/>
  <c r="GI199" i="16"/>
  <c r="GI120" i="16"/>
  <c r="DB110" i="16"/>
  <c r="DB189" i="16"/>
  <c r="DB268" i="16"/>
  <c r="DB272" i="16"/>
  <c r="DB114" i="16"/>
  <c r="DB193" i="16"/>
  <c r="DB264" i="16"/>
  <c r="DB106" i="16"/>
  <c r="DB185" i="16"/>
  <c r="BV28" i="16"/>
  <c r="BV27" i="16"/>
  <c r="BV26" i="16"/>
  <c r="BV29" i="16"/>
  <c r="BV48" i="16"/>
  <c r="BV49" i="16"/>
  <c r="BV46" i="16"/>
  <c r="BV47" i="16"/>
  <c r="BV22" i="16"/>
  <c r="BV24" i="16"/>
  <c r="BV25" i="16"/>
  <c r="BV23" i="16"/>
  <c r="Q203" i="16"/>
  <c r="Q698" i="16"/>
  <c r="Q599" i="16"/>
  <c r="Q401" i="16"/>
  <c r="Q995" i="16"/>
  <c r="Q797" i="16"/>
  <c r="Q896" i="16"/>
  <c r="Q5" i="16"/>
  <c r="Q104" i="16"/>
  <c r="Q302" i="16"/>
  <c r="Q500" i="16"/>
  <c r="BV302" i="16"/>
  <c r="BV236" i="16"/>
  <c r="BV315" i="16"/>
  <c r="BV308" i="16"/>
  <c r="BV152" i="16"/>
  <c r="BV298" i="16"/>
  <c r="BV223" i="16"/>
  <c r="BV215" i="16"/>
  <c r="BZ215" i="16" s="1"/>
  <c r="CA215" i="16" s="1"/>
  <c r="CC215" i="16" s="1"/>
  <c r="CD215" i="16" s="1"/>
  <c r="BV309" i="16"/>
  <c r="BV144" i="16"/>
  <c r="BV225" i="16"/>
  <c r="BV158" i="16"/>
  <c r="BV156" i="16"/>
  <c r="BV140" i="16"/>
  <c r="BV219" i="16"/>
  <c r="BV229" i="16"/>
  <c r="BV231" i="16"/>
  <c r="BV316" i="16"/>
  <c r="BV303" i="16"/>
  <c r="BV146" i="16"/>
  <c r="BV230" i="16"/>
  <c r="BV310" i="16"/>
  <c r="BV235" i="16"/>
  <c r="BV150" i="16"/>
  <c r="BV224" i="16"/>
  <c r="BV157" i="16"/>
  <c r="BV151" i="16"/>
  <c r="BV145" i="16"/>
  <c r="BV314" i="16"/>
  <c r="BV237" i="16"/>
  <c r="BV294" i="16"/>
  <c r="BZ294" i="16" s="1"/>
  <c r="CA294" i="16" s="1"/>
  <c r="CC294" i="16" s="1"/>
  <c r="CD294" i="16" s="1"/>
  <c r="BV304" i="16"/>
  <c r="BV136" i="16"/>
  <c r="BZ136" i="16" s="1"/>
  <c r="CA136" i="16" s="1"/>
  <c r="CC136" i="16" s="1"/>
  <c r="CD136" i="16" s="1"/>
  <c r="FE224" i="16"/>
  <c r="FE309" i="16"/>
  <c r="FE235" i="16"/>
  <c r="FE152" i="16"/>
  <c r="FE304" i="16"/>
  <c r="FE157" i="16"/>
  <c r="FE315" i="16"/>
  <c r="FE229" i="16"/>
  <c r="FE237" i="16"/>
  <c r="FE230" i="16"/>
  <c r="FE302" i="16"/>
  <c r="FI302" i="16" s="1"/>
  <c r="FJ302" i="16" s="1"/>
  <c r="FL302" i="16" s="1"/>
  <c r="FM302" i="16" s="1"/>
  <c r="FE303" i="16"/>
  <c r="FE223" i="16"/>
  <c r="FE298" i="16"/>
  <c r="FE314" i="16"/>
  <c r="FE219" i="16"/>
  <c r="FE225" i="16"/>
  <c r="FE156" i="16"/>
  <c r="FE158" i="16"/>
  <c r="FE308" i="16"/>
  <c r="FE231" i="16"/>
  <c r="FE150" i="16"/>
  <c r="FE316" i="16"/>
  <c r="FE144" i="16"/>
  <c r="FI144" i="16" s="1"/>
  <c r="FJ144" i="16" s="1"/>
  <c r="FL144" i="16" s="1"/>
  <c r="FM144" i="16" s="1"/>
  <c r="FE136" i="16"/>
  <c r="FI136" i="16" s="1"/>
  <c r="FJ136" i="16" s="1"/>
  <c r="FL136" i="16" s="1"/>
  <c r="FM136" i="16" s="1"/>
  <c r="FE145" i="16"/>
  <c r="FE294" i="16"/>
  <c r="FI294" i="16" s="1"/>
  <c r="FJ294" i="16" s="1"/>
  <c r="FL294" i="16" s="1"/>
  <c r="FM294" i="16" s="1"/>
  <c r="FE236" i="16"/>
  <c r="FE310" i="16"/>
  <c r="FE140" i="16"/>
  <c r="FE215" i="16"/>
  <c r="FI215" i="16" s="1"/>
  <c r="FJ215" i="16" s="1"/>
  <c r="FL215" i="16" s="1"/>
  <c r="FM215" i="16" s="1"/>
  <c r="FE146" i="16"/>
  <c r="FE151" i="16"/>
  <c r="AE904" i="16"/>
  <c r="AI903" i="16"/>
  <c r="AG903" i="16"/>
  <c r="AF903" i="16"/>
  <c r="AJ903" i="16"/>
  <c r="AH903" i="16"/>
  <c r="AF203" i="16"/>
  <c r="AF797" i="16"/>
  <c r="AF401" i="16"/>
  <c r="AF698" i="16"/>
  <c r="AF5" i="16"/>
  <c r="AF104" i="16"/>
  <c r="AF896" i="16"/>
  <c r="AF599" i="16"/>
  <c r="AF995" i="16"/>
  <c r="AF302" i="16"/>
  <c r="AF500" i="16"/>
  <c r="AF402" i="16"/>
  <c r="AF600" i="16"/>
  <c r="AF204" i="16"/>
  <c r="AF897" i="16"/>
  <c r="AF699" i="16"/>
  <c r="AF6" i="16"/>
  <c r="AF798" i="16"/>
  <c r="AF105" i="16"/>
  <c r="AF996" i="16"/>
  <c r="AF303" i="16"/>
  <c r="AF501" i="16"/>
  <c r="BU29" i="16"/>
  <c r="BU27" i="16"/>
  <c r="BU26" i="16"/>
  <c r="BU28" i="16"/>
  <c r="BU18" i="16"/>
  <c r="BU21" i="16"/>
  <c r="BU19" i="16"/>
  <c r="BU20" i="16"/>
  <c r="BU49" i="16"/>
  <c r="BU47" i="16"/>
  <c r="BU46" i="16"/>
  <c r="BU48" i="16"/>
  <c r="GJ202" i="16"/>
  <c r="GJ281" i="16"/>
  <c r="GJ123" i="16"/>
  <c r="GJ201" i="16"/>
  <c r="GJ122" i="16"/>
  <c r="GJ280" i="16"/>
  <c r="GJ107" i="16"/>
  <c r="GJ264" i="16"/>
  <c r="GJ265" i="16"/>
  <c r="GJ186" i="16"/>
  <c r="GJ185" i="16"/>
  <c r="GJ106" i="16"/>
  <c r="GJ91" i="16"/>
  <c r="GJ248" i="16"/>
  <c r="GJ169" i="16"/>
  <c r="GJ170" i="16"/>
  <c r="GJ249" i="16"/>
  <c r="GJ90" i="16"/>
  <c r="AT287" i="16"/>
  <c r="AT219" i="16"/>
  <c r="AT304" i="16" s="1"/>
  <c r="FY264" i="16"/>
  <c r="GX772" i="16"/>
  <c r="GX1327" i="16"/>
  <c r="GX1212" i="16"/>
  <c r="GX1456" i="16"/>
  <c r="BM107" i="16"/>
  <c r="GX523" i="16"/>
  <c r="GX1328" i="16"/>
  <c r="GX588" i="16"/>
  <c r="GX1393" i="16"/>
  <c r="GX709" i="16"/>
  <c r="CP106" i="16"/>
  <c r="N6" i="16"/>
  <c r="N897" i="16"/>
  <c r="N798" i="16"/>
  <c r="N402" i="16"/>
  <c r="N699" i="16"/>
  <c r="N204" i="16"/>
  <c r="N105" i="16"/>
  <c r="N600" i="16"/>
  <c r="N996" i="16"/>
  <c r="N303" i="16"/>
  <c r="N501" i="16"/>
  <c r="AV298" i="16"/>
  <c r="AV230" i="16"/>
  <c r="AV315" i="16" s="1"/>
  <c r="CZ186" i="16"/>
  <c r="CZ185" i="16"/>
  <c r="CZ265" i="16"/>
  <c r="CZ107" i="16"/>
  <c r="CZ106" i="16"/>
  <c r="CZ264" i="16"/>
  <c r="CZ266" i="16"/>
  <c r="CZ187" i="16"/>
  <c r="CZ108" i="16"/>
  <c r="BW92" i="16"/>
  <c r="BW169" i="16"/>
  <c r="BW171" i="16"/>
  <c r="BW90" i="16"/>
  <c r="BW91" i="16"/>
  <c r="BW170" i="16"/>
  <c r="BW248" i="16"/>
  <c r="BW249" i="16"/>
  <c r="BW250" i="16"/>
  <c r="BW178" i="16"/>
  <c r="BW257" i="16"/>
  <c r="BW99" i="16"/>
  <c r="BW100" i="16"/>
  <c r="BW179" i="16"/>
  <c r="BW258" i="16"/>
  <c r="BW98" i="16"/>
  <c r="BW177" i="16"/>
  <c r="BW256" i="16"/>
  <c r="GI144" i="16"/>
  <c r="GI299" i="16"/>
  <c r="GI314" i="16"/>
  <c r="GI147" i="16"/>
  <c r="GI312" i="16"/>
  <c r="GI159" i="16"/>
  <c r="GI306" i="16"/>
  <c r="GI311" i="16"/>
  <c r="GI226" i="16"/>
  <c r="GI295" i="16"/>
  <c r="GL295" i="16" s="1"/>
  <c r="GM295" i="16" s="1"/>
  <c r="GO295" i="16" s="1"/>
  <c r="GP295" i="16" s="1"/>
  <c r="GI154" i="16"/>
  <c r="GI216" i="16"/>
  <c r="GL216" i="16" s="1"/>
  <c r="GM216" i="16" s="1"/>
  <c r="GO216" i="16" s="1"/>
  <c r="GP216" i="16" s="1"/>
  <c r="GI317" i="16"/>
  <c r="GI238" i="16"/>
  <c r="GI235" i="16"/>
  <c r="GI141" i="16"/>
  <c r="GI315" i="16"/>
  <c r="GI156" i="16"/>
  <c r="GI148" i="16"/>
  <c r="GI233" i="16"/>
  <c r="GI305" i="16"/>
  <c r="GI153" i="16"/>
  <c r="GI232" i="16"/>
  <c r="GI302" i="16"/>
  <c r="GI150" i="16"/>
  <c r="GI236" i="16"/>
  <c r="GI308" i="16"/>
  <c r="GI220" i="16"/>
  <c r="GI223" i="16"/>
  <c r="GI137" i="16"/>
  <c r="GL137" i="16" s="1"/>
  <c r="GM137" i="16" s="1"/>
  <c r="GO137" i="16" s="1"/>
  <c r="GP137" i="16" s="1"/>
  <c r="GI157" i="16"/>
  <c r="GI227" i="16"/>
  <c r="GI229" i="16"/>
  <c r="P896" i="16"/>
  <c r="P203" i="16"/>
  <c r="P104" i="16"/>
  <c r="P698" i="16"/>
  <c r="P599" i="16"/>
  <c r="P5" i="16"/>
  <c r="P995" i="16"/>
  <c r="P401" i="16"/>
  <c r="P797" i="16"/>
  <c r="P302" i="16"/>
  <c r="P500" i="16"/>
  <c r="AV220" i="16"/>
  <c r="AV305" i="16" s="1"/>
  <c r="AV288" i="16"/>
  <c r="BY185" i="16"/>
  <c r="BY264" i="16"/>
  <c r="BY106" i="16"/>
  <c r="BY268" i="16"/>
  <c r="BY189" i="16"/>
  <c r="BY110" i="16"/>
  <c r="BY280" i="16"/>
  <c r="BY201" i="16"/>
  <c r="BY122" i="16"/>
  <c r="EE193" i="16"/>
  <c r="EE114" i="16"/>
  <c r="EE272" i="16"/>
  <c r="EE94" i="16"/>
  <c r="EE252" i="16"/>
  <c r="EE173" i="16"/>
  <c r="Q210" i="16"/>
  <c r="P210" i="16"/>
  <c r="M211" i="16"/>
  <c r="O210" i="16"/>
  <c r="R210" i="16"/>
  <c r="N210" i="16"/>
  <c r="BX261" i="16"/>
  <c r="BX181" i="16"/>
  <c r="BX103" i="16"/>
  <c r="BX102" i="16"/>
  <c r="BX182" i="16"/>
  <c r="BX260" i="16"/>
  <c r="BX253" i="16"/>
  <c r="BX173" i="16"/>
  <c r="BX94" i="16"/>
  <c r="BX252" i="16"/>
  <c r="BX95" i="16"/>
  <c r="BX174" i="16"/>
  <c r="ED272" i="16"/>
  <c r="ED114" i="16"/>
  <c r="ED194" i="16"/>
  <c r="ED115" i="16"/>
  <c r="ED273" i="16"/>
  <c r="ED193" i="16"/>
  <c r="ED264" i="16"/>
  <c r="ED107" i="16"/>
  <c r="ED186" i="16"/>
  <c r="ED265" i="16"/>
  <c r="ED106" i="16"/>
  <c r="ED185" i="16"/>
  <c r="EC189" i="16"/>
  <c r="EC110" i="16"/>
  <c r="EC191" i="16"/>
  <c r="EC111" i="16"/>
  <c r="EC112" i="16"/>
  <c r="EC269" i="16"/>
  <c r="EC190" i="16"/>
  <c r="EC270" i="16"/>
  <c r="EC268" i="16"/>
  <c r="EC195" i="16"/>
  <c r="EC272" i="16"/>
  <c r="EC116" i="16"/>
  <c r="EC193" i="16"/>
  <c r="EC115" i="16"/>
  <c r="EC194" i="16"/>
  <c r="EC114" i="16"/>
  <c r="EC273" i="16"/>
  <c r="EC274" i="16"/>
  <c r="EC169" i="16"/>
  <c r="EC248" i="16"/>
  <c r="EC170" i="16"/>
  <c r="EC92" i="16"/>
  <c r="EC90" i="16"/>
  <c r="EC171" i="16"/>
  <c r="EC250" i="16"/>
  <c r="EC91" i="16"/>
  <c r="EC249" i="16"/>
  <c r="GI94" i="16"/>
  <c r="GI253" i="16"/>
  <c r="GI254" i="16"/>
  <c r="GI174" i="16"/>
  <c r="GI173" i="16"/>
  <c r="GI95" i="16"/>
  <c r="GI175" i="16"/>
  <c r="GI96" i="16"/>
  <c r="GI252" i="16"/>
  <c r="GI90" i="16"/>
  <c r="GI170" i="16"/>
  <c r="GI169" i="16"/>
  <c r="GI91" i="16"/>
  <c r="GI171" i="16"/>
  <c r="GI249" i="16"/>
  <c r="GI92" i="16"/>
  <c r="GI248" i="16"/>
  <c r="GI250" i="16"/>
  <c r="DB122" i="16"/>
  <c r="DB201" i="16"/>
  <c r="DB280" i="16"/>
  <c r="DB181" i="16"/>
  <c r="DB102" i="16"/>
  <c r="DB260" i="16"/>
  <c r="BV34" i="16"/>
  <c r="BV36" i="16"/>
  <c r="BV35" i="16"/>
  <c r="BV37" i="16"/>
  <c r="BV30" i="16"/>
  <c r="BV31" i="16"/>
  <c r="BV33" i="16"/>
  <c r="BV32" i="16"/>
  <c r="BV6" i="16"/>
  <c r="BV8" i="16"/>
  <c r="BV9" i="16"/>
  <c r="BV7" i="16"/>
  <c r="R797" i="16"/>
  <c r="R995" i="16"/>
  <c r="R599" i="16"/>
  <c r="R896" i="16"/>
  <c r="R203" i="16"/>
  <c r="R5" i="16"/>
  <c r="R401" i="16"/>
  <c r="R698" i="16"/>
  <c r="R104" i="16"/>
  <c r="R302" i="16"/>
  <c r="R500" i="16"/>
  <c r="R402" i="16"/>
  <c r="R105" i="16"/>
  <c r="R996" i="16"/>
  <c r="R6" i="16"/>
  <c r="R897" i="16"/>
  <c r="R204" i="16"/>
  <c r="R699" i="16"/>
  <c r="R600" i="16"/>
  <c r="R798" i="16"/>
  <c r="R303" i="16"/>
  <c r="R501" i="16"/>
  <c r="BX13" i="16"/>
  <c r="BH32" i="16"/>
  <c r="BX29" i="16"/>
  <c r="BX9" i="16"/>
  <c r="BX45" i="16"/>
  <c r="BX49" i="16"/>
  <c r="BX41" i="16"/>
  <c r="BX21" i="16"/>
  <c r="BX33" i="16"/>
  <c r="BX37" i="16"/>
  <c r="BX17" i="16"/>
  <c r="BX25" i="16"/>
  <c r="AG897" i="16"/>
  <c r="AG699" i="16"/>
  <c r="AG798" i="16"/>
  <c r="AG402" i="16"/>
  <c r="AG204" i="16"/>
  <c r="AG105" i="16"/>
  <c r="AG600" i="16"/>
  <c r="AG6" i="16"/>
  <c r="AG996" i="16"/>
  <c r="AG303" i="16"/>
  <c r="AG501" i="16"/>
  <c r="CY303" i="16"/>
  <c r="CY231" i="16"/>
  <c r="CY150" i="16"/>
  <c r="CY298" i="16"/>
  <c r="CY140" i="16"/>
  <c r="CY225" i="16"/>
  <c r="CY152" i="16"/>
  <c r="CY146" i="16"/>
  <c r="CY294" i="16"/>
  <c r="DC294" i="16" s="1"/>
  <c r="DD294" i="16" s="1"/>
  <c r="DF294" i="16" s="1"/>
  <c r="DG294" i="16" s="1"/>
  <c r="CY158" i="16"/>
  <c r="CY215" i="16"/>
  <c r="DC215" i="16" s="1"/>
  <c r="DD215" i="16" s="1"/>
  <c r="DF215" i="16" s="1"/>
  <c r="DG215" i="16" s="1"/>
  <c r="CY219" i="16"/>
  <c r="CY236" i="16"/>
  <c r="CY230" i="16"/>
  <c r="CY156" i="16"/>
  <c r="CY304" i="16"/>
  <c r="CY144" i="16"/>
  <c r="CY145" i="16"/>
  <c r="CY309" i="16"/>
  <c r="CY308" i="16"/>
  <c r="CY223" i="16"/>
  <c r="CY229" i="16"/>
  <c r="CY302" i="16"/>
  <c r="CY224" i="16"/>
  <c r="CY316" i="16"/>
  <c r="CY314" i="16"/>
  <c r="CY151" i="16"/>
  <c r="CY157" i="16"/>
  <c r="CY237" i="16"/>
  <c r="CY235" i="16"/>
  <c r="CY136" i="16"/>
  <c r="DC136" i="16" s="1"/>
  <c r="DD136" i="16" s="1"/>
  <c r="DF136" i="16" s="1"/>
  <c r="DG136" i="16" s="1"/>
  <c r="CY315" i="16"/>
  <c r="CY310" i="16"/>
  <c r="AG7" i="16"/>
  <c r="AG700" i="16"/>
  <c r="AG106" i="16"/>
  <c r="AG205" i="16"/>
  <c r="AG403" i="16"/>
  <c r="AA103" i="16"/>
  <c r="AG799" i="16"/>
  <c r="AG601" i="16"/>
  <c r="AG898" i="16"/>
  <c r="CX310" i="16"/>
  <c r="CX301" i="16"/>
  <c r="CX313" i="16"/>
  <c r="CX143" i="16"/>
  <c r="CX220" i="16"/>
  <c r="CX234" i="16"/>
  <c r="CX221" i="16"/>
  <c r="CX214" i="16"/>
  <c r="DC214" i="16" s="1"/>
  <c r="DD214" i="16" s="1"/>
  <c r="CX229" i="16"/>
  <c r="CX312" i="16"/>
  <c r="CX293" i="16"/>
  <c r="DC293" i="16" s="1"/>
  <c r="DD293" i="16" s="1"/>
  <c r="CX150" i="16"/>
  <c r="CX152" i="16"/>
  <c r="CX300" i="16"/>
  <c r="CX230" i="16"/>
  <c r="CX231" i="16"/>
  <c r="CX309" i="16"/>
  <c r="CX299" i="16"/>
  <c r="CX298" i="16"/>
  <c r="CX155" i="16"/>
  <c r="CX233" i="16"/>
  <c r="CX219" i="16"/>
  <c r="DC219" i="16" s="1"/>
  <c r="DD219" i="16" s="1"/>
  <c r="DF219" i="16" s="1"/>
  <c r="DG219" i="16" s="1"/>
  <c r="CX153" i="16"/>
  <c r="CX140" i="16"/>
  <c r="CX308" i="16"/>
  <c r="CX141" i="16"/>
  <c r="CX222" i="16"/>
  <c r="CX142" i="16"/>
  <c r="CX232" i="16"/>
  <c r="CX311" i="16"/>
  <c r="CX135" i="16"/>
  <c r="DC135" i="16" s="1"/>
  <c r="DD135" i="16" s="1"/>
  <c r="CX151" i="16"/>
  <c r="CX154" i="16"/>
  <c r="EJ251" i="16"/>
  <c r="CD315" i="16"/>
  <c r="CD255" i="16"/>
  <c r="CD267" i="16"/>
  <c r="CD313" i="16"/>
  <c r="DG184" i="16"/>
  <c r="FM287" i="16"/>
  <c r="GP208" i="16"/>
  <c r="CD314" i="16"/>
  <c r="GP184" i="16"/>
  <c r="EJ287" i="16"/>
  <c r="FM279" i="16"/>
  <c r="CD259" i="16"/>
  <c r="GP234" i="16"/>
  <c r="EJ176" i="16"/>
  <c r="GP172" i="16"/>
  <c r="GP154" i="16"/>
  <c r="CD283" i="16"/>
  <c r="CD275" i="16"/>
  <c r="EJ313" i="16"/>
  <c r="GP236" i="16"/>
  <c r="FM313" i="16"/>
  <c r="EJ275" i="16"/>
  <c r="CD312" i="16"/>
  <c r="EJ311" i="16"/>
  <c r="GP93" i="16"/>
  <c r="CD310" i="16"/>
  <c r="FM267" i="16"/>
  <c r="EJ89" i="16"/>
  <c r="DG267" i="16"/>
  <c r="EJ312" i="16"/>
  <c r="FM309" i="16"/>
  <c r="DG192" i="16"/>
  <c r="CD247" i="16"/>
  <c r="DG180" i="16"/>
  <c r="DG236" i="16"/>
  <c r="EJ315" i="16"/>
  <c r="GP230" i="16"/>
  <c r="EJ279" i="16"/>
  <c r="GP168" i="16"/>
  <c r="CD316" i="16"/>
  <c r="FM312" i="16"/>
  <c r="GP192" i="16"/>
  <c r="CD311" i="16"/>
  <c r="FM251" i="16"/>
  <c r="GP152" i="16"/>
  <c r="FM263" i="16"/>
  <c r="GP176" i="16"/>
  <c r="EJ255" i="16"/>
  <c r="FM255" i="16"/>
  <c r="EJ271" i="16"/>
  <c r="FM308" i="16"/>
  <c r="EJ317" i="16"/>
  <c r="EJ267" i="16"/>
  <c r="GP109" i="16"/>
  <c r="FM283" i="16"/>
  <c r="GP196" i="16"/>
  <c r="EJ316" i="16"/>
  <c r="FM310" i="16"/>
  <c r="CD287" i="16"/>
  <c r="FM271" i="16"/>
  <c r="GP233" i="16"/>
  <c r="GP232" i="16"/>
  <c r="FM315" i="16"/>
  <c r="DG251" i="16"/>
  <c r="EJ259" i="16"/>
  <c r="GP238" i="16"/>
  <c r="GP180" i="16"/>
  <c r="CD309" i="16"/>
  <c r="GP235" i="16"/>
  <c r="EJ168" i="16"/>
  <c r="EJ200" i="16"/>
  <c r="EJ308" i="16"/>
  <c r="GP204" i="16"/>
  <c r="EJ314" i="16"/>
  <c r="GP231" i="16"/>
  <c r="CD317" i="16"/>
  <c r="GP200" i="16"/>
  <c r="FM247" i="16"/>
  <c r="GP150" i="16"/>
  <c r="FM314" i="16"/>
  <c r="CD263" i="16"/>
  <c r="GP237" i="16"/>
  <c r="EJ283" i="16"/>
  <c r="FM316" i="16"/>
  <c r="EJ247" i="16"/>
  <c r="EJ309" i="16"/>
  <c r="GP229" i="16"/>
  <c r="CD251" i="16"/>
  <c r="FM311" i="16"/>
  <c r="CD279" i="16"/>
  <c r="FM259" i="16"/>
  <c r="CD271" i="16"/>
  <c r="DG188" i="16"/>
  <c r="FM275" i="16"/>
  <c r="EJ263" i="16"/>
  <c r="EJ188" i="16"/>
  <c r="FM317" i="16"/>
  <c r="DG316" i="16"/>
  <c r="EJ310" i="16"/>
  <c r="EJ109" i="16"/>
  <c r="DG234" i="16"/>
  <c r="GP188" i="16"/>
  <c r="GP117" i="16"/>
  <c r="DG232" i="16"/>
  <c r="DG309" i="16"/>
  <c r="FM192" i="16"/>
  <c r="CD168" i="16"/>
  <c r="GP155" i="16"/>
  <c r="DG229" i="16"/>
  <c r="DG238" i="16"/>
  <c r="GP157" i="16"/>
  <c r="CD308" i="16"/>
  <c r="DG313" i="16"/>
  <c r="FM168" i="16"/>
  <c r="DG287" i="16"/>
  <c r="DG263" i="16"/>
  <c r="DG255" i="16"/>
  <c r="CD231" i="16"/>
  <c r="EJ231" i="16"/>
  <c r="FM196" i="16"/>
  <c r="EJ151" i="16"/>
  <c r="CD180" i="16"/>
  <c r="CD176" i="16"/>
  <c r="EJ237" i="16"/>
  <c r="FM238" i="16"/>
  <c r="DG213" i="16"/>
  <c r="EJ101" i="16"/>
  <c r="EJ93" i="16"/>
  <c r="DG275" i="16"/>
  <c r="EJ180" i="16"/>
  <c r="FM188" i="16"/>
  <c r="CD192" i="16"/>
  <c r="FM236" i="16"/>
  <c r="DG279" i="16"/>
  <c r="GP113" i="16"/>
  <c r="FM213" i="16"/>
  <c r="CD213" i="16"/>
  <c r="EJ155" i="16"/>
  <c r="EJ233" i="16"/>
  <c r="DG200" i="16"/>
  <c r="DG172" i="16"/>
  <c r="DG204" i="16"/>
  <c r="EJ125" i="16"/>
  <c r="EJ97" i="16"/>
  <c r="EJ159" i="16"/>
  <c r="FM237" i="16"/>
  <c r="CD237" i="16"/>
  <c r="DG176" i="16"/>
  <c r="GP213" i="16"/>
  <c r="DG208" i="16"/>
  <c r="DG314" i="16"/>
  <c r="CD234" i="16"/>
  <c r="EJ235" i="16"/>
  <c r="FM232" i="16"/>
  <c r="GP158" i="16"/>
  <c r="DG317" i="16"/>
  <c r="EJ292" i="16"/>
  <c r="CD208" i="16"/>
  <c r="EJ172" i="16"/>
  <c r="FM231" i="16"/>
  <c r="DG308" i="16"/>
  <c r="EJ117" i="16"/>
  <c r="CD235" i="16"/>
  <c r="EJ236" i="16"/>
  <c r="FM184" i="16"/>
  <c r="FM180" i="16"/>
  <c r="EJ156" i="16"/>
  <c r="EJ154" i="16"/>
  <c r="CD229" i="16"/>
  <c r="EJ204" i="16"/>
  <c r="FM230" i="16"/>
  <c r="DG235" i="16"/>
  <c r="GP159" i="16"/>
  <c r="DG310" i="16"/>
  <c r="CD233" i="16"/>
  <c r="DG233" i="16"/>
  <c r="FM229" i="16"/>
  <c r="DG259" i="16"/>
  <c r="DG231" i="16"/>
  <c r="GP153" i="16"/>
  <c r="GP121" i="16"/>
  <c r="EJ234" i="16"/>
  <c r="DG168" i="16"/>
  <c r="GP151" i="16"/>
  <c r="GP156" i="16"/>
  <c r="DG247" i="16"/>
  <c r="CD200" i="16"/>
  <c r="EJ229" i="16"/>
  <c r="FM172" i="16"/>
  <c r="EJ129" i="16"/>
  <c r="GP89" i="16"/>
  <c r="EJ230" i="16"/>
  <c r="EJ150" i="16"/>
  <c r="DG311" i="16"/>
  <c r="DG315" i="16"/>
  <c r="CD188" i="16"/>
  <c r="CD204" i="16"/>
  <c r="FM234" i="16"/>
  <c r="FM204" i="16"/>
  <c r="DG271" i="16"/>
  <c r="CD238" i="16"/>
  <c r="EJ192" i="16"/>
  <c r="FM200" i="16"/>
  <c r="EJ152" i="16"/>
  <c r="GP134" i="16"/>
  <c r="CD184" i="16"/>
  <c r="CD232" i="16"/>
  <c r="DG196" i="16"/>
  <c r="DG230" i="16"/>
  <c r="GP129" i="16"/>
  <c r="FM235" i="16"/>
  <c r="DG292" i="16"/>
  <c r="DG283" i="16"/>
  <c r="DG312" i="16"/>
  <c r="CD172" i="16"/>
  <c r="GP101" i="16"/>
  <c r="EJ213" i="16"/>
  <c r="GP125" i="16"/>
  <c r="CD196" i="16"/>
  <c r="EJ158" i="16"/>
  <c r="EJ184" i="16"/>
  <c r="FM176" i="16"/>
  <c r="EJ105" i="16"/>
  <c r="EJ121" i="16"/>
  <c r="EJ238" i="16"/>
  <c r="EJ208" i="16"/>
  <c r="FM208" i="16"/>
  <c r="CD236" i="16"/>
  <c r="CD230" i="16"/>
  <c r="EJ153" i="16"/>
  <c r="FM233" i="16"/>
  <c r="EJ113" i="16"/>
  <c r="EJ196" i="16"/>
  <c r="EJ232" i="16"/>
  <c r="CD292" i="16"/>
  <c r="GP105" i="16"/>
  <c r="DG237" i="16"/>
  <c r="EJ157" i="16"/>
  <c r="GP97" i="16"/>
  <c r="AF799" i="16"/>
  <c r="AF601" i="16"/>
  <c r="AF7" i="16"/>
  <c r="AF403" i="16"/>
  <c r="AF700" i="16"/>
  <c r="AF898" i="16"/>
  <c r="Z103" i="16"/>
  <c r="AF106" i="16"/>
  <c r="AF205" i="16"/>
  <c r="BU8" i="16"/>
  <c r="BU6" i="16"/>
  <c r="BU7" i="16"/>
  <c r="BU9" i="16"/>
  <c r="BU30" i="16"/>
  <c r="BU33" i="16"/>
  <c r="BU32" i="16"/>
  <c r="BU31" i="16"/>
  <c r="BU24" i="16"/>
  <c r="BU25" i="16"/>
  <c r="BU23" i="16"/>
  <c r="BU22" i="16"/>
  <c r="GJ190" i="16"/>
  <c r="GJ269" i="16"/>
  <c r="GJ110" i="16"/>
  <c r="GJ111" i="16"/>
  <c r="GJ189" i="16"/>
  <c r="GJ268" i="16"/>
  <c r="GJ272" i="16"/>
  <c r="GJ115" i="16"/>
  <c r="GJ193" i="16"/>
  <c r="GJ273" i="16"/>
  <c r="GJ194" i="16"/>
  <c r="GJ114" i="16"/>
  <c r="GX899" i="16"/>
  <c r="N797" i="16"/>
  <c r="N599" i="16"/>
  <c r="N896" i="16"/>
  <c r="N104" i="16"/>
  <c r="N5" i="16"/>
  <c r="N401" i="16"/>
  <c r="N698" i="16"/>
  <c r="N995" i="16"/>
  <c r="N203" i="16"/>
  <c r="N302" i="16"/>
  <c r="N500" i="16"/>
  <c r="DA178" i="16"/>
  <c r="DA99" i="16"/>
  <c r="DA257" i="16"/>
  <c r="DA98" i="16"/>
  <c r="DA256" i="16"/>
  <c r="DA177" i="16"/>
  <c r="DA185" i="16"/>
  <c r="DA107" i="16"/>
  <c r="DA106" i="16"/>
  <c r="DA264" i="16"/>
  <c r="DA265" i="16"/>
  <c r="DA186" i="16"/>
  <c r="CZ181" i="16"/>
  <c r="CZ102" i="16"/>
  <c r="CZ104" i="16"/>
  <c r="CZ262" i="16"/>
  <c r="CZ183" i="16"/>
  <c r="CZ182" i="16"/>
  <c r="CZ260" i="16"/>
  <c r="CZ103" i="16"/>
  <c r="CZ261" i="16"/>
  <c r="AT139" i="16"/>
  <c r="AT156" i="16" s="1"/>
  <c r="AT50" i="16"/>
  <c r="AT11" i="16"/>
  <c r="GX842" i="16" s="1"/>
  <c r="AT123" i="16"/>
  <c r="BM108" i="16"/>
  <c r="DS187" i="16"/>
  <c r="GX1392" i="16"/>
  <c r="CP186" i="16"/>
  <c r="GX520" i="16"/>
  <c r="CP266" i="16"/>
  <c r="GX1454" i="16"/>
  <c r="GX144" i="16"/>
  <c r="GX395" i="16"/>
  <c r="GX835" i="16"/>
  <c r="CP107" i="16"/>
  <c r="FY266" i="16"/>
  <c r="CP267" i="16"/>
  <c r="GX211" i="16"/>
  <c r="CP188" i="16"/>
  <c r="GX521" i="16"/>
  <c r="GX1326" i="16"/>
  <c r="GX82" i="16"/>
  <c r="GX1148" i="16"/>
  <c r="GX148" i="16"/>
  <c r="BM109" i="16"/>
  <c r="GX707" i="16"/>
  <c r="GX274" i="16"/>
  <c r="GX1022" i="16"/>
  <c r="GX900" i="16"/>
  <c r="GX457" i="16"/>
  <c r="GX770" i="16"/>
  <c r="BM26" i="16"/>
  <c r="BM264" i="16"/>
  <c r="GX901" i="16"/>
  <c r="BM267" i="16"/>
  <c r="DS265" i="16"/>
  <c r="GX706" i="16"/>
  <c r="CP109" i="16"/>
  <c r="GX275" i="16"/>
  <c r="DS185" i="16"/>
  <c r="FY267" i="16"/>
  <c r="GX837" i="16"/>
  <c r="GX705" i="16"/>
  <c r="GX1215" i="16"/>
  <c r="DS264" i="16"/>
  <c r="BM265" i="16"/>
  <c r="BM106" i="16"/>
  <c r="GX584" i="16"/>
  <c r="BM28" i="16"/>
  <c r="GX145" i="16"/>
  <c r="DS106" i="16"/>
  <c r="GX276" i="16"/>
  <c r="GX1084" i="16"/>
  <c r="GX394" i="16"/>
  <c r="GX1021" i="16"/>
  <c r="EV107" i="16"/>
  <c r="GX524" i="16"/>
  <c r="FY185" i="16"/>
  <c r="GX456" i="16"/>
  <c r="GX1087" i="16"/>
  <c r="GX1083" i="16"/>
  <c r="CP108" i="16"/>
  <c r="GX1211" i="16"/>
  <c r="CP265" i="16"/>
  <c r="BM186" i="16"/>
  <c r="GX1520" i="16"/>
  <c r="CP187" i="16"/>
  <c r="GX1329" i="16"/>
  <c r="GX771" i="16"/>
  <c r="GX1458" i="16"/>
  <c r="GX1086" i="16"/>
  <c r="GX208" i="16"/>
  <c r="FY186" i="16"/>
  <c r="GX460" i="16"/>
  <c r="GX1214" i="16"/>
  <c r="GX898" i="16"/>
  <c r="GX1085" i="16"/>
  <c r="GX773" i="16"/>
  <c r="GX1521" i="16"/>
  <c r="BW35" i="16"/>
  <c r="BW34" i="16"/>
  <c r="BW36" i="16"/>
  <c r="BW19" i="16"/>
  <c r="BW20" i="16"/>
  <c r="BW18" i="16"/>
  <c r="BW15" i="16"/>
  <c r="BW14" i="16"/>
  <c r="BW16" i="16"/>
  <c r="GK248" i="16"/>
  <c r="GK90" i="16"/>
  <c r="GK169" i="16"/>
  <c r="GK193" i="16"/>
  <c r="GK272" i="16"/>
  <c r="GK114" i="16"/>
  <c r="GK102" i="16"/>
  <c r="GK181" i="16"/>
  <c r="GK260" i="16"/>
  <c r="FG198" i="16"/>
  <c r="FG277" i="16"/>
  <c r="FG118" i="16"/>
  <c r="FG276" i="16"/>
  <c r="FG197" i="16"/>
  <c r="FG119" i="16"/>
  <c r="FG102" i="16"/>
  <c r="FG181" i="16"/>
  <c r="FG103" i="16"/>
  <c r="FG261" i="16"/>
  <c r="FG260" i="16"/>
  <c r="FG182" i="16"/>
  <c r="BX188" i="16"/>
  <c r="BX172" i="16"/>
  <c r="BX109" i="16"/>
  <c r="BX121" i="16"/>
  <c r="BX271" i="16"/>
  <c r="BX287" i="16"/>
  <c r="BX192" i="16"/>
  <c r="BX208" i="16"/>
  <c r="BX101" i="16"/>
  <c r="BX200" i="16"/>
  <c r="BX204" i="16"/>
  <c r="BX251" i="16"/>
  <c r="BX168" i="16"/>
  <c r="BX267" i="16"/>
  <c r="BX180" i="16"/>
  <c r="BX247" i="16"/>
  <c r="BX117" i="16"/>
  <c r="BX113" i="16"/>
  <c r="BH112" i="16"/>
  <c r="BX196" i="16"/>
  <c r="BX184" i="16"/>
  <c r="BX89" i="16"/>
  <c r="BX279" i="16"/>
  <c r="BX255" i="16"/>
  <c r="BX259" i="16"/>
  <c r="BX93" i="16"/>
  <c r="BX129" i="16"/>
  <c r="BX105" i="16"/>
  <c r="BX275" i="16"/>
  <c r="BX263" i="16"/>
  <c r="BX176" i="16"/>
  <c r="BX283" i="16"/>
  <c r="BX97" i="16"/>
  <c r="BX125" i="16"/>
  <c r="GJ184" i="16"/>
  <c r="GJ259" i="16"/>
  <c r="GJ275" i="16"/>
  <c r="GJ255" i="16"/>
  <c r="GJ180" i="16"/>
  <c r="GJ117" i="16"/>
  <c r="GJ204" i="16"/>
  <c r="GJ172" i="16"/>
  <c r="GJ283" i="16"/>
  <c r="GJ287" i="16"/>
  <c r="GJ129" i="16"/>
  <c r="GJ196" i="16"/>
  <c r="GJ101" i="16"/>
  <c r="GJ200" i="16"/>
  <c r="GJ188" i="16"/>
  <c r="GJ109" i="16"/>
  <c r="GJ105" i="16"/>
  <c r="GJ279" i="16"/>
  <c r="GJ263" i="16"/>
  <c r="GJ176" i="16"/>
  <c r="GJ271" i="16"/>
  <c r="GJ267" i="16"/>
  <c r="GJ113" i="16"/>
  <c r="GJ89" i="16"/>
  <c r="GJ208" i="16"/>
  <c r="GJ121" i="16"/>
  <c r="GJ251" i="16"/>
  <c r="GJ93" i="16"/>
  <c r="GJ247" i="16"/>
  <c r="GJ97" i="16"/>
  <c r="GJ125" i="16"/>
  <c r="FT112" i="16"/>
  <c r="GJ168" i="16"/>
  <c r="GJ192" i="16"/>
  <c r="EE90" i="16"/>
  <c r="EE248" i="16"/>
  <c r="EE169" i="16"/>
  <c r="FF244" i="16"/>
  <c r="FF245" i="16"/>
  <c r="FF246" i="16"/>
  <c r="FF166" i="16"/>
  <c r="FF87" i="16"/>
  <c r="FF88" i="16"/>
  <c r="FF86" i="16"/>
  <c r="FF165" i="16"/>
  <c r="FF167" i="16"/>
  <c r="FF114" i="16"/>
  <c r="FF194" i="16"/>
  <c r="FF274" i="16"/>
  <c r="FF193" i="16"/>
  <c r="FF116" i="16"/>
  <c r="FF115" i="16"/>
  <c r="FF272" i="16"/>
  <c r="FF195" i="16"/>
  <c r="FF273" i="16"/>
  <c r="FF199" i="16"/>
  <c r="FF119" i="16"/>
  <c r="FF197" i="16"/>
  <c r="FF278" i="16"/>
  <c r="FF198" i="16"/>
  <c r="FF276" i="16"/>
  <c r="FF118" i="16"/>
  <c r="FF120" i="16"/>
  <c r="FF277" i="16"/>
  <c r="AV221" i="16"/>
  <c r="AV306" i="16" s="1"/>
  <c r="AV289" i="16"/>
  <c r="DB207" i="16"/>
  <c r="DB97" i="16"/>
  <c r="DB100" i="16"/>
  <c r="DB282" i="16"/>
  <c r="DB263" i="16"/>
  <c r="DB172" i="16"/>
  <c r="DB187" i="16"/>
  <c r="DB247" i="16"/>
  <c r="DB274" i="16"/>
  <c r="DB116" i="16"/>
  <c r="DB176" i="16"/>
  <c r="DB266" i="16"/>
  <c r="DB129" i="16"/>
  <c r="DB259" i="16"/>
  <c r="DB184" i="16"/>
  <c r="DB125" i="16"/>
  <c r="DB200" i="16"/>
  <c r="DB180" i="16"/>
  <c r="DB120" i="16"/>
  <c r="DB267" i="16"/>
  <c r="DB175" i="16"/>
  <c r="DB93" i="16"/>
  <c r="DB128" i="16"/>
  <c r="DB203" i="16"/>
  <c r="DB124" i="16"/>
  <c r="DB88" i="16"/>
  <c r="DB168" i="16"/>
  <c r="DB251" i="16"/>
  <c r="DB278" i="16"/>
  <c r="DB246" i="16"/>
  <c r="DB255" i="16"/>
  <c r="DB258" i="16"/>
  <c r="DB270" i="16"/>
  <c r="DB92" i="16"/>
  <c r="DB279" i="16"/>
  <c r="DB108" i="16"/>
  <c r="DB208" i="16"/>
  <c r="DB104" i="16"/>
  <c r="DB199" i="16"/>
  <c r="DB262" i="16"/>
  <c r="CL112" i="16"/>
  <c r="DB283" i="16"/>
  <c r="DB89" i="16"/>
  <c r="DB286" i="16"/>
  <c r="DB109" i="16"/>
  <c r="DB121" i="16"/>
  <c r="DB183" i="16"/>
  <c r="DB191" i="16"/>
  <c r="DB254" i="16"/>
  <c r="DB117" i="16"/>
  <c r="DB275" i="16"/>
  <c r="DB171" i="16"/>
  <c r="DB204" i="16"/>
  <c r="DB188" i="16"/>
  <c r="DB196" i="16"/>
  <c r="DB105" i="16"/>
  <c r="DB112" i="16"/>
  <c r="DB250" i="16"/>
  <c r="DB96" i="16"/>
  <c r="DB113" i="16"/>
  <c r="DB167" i="16"/>
  <c r="DB179" i="16"/>
  <c r="DB195" i="16"/>
  <c r="DB287" i="16"/>
  <c r="DB192" i="16"/>
  <c r="DB271" i="16"/>
  <c r="DB101" i="16"/>
  <c r="GK266" i="16"/>
  <c r="GK279" i="16"/>
  <c r="GK93" i="16"/>
  <c r="GK97" i="16"/>
  <c r="GK116" i="16"/>
  <c r="GK282" i="16"/>
  <c r="GK274" i="16"/>
  <c r="GK200" i="16"/>
  <c r="GK168" i="16"/>
  <c r="GK184" i="16"/>
  <c r="GK258" i="16"/>
  <c r="GK278" i="16"/>
  <c r="GK112" i="16"/>
  <c r="GK172" i="16"/>
  <c r="GK105" i="16"/>
  <c r="GK109" i="16"/>
  <c r="GK262" i="16"/>
  <c r="GK263" i="16"/>
  <c r="GK104" i="16"/>
  <c r="GK171" i="16"/>
  <c r="GK286" i="16"/>
  <c r="GK92" i="16"/>
  <c r="GK121" i="16"/>
  <c r="GK267" i="16"/>
  <c r="GK183" i="16"/>
  <c r="GK188" i="16"/>
  <c r="GK271" i="16"/>
  <c r="GK179" i="16"/>
  <c r="GK187" i="16"/>
  <c r="GK100" i="16"/>
  <c r="GK203" i="16"/>
  <c r="GK199" i="16"/>
  <c r="GK129" i="16"/>
  <c r="GK195" i="16"/>
  <c r="GK287" i="16"/>
  <c r="GK120" i="16"/>
  <c r="GK96" i="16"/>
  <c r="GK254" i="16"/>
  <c r="GK247" i="16"/>
  <c r="GK204" i="16"/>
  <c r="GK125" i="16"/>
  <c r="GK275" i="16"/>
  <c r="GK270" i="16"/>
  <c r="GK259" i="16"/>
  <c r="GK246" i="16"/>
  <c r="GK196" i="16"/>
  <c r="GK88" i="16"/>
  <c r="GK251" i="16"/>
  <c r="GK175" i="16"/>
  <c r="GK250" i="16"/>
  <c r="GK176" i="16"/>
  <c r="GK124" i="16"/>
  <c r="GK113" i="16"/>
  <c r="GK101" i="16"/>
  <c r="GK283" i="16"/>
  <c r="GK192" i="16"/>
  <c r="GK255" i="16"/>
  <c r="FU112" i="16"/>
  <c r="GK117" i="16"/>
  <c r="GK128" i="16"/>
  <c r="GK207" i="16"/>
  <c r="GK89" i="16"/>
  <c r="GK191" i="16"/>
  <c r="GK208" i="16"/>
  <c r="GK180" i="16"/>
  <c r="GK167" i="16"/>
  <c r="GK108" i="16"/>
  <c r="FH173" i="16"/>
  <c r="FH94" i="16"/>
  <c r="FH252" i="16"/>
  <c r="FH114" i="16"/>
  <c r="FH193" i="16"/>
  <c r="FH272" i="16"/>
  <c r="FH102" i="16"/>
  <c r="FH260" i="16"/>
  <c r="FH181" i="16"/>
  <c r="BX34" i="16"/>
  <c r="BX35" i="16"/>
  <c r="BX10" i="16"/>
  <c r="BX11" i="16"/>
  <c r="BX27" i="16"/>
  <c r="BX26" i="16"/>
  <c r="AJ409" i="16"/>
  <c r="AG409" i="16"/>
  <c r="AF409" i="16"/>
  <c r="AI409" i="16"/>
  <c r="AE410" i="16"/>
  <c r="AH409" i="16"/>
  <c r="BU73" i="16"/>
  <c r="BU60" i="16"/>
  <c r="BU55" i="16"/>
  <c r="BZ55" i="16" s="1"/>
  <c r="CA55" i="16" s="1"/>
  <c r="BU62" i="16"/>
  <c r="BU63" i="16"/>
  <c r="BU75" i="16"/>
  <c r="BU70" i="16"/>
  <c r="BU72" i="16"/>
  <c r="BU71" i="16"/>
  <c r="BU74" i="16"/>
  <c r="BU61" i="16"/>
  <c r="BZ61" i="16" s="1"/>
  <c r="CA61" i="16" s="1"/>
  <c r="CC61" i="16" s="1"/>
  <c r="CD61" i="16" s="1"/>
  <c r="DA110" i="16"/>
  <c r="DA111" i="16"/>
  <c r="DA269" i="16"/>
  <c r="DA189" i="16"/>
  <c r="DA268" i="16"/>
  <c r="DA190" i="16"/>
  <c r="DA201" i="16"/>
  <c r="DA202" i="16"/>
  <c r="DA122" i="16"/>
  <c r="DA123" i="16"/>
  <c r="DA280" i="16"/>
  <c r="DA281" i="16"/>
  <c r="DA87" i="16"/>
  <c r="DA165" i="16"/>
  <c r="DA166" i="16"/>
  <c r="DA244" i="16"/>
  <c r="DA86" i="16"/>
  <c r="DA245" i="16"/>
  <c r="CZ193" i="16"/>
  <c r="CZ115" i="16"/>
  <c r="CZ114" i="16"/>
  <c r="CZ273" i="16"/>
  <c r="CZ116" i="16"/>
  <c r="CZ195" i="16"/>
  <c r="CZ194" i="16"/>
  <c r="CZ274" i="16"/>
  <c r="CZ272" i="16"/>
  <c r="CZ256" i="16"/>
  <c r="CZ98" i="16"/>
  <c r="CZ100" i="16"/>
  <c r="CZ257" i="16"/>
  <c r="CZ179" i="16"/>
  <c r="CZ99" i="16"/>
  <c r="CZ177" i="16"/>
  <c r="CZ178" i="16"/>
  <c r="CZ258" i="16"/>
  <c r="CZ94" i="16"/>
  <c r="CZ173" i="16"/>
  <c r="DC173" i="16" s="1"/>
  <c r="DD173" i="16" s="1"/>
  <c r="DF173" i="16" s="1"/>
  <c r="DG173" i="16" s="1"/>
  <c r="CZ96" i="16"/>
  <c r="CZ253" i="16"/>
  <c r="CZ252" i="16"/>
  <c r="CZ174" i="16"/>
  <c r="CZ95" i="16"/>
  <c r="CZ175" i="16"/>
  <c r="CZ254" i="16"/>
  <c r="BW8" i="16"/>
  <c r="BW7" i="16"/>
  <c r="BW6" i="16"/>
  <c r="BW10" i="16"/>
  <c r="BW11" i="16"/>
  <c r="BW12" i="16"/>
  <c r="BW47" i="16"/>
  <c r="BW46" i="16"/>
  <c r="BW48" i="16"/>
  <c r="GK276" i="16"/>
  <c r="GK118" i="16"/>
  <c r="GK197" i="16"/>
  <c r="GK126" i="16"/>
  <c r="GK284" i="16"/>
  <c r="GK205" i="16"/>
  <c r="GK98" i="16"/>
  <c r="GK256" i="16"/>
  <c r="GK177" i="16"/>
  <c r="O14" i="16"/>
  <c r="M15" i="16"/>
  <c r="Q14" i="16"/>
  <c r="P14" i="16"/>
  <c r="R14" i="16"/>
  <c r="N14" i="16"/>
  <c r="P503" i="16"/>
  <c r="M504" i="16"/>
  <c r="R503" i="16"/>
  <c r="N503" i="16"/>
  <c r="Q503" i="16"/>
  <c r="O503" i="16"/>
  <c r="FG123" i="16"/>
  <c r="FG122" i="16"/>
  <c r="FG201" i="16"/>
  <c r="FG281" i="16"/>
  <c r="FG202" i="16"/>
  <c r="FG280" i="16"/>
  <c r="FG110" i="16"/>
  <c r="FI110" i="16" s="1"/>
  <c r="FJ110" i="16" s="1"/>
  <c r="FL110" i="16" s="1"/>
  <c r="FM110" i="16" s="1"/>
  <c r="FG190" i="16"/>
  <c r="FG111" i="16"/>
  <c r="FG268" i="16"/>
  <c r="FG269" i="16"/>
  <c r="FG189" i="16"/>
  <c r="FG244" i="16"/>
  <c r="FG245" i="16"/>
  <c r="FG165" i="16"/>
  <c r="FG86" i="16"/>
  <c r="FG87" i="16"/>
  <c r="FG166" i="16"/>
  <c r="AI203" i="16"/>
  <c r="AI599" i="16"/>
  <c r="AI698" i="16"/>
  <c r="AI896" i="16"/>
  <c r="AI401" i="16"/>
  <c r="AI104" i="16"/>
  <c r="AI797" i="16"/>
  <c r="AI5" i="16"/>
  <c r="AI302" i="16"/>
  <c r="AI995" i="16"/>
  <c r="AI500" i="16"/>
  <c r="AI403" i="16"/>
  <c r="AI205" i="16"/>
  <c r="AI7" i="16"/>
  <c r="AI898" i="16"/>
  <c r="AI601" i="16"/>
  <c r="AI700" i="16"/>
  <c r="AI106" i="16"/>
  <c r="AI799" i="16"/>
  <c r="AC103" i="16"/>
  <c r="FG204" i="16"/>
  <c r="FG259" i="16"/>
  <c r="FG196" i="16"/>
  <c r="FG208" i="16"/>
  <c r="FG263" i="16"/>
  <c r="FG275" i="16"/>
  <c r="FG97" i="16"/>
  <c r="FG168" i="16"/>
  <c r="FG251" i="16"/>
  <c r="FG188" i="16"/>
  <c r="FG192" i="16"/>
  <c r="FG101" i="16"/>
  <c r="FG200" i="16"/>
  <c r="FG271" i="16"/>
  <c r="FG113" i="16"/>
  <c r="FG121" i="16"/>
  <c r="FG172" i="16"/>
  <c r="FG255" i="16"/>
  <c r="FG247" i="16"/>
  <c r="FG93" i="16"/>
  <c r="FG279" i="16"/>
  <c r="FG176" i="16"/>
  <c r="FG184" i="16"/>
  <c r="FG180" i="16"/>
  <c r="FG129" i="16"/>
  <c r="FG117" i="16"/>
  <c r="FG105" i="16"/>
  <c r="FG267" i="16"/>
  <c r="FG109" i="16"/>
  <c r="FG283" i="16"/>
  <c r="EQ112" i="16"/>
  <c r="FG287" i="16"/>
  <c r="FG125" i="16"/>
  <c r="FG89" i="16"/>
  <c r="BW265" i="16"/>
  <c r="BW186" i="16"/>
  <c r="BW108" i="16"/>
  <c r="BW187" i="16"/>
  <c r="BW266" i="16"/>
  <c r="BW107" i="16"/>
  <c r="BW106" i="16"/>
  <c r="BW264" i="16"/>
  <c r="BW185" i="16"/>
  <c r="BW268" i="16"/>
  <c r="BW270" i="16"/>
  <c r="BW190" i="16"/>
  <c r="BW112" i="16"/>
  <c r="BW189" i="16"/>
  <c r="BW269" i="16"/>
  <c r="BW191" i="16"/>
  <c r="BW111" i="16"/>
  <c r="BW110" i="16"/>
  <c r="BW246" i="16"/>
  <c r="BW245" i="16"/>
  <c r="BW165" i="16"/>
  <c r="BW244" i="16"/>
  <c r="BZ244" i="16" s="1"/>
  <c r="CA244" i="16" s="1"/>
  <c r="BW167" i="16"/>
  <c r="BW166" i="16"/>
  <c r="BW87" i="16"/>
  <c r="BW86" i="16"/>
  <c r="BW88" i="16"/>
  <c r="CZ150" i="16"/>
  <c r="CZ295" i="16"/>
  <c r="DC295" i="16" s="1"/>
  <c r="DD295" i="16" s="1"/>
  <c r="DF295" i="16" s="1"/>
  <c r="DG295" i="16" s="1"/>
  <c r="CZ305" i="16"/>
  <c r="CZ299" i="16"/>
  <c r="CZ147" i="16"/>
  <c r="CZ137" i="16"/>
  <c r="DC137" i="16" s="1"/>
  <c r="DD137" i="16" s="1"/>
  <c r="DF137" i="16" s="1"/>
  <c r="DG137" i="16" s="1"/>
  <c r="CZ238" i="16"/>
  <c r="CZ312" i="16"/>
  <c r="CZ153" i="16"/>
  <c r="CZ144" i="16"/>
  <c r="CZ148" i="16"/>
  <c r="CZ233" i="16"/>
  <c r="CZ156" i="16"/>
  <c r="CZ216" i="16"/>
  <c r="DC216" i="16" s="1"/>
  <c r="DD216" i="16" s="1"/>
  <c r="DF216" i="16" s="1"/>
  <c r="DG216" i="16" s="1"/>
  <c r="CZ311" i="16"/>
  <c r="CZ157" i="16"/>
  <c r="CZ226" i="16"/>
  <c r="CZ235" i="16"/>
  <c r="CZ315" i="16"/>
  <c r="CZ159" i="16"/>
  <c r="CZ232" i="16"/>
  <c r="CZ220" i="16"/>
  <c r="CZ154" i="16"/>
  <c r="CZ314" i="16"/>
  <c r="CZ317" i="16"/>
  <c r="CZ223" i="16"/>
  <c r="CZ306" i="16"/>
  <c r="CZ236" i="16"/>
  <c r="CZ227" i="16"/>
  <c r="CZ229" i="16"/>
  <c r="CZ141" i="16"/>
  <c r="CZ302" i="16"/>
  <c r="CZ308" i="16"/>
  <c r="EC154" i="16"/>
  <c r="EC236" i="16"/>
  <c r="EC311" i="16"/>
  <c r="EC227" i="16"/>
  <c r="EC314" i="16"/>
  <c r="EC299" i="16"/>
  <c r="EC305" i="16"/>
  <c r="EC137" i="16"/>
  <c r="EF137" i="16" s="1"/>
  <c r="EG137" i="16" s="1"/>
  <c r="EI137" i="16" s="1"/>
  <c r="EJ137" i="16" s="1"/>
  <c r="EC153" i="16"/>
  <c r="EC308" i="16"/>
  <c r="EC141" i="16"/>
  <c r="EC150" i="16"/>
  <c r="EC223" i="16"/>
  <c r="EC157" i="16"/>
  <c r="EC306" i="16"/>
  <c r="EC226" i="16"/>
  <c r="EC232" i="16"/>
  <c r="EC235" i="16"/>
  <c r="EC233" i="16"/>
  <c r="EC220" i="16"/>
  <c r="EC302" i="16"/>
  <c r="EC317" i="16"/>
  <c r="EC144" i="16"/>
  <c r="EC159" i="16"/>
  <c r="EC229" i="16"/>
  <c r="EC156" i="16"/>
  <c r="EC238" i="16"/>
  <c r="EC147" i="16"/>
  <c r="EC315" i="16"/>
  <c r="EC312" i="16"/>
  <c r="EC148" i="16"/>
  <c r="EC216" i="16"/>
  <c r="EF216" i="16" s="1"/>
  <c r="EG216" i="16" s="1"/>
  <c r="EI216" i="16" s="1"/>
  <c r="EJ216" i="16" s="1"/>
  <c r="EC295" i="16"/>
  <c r="EF295" i="16" s="1"/>
  <c r="EG295" i="16" s="1"/>
  <c r="EI295" i="16" s="1"/>
  <c r="EJ295" i="16" s="1"/>
  <c r="AT188" i="16"/>
  <c r="AT256" i="16"/>
  <c r="P799" i="16"/>
  <c r="P898" i="16"/>
  <c r="P601" i="16"/>
  <c r="P106" i="16"/>
  <c r="P7" i="16"/>
  <c r="P997" i="16"/>
  <c r="P403" i="16"/>
  <c r="P700" i="16"/>
  <c r="J103" i="16"/>
  <c r="P205" i="16"/>
  <c r="BY272" i="16"/>
  <c r="BY114" i="16"/>
  <c r="BY193" i="16"/>
  <c r="BY181" i="16"/>
  <c r="BY102" i="16"/>
  <c r="BY260" i="16"/>
  <c r="BY248" i="16"/>
  <c r="BY90" i="16"/>
  <c r="BY169" i="16"/>
  <c r="EE268" i="16"/>
  <c r="EE110" i="16"/>
  <c r="EE189" i="16"/>
  <c r="EE118" i="16"/>
  <c r="EF118" i="16" s="1"/>
  <c r="EG118" i="16" s="1"/>
  <c r="EI118" i="16" s="1"/>
  <c r="EJ118" i="16" s="1"/>
  <c r="EE197" i="16"/>
  <c r="EE276" i="16"/>
  <c r="AF111" i="16"/>
  <c r="AG111" i="16"/>
  <c r="AH111" i="16"/>
  <c r="AJ111" i="16"/>
  <c r="AI111" i="16"/>
  <c r="AE112" i="16"/>
  <c r="BX127" i="16"/>
  <c r="BX285" i="16"/>
  <c r="BX205" i="16"/>
  <c r="BX206" i="16"/>
  <c r="BX284" i="16"/>
  <c r="BX126" i="16"/>
  <c r="BX265" i="16"/>
  <c r="BX107" i="16"/>
  <c r="BX185" i="16"/>
  <c r="BX186" i="16"/>
  <c r="BX264" i="16"/>
  <c r="BX106" i="16"/>
  <c r="BX119" i="16"/>
  <c r="BX277" i="16"/>
  <c r="BX197" i="16"/>
  <c r="BX118" i="16"/>
  <c r="BX198" i="16"/>
  <c r="BX276" i="16"/>
  <c r="ED122" i="16"/>
  <c r="ED281" i="16"/>
  <c r="ED123" i="16"/>
  <c r="ED202" i="16"/>
  <c r="ED280" i="16"/>
  <c r="ED201" i="16"/>
  <c r="ED248" i="16"/>
  <c r="ED169" i="16"/>
  <c r="ED170" i="16"/>
  <c r="ED90" i="16"/>
  <c r="ED249" i="16"/>
  <c r="ED91" i="16"/>
  <c r="ED86" i="16"/>
  <c r="ED166" i="16"/>
  <c r="ED244" i="16"/>
  <c r="ED245" i="16"/>
  <c r="ED87" i="16"/>
  <c r="ED165" i="16"/>
  <c r="EC202" i="16"/>
  <c r="EC282" i="16"/>
  <c r="EC123" i="16"/>
  <c r="EC281" i="16"/>
  <c r="EC124" i="16"/>
  <c r="EC280" i="16"/>
  <c r="EC203" i="16"/>
  <c r="EC201" i="16"/>
  <c r="EC122" i="16"/>
  <c r="EC167" i="16"/>
  <c r="EC165" i="16"/>
  <c r="EC86" i="16"/>
  <c r="EC245" i="16"/>
  <c r="EC166" i="16"/>
  <c r="EC87" i="16"/>
  <c r="EC246" i="16"/>
  <c r="EC244" i="16"/>
  <c r="EC88" i="16"/>
  <c r="GI266" i="16"/>
  <c r="GI264" i="16"/>
  <c r="GI265" i="16"/>
  <c r="GI108" i="16"/>
  <c r="GI106" i="16"/>
  <c r="GI107" i="16"/>
  <c r="GI187" i="16"/>
  <c r="GI185" i="16"/>
  <c r="GI186" i="16"/>
  <c r="GI257" i="16"/>
  <c r="GI100" i="16"/>
  <c r="GI178" i="16"/>
  <c r="GI98" i="16"/>
  <c r="GI256" i="16"/>
  <c r="GI258" i="16"/>
  <c r="GI177" i="16"/>
  <c r="GI99" i="16"/>
  <c r="GI179" i="16"/>
  <c r="GI165" i="16"/>
  <c r="GL165" i="16" s="1"/>
  <c r="GM165" i="16" s="1"/>
  <c r="GI88" i="16"/>
  <c r="GI244" i="16"/>
  <c r="GI167" i="16"/>
  <c r="GI246" i="16"/>
  <c r="GI87" i="16"/>
  <c r="GI86" i="16"/>
  <c r="GI245" i="16"/>
  <c r="GI166" i="16"/>
  <c r="DB197" i="16"/>
  <c r="DB118" i="16"/>
  <c r="DB276" i="16"/>
  <c r="DB98" i="16"/>
  <c r="DB177" i="16"/>
  <c r="DB256" i="16"/>
  <c r="DB284" i="16"/>
  <c r="DB205" i="16"/>
  <c r="DB126" i="16"/>
  <c r="BV45" i="16"/>
  <c r="BV42" i="16"/>
  <c r="BV44" i="16"/>
  <c r="BV43" i="16"/>
  <c r="BV40" i="16"/>
  <c r="BV39" i="16"/>
  <c r="BV41" i="16"/>
  <c r="BV38" i="16"/>
  <c r="BY32" i="16"/>
  <c r="BY13" i="16"/>
  <c r="BY48" i="16"/>
  <c r="BY37" i="16"/>
  <c r="BY20" i="16"/>
  <c r="BY21" i="16"/>
  <c r="BY24" i="16"/>
  <c r="BY49" i="16"/>
  <c r="BY16" i="16"/>
  <c r="BY8" i="16"/>
  <c r="BI32" i="16"/>
  <c r="BY17" i="16"/>
  <c r="BY45" i="16"/>
  <c r="BY9" i="16"/>
  <c r="BY25" i="16"/>
  <c r="BY33" i="16"/>
  <c r="BY41" i="16"/>
  <c r="BY28" i="16"/>
  <c r="BY40" i="16"/>
  <c r="BY29" i="16"/>
  <c r="BY44" i="16"/>
  <c r="BY36" i="16"/>
  <c r="BY12" i="16"/>
  <c r="R403" i="16"/>
  <c r="R898" i="16"/>
  <c r="R799" i="16"/>
  <c r="R997" i="16"/>
  <c r="L103" i="16"/>
  <c r="R205" i="16"/>
  <c r="R106" i="16"/>
  <c r="R7" i="16"/>
  <c r="R601" i="16"/>
  <c r="R700" i="16"/>
  <c r="Q897" i="16"/>
  <c r="Q996" i="16"/>
  <c r="Q699" i="16"/>
  <c r="Q402" i="16"/>
  <c r="Q600" i="16"/>
  <c r="Q798" i="16"/>
  <c r="Q105" i="16"/>
  <c r="Q204" i="16"/>
  <c r="Q6" i="16"/>
  <c r="Q303" i="16"/>
  <c r="Q501" i="16"/>
  <c r="AE999" i="16"/>
  <c r="AI998" i="16"/>
  <c r="AJ998" i="16"/>
  <c r="AF998" i="16"/>
  <c r="AH998" i="16"/>
  <c r="AG998" i="16"/>
  <c r="AG203" i="16"/>
  <c r="AG5" i="16"/>
  <c r="AG896" i="16"/>
  <c r="AG104" i="16"/>
  <c r="AG797" i="16"/>
  <c r="AG401" i="16"/>
  <c r="AG698" i="16"/>
  <c r="AG599" i="16"/>
  <c r="AG500" i="16"/>
  <c r="AG995" i="16"/>
  <c r="AG302" i="16"/>
  <c r="GH156" i="16"/>
  <c r="GH309" i="16"/>
  <c r="GH158" i="16"/>
  <c r="GH219" i="16"/>
  <c r="GH236" i="16"/>
  <c r="GH224" i="16"/>
  <c r="GH223" i="16"/>
  <c r="GH146" i="16"/>
  <c r="GH136" i="16"/>
  <c r="GL136" i="16" s="1"/>
  <c r="GM136" i="16" s="1"/>
  <c r="GO136" i="16" s="1"/>
  <c r="GP136" i="16" s="1"/>
  <c r="GH308" i="16"/>
  <c r="GH157" i="16"/>
  <c r="GH144" i="16"/>
  <c r="GH294" i="16"/>
  <c r="GL294" i="16" s="1"/>
  <c r="GM294" i="16" s="1"/>
  <c r="GO294" i="16" s="1"/>
  <c r="GP294" i="16" s="1"/>
  <c r="GH231" i="16"/>
  <c r="GH229" i="16"/>
  <c r="GH302" i="16"/>
  <c r="GH215" i="16"/>
  <c r="GL215" i="16" s="1"/>
  <c r="GM215" i="16" s="1"/>
  <c r="GO215" i="16" s="1"/>
  <c r="GP215" i="16" s="1"/>
  <c r="GH298" i="16"/>
  <c r="GH304" i="16"/>
  <c r="GH303" i="16"/>
  <c r="GH230" i="16"/>
  <c r="GH152" i="16"/>
  <c r="GH235" i="16"/>
  <c r="GH150" i="16"/>
  <c r="GH151" i="16"/>
  <c r="GH314" i="16"/>
  <c r="GH315" i="16"/>
  <c r="GH310" i="16"/>
  <c r="GH316" i="16"/>
  <c r="GH237" i="16"/>
  <c r="GH145" i="16"/>
  <c r="GH225" i="16"/>
  <c r="GH140" i="16"/>
  <c r="EA154" i="16"/>
  <c r="EA220" i="16"/>
  <c r="EA155" i="16"/>
  <c r="EA150" i="16"/>
  <c r="EA299" i="16"/>
  <c r="EA310" i="16"/>
  <c r="EA298" i="16"/>
  <c r="EF298" i="16" s="1"/>
  <c r="EG298" i="16" s="1"/>
  <c r="EI298" i="16" s="1"/>
  <c r="EJ298" i="16" s="1"/>
  <c r="EA313" i="16"/>
  <c r="EA231" i="16"/>
  <c r="EA232" i="16"/>
  <c r="EA311" i="16"/>
  <c r="EA233" i="16"/>
  <c r="EA135" i="16"/>
  <c r="EF135" i="16" s="1"/>
  <c r="EG135" i="16" s="1"/>
  <c r="EA230" i="16"/>
  <c r="EA309" i="16"/>
  <c r="EA143" i="16"/>
  <c r="EA140" i="16"/>
  <c r="EF140" i="16" s="1"/>
  <c r="EG140" i="16" s="1"/>
  <c r="EI140" i="16" s="1"/>
  <c r="EJ140" i="16" s="1"/>
  <c r="EA312" i="16"/>
  <c r="EA293" i="16"/>
  <c r="EF293" i="16" s="1"/>
  <c r="EG293" i="16" s="1"/>
  <c r="EA300" i="16"/>
  <c r="EA152" i="16"/>
  <c r="EA142" i="16"/>
  <c r="EA219" i="16"/>
  <c r="EF219" i="16" s="1"/>
  <c r="EG219" i="16" s="1"/>
  <c r="EI219" i="16" s="1"/>
  <c r="EJ219" i="16" s="1"/>
  <c r="EA214" i="16"/>
  <c r="EF214" i="16" s="1"/>
  <c r="EG214" i="16" s="1"/>
  <c r="EA301" i="16"/>
  <c r="EA141" i="16"/>
  <c r="EA221" i="16"/>
  <c r="EA308" i="16"/>
  <c r="EA229" i="16"/>
  <c r="EA222" i="16"/>
  <c r="EA151" i="16"/>
  <c r="EA153" i="16"/>
  <c r="EA234" i="16"/>
  <c r="BU36" i="16"/>
  <c r="BU35" i="16"/>
  <c r="BU37" i="16"/>
  <c r="BU34" i="16"/>
  <c r="BU38" i="16"/>
  <c r="BU39" i="16"/>
  <c r="BU40" i="16"/>
  <c r="BU41" i="16"/>
  <c r="BU11" i="16"/>
  <c r="BU12" i="16"/>
  <c r="BU13" i="16"/>
  <c r="BU10" i="16"/>
  <c r="GJ98" i="16"/>
  <c r="GJ177" i="16"/>
  <c r="GJ99" i="16"/>
  <c r="GJ178" i="16"/>
  <c r="GJ256" i="16"/>
  <c r="GJ257" i="16"/>
  <c r="GJ252" i="16"/>
  <c r="GJ253" i="16"/>
  <c r="GJ95" i="16"/>
  <c r="GJ173" i="16"/>
  <c r="GJ174" i="16"/>
  <c r="GJ94" i="16"/>
  <c r="GJ277" i="16"/>
  <c r="GJ198" i="16"/>
  <c r="GJ118" i="16"/>
  <c r="GJ197" i="16"/>
  <c r="GJ276" i="16"/>
  <c r="GJ119" i="16"/>
  <c r="BZ169" i="16"/>
  <c r="CA169" i="16" s="1"/>
  <c r="CC169" i="16" s="1"/>
  <c r="CD169" i="16" s="1"/>
  <c r="DC169" i="16"/>
  <c r="DD169" i="16" s="1"/>
  <c r="DF169" i="16" s="1"/>
  <c r="DG169" i="16" s="1"/>
  <c r="FY188" i="16"/>
  <c r="GX833" i="16"/>
  <c r="EV185" i="16"/>
  <c r="GX458" i="16"/>
  <c r="GX1213" i="16"/>
  <c r="EV267" i="16"/>
  <c r="GX212" i="16"/>
  <c r="DS109" i="16"/>
  <c r="EV188" i="16"/>
  <c r="EV264" i="16"/>
  <c r="EV106" i="16"/>
  <c r="FY108" i="16"/>
  <c r="GX392" i="16"/>
  <c r="DS186" i="16"/>
  <c r="GX1150" i="16"/>
  <c r="DS188" i="16"/>
  <c r="EV266" i="16"/>
  <c r="GX1020" i="16"/>
  <c r="GX522" i="16"/>
  <c r="GX84" i="16"/>
  <c r="EV108" i="16"/>
  <c r="AH502" i="16"/>
  <c r="GX146" i="16"/>
  <c r="DS108" i="16"/>
  <c r="CD93" i="16"/>
  <c r="DG153" i="16"/>
  <c r="GP316" i="16"/>
  <c r="FM129" i="16"/>
  <c r="FM154" i="16"/>
  <c r="CD150" i="16"/>
  <c r="DG97" i="16"/>
  <c r="CD154" i="16"/>
  <c r="GP312" i="16"/>
  <c r="FM89" i="16"/>
  <c r="P304" i="16"/>
  <c r="GZ1252" i="16"/>
  <c r="GT1252" i="16"/>
  <c r="GT312" i="16"/>
  <c r="GZ312" i="16"/>
  <c r="GT625" i="16"/>
  <c r="GZ625" i="16"/>
  <c r="GZ938" i="16"/>
  <c r="GT938" i="16"/>
  <c r="GU6" i="16"/>
  <c r="BZ223" i="16" l="1"/>
  <c r="CA223" i="16" s="1"/>
  <c r="CC223" i="16" s="1"/>
  <c r="CD223" i="16" s="1"/>
  <c r="CP189" i="16"/>
  <c r="BZ34" i="16"/>
  <c r="CA34" i="16" s="1"/>
  <c r="BZ114" i="16"/>
  <c r="CA114" i="16" s="1"/>
  <c r="CC114" i="16" s="1"/>
  <c r="CD114" i="16" s="1"/>
  <c r="FI169" i="16"/>
  <c r="FJ169" i="16" s="1"/>
  <c r="FL169" i="16" s="1"/>
  <c r="FM169" i="16" s="1"/>
  <c r="BZ10" i="16"/>
  <c r="CA10" i="16" s="1"/>
  <c r="FY190" i="16"/>
  <c r="GX151" i="16"/>
  <c r="GX1092" i="16"/>
  <c r="EF150" i="16"/>
  <c r="GX905" i="16"/>
  <c r="I2" i="13"/>
  <c r="DC126" i="16"/>
  <c r="DD126" i="16" s="1"/>
  <c r="DF126" i="16" s="1"/>
  <c r="DG126" i="16" s="1"/>
  <c r="EV270" i="16"/>
  <c r="BZ205" i="16"/>
  <c r="CA205" i="16" s="1"/>
  <c r="CC205" i="16" s="1"/>
  <c r="CD205" i="16" s="1"/>
  <c r="BZ165" i="16"/>
  <c r="CA165" i="16" s="1"/>
  <c r="CC165" i="16" s="1"/>
  <c r="CD165" i="16" s="1"/>
  <c r="BZ70" i="16"/>
  <c r="DC298" i="16"/>
  <c r="DD298" i="16" s="1"/>
  <c r="DF298" i="16" s="1"/>
  <c r="DG298" i="16" s="1"/>
  <c r="EF284" i="16"/>
  <c r="EG284" i="16" s="1"/>
  <c r="EI284" i="16" s="1"/>
  <c r="EJ284" i="16" s="1"/>
  <c r="EF229" i="16"/>
  <c r="EF122" i="16"/>
  <c r="EG122" i="16" s="1"/>
  <c r="EI122" i="16" s="1"/>
  <c r="EJ122" i="16" s="1"/>
  <c r="BZ60" i="16"/>
  <c r="CA60" i="16" s="1"/>
  <c r="GX839" i="16"/>
  <c r="GX1399" i="16"/>
  <c r="DS269" i="16"/>
  <c r="CP269" i="16"/>
  <c r="GX528" i="16"/>
  <c r="FY192" i="16"/>
  <c r="EV190" i="16"/>
  <c r="GX777" i="16"/>
  <c r="GX89" i="16"/>
  <c r="GX214" i="16"/>
  <c r="CP270" i="16"/>
  <c r="GX1527" i="16"/>
  <c r="GX1526" i="16"/>
  <c r="GX1089" i="16"/>
  <c r="GX464" i="16"/>
  <c r="GX1463" i="16"/>
  <c r="DC102" i="16"/>
  <c r="DD102" i="16" s="1"/>
  <c r="DF102" i="16" s="1"/>
  <c r="DG102" i="16" s="1"/>
  <c r="DC106" i="16"/>
  <c r="DD106" i="16" s="1"/>
  <c r="DF106" i="16" s="1"/>
  <c r="DG106" i="16" s="1"/>
  <c r="GX213" i="16"/>
  <c r="GX903" i="16"/>
  <c r="GX527" i="16"/>
  <c r="EV111" i="16"/>
  <c r="BZ256" i="16"/>
  <c r="CA256" i="16" s="1"/>
  <c r="CC256" i="16" s="1"/>
  <c r="CD256" i="16" s="1"/>
  <c r="DC90" i="16"/>
  <c r="DD90" i="16" s="1"/>
  <c r="DF90" i="16" s="1"/>
  <c r="DG90" i="16" s="1"/>
  <c r="BM190" i="16"/>
  <c r="BM189" i="16"/>
  <c r="DS268" i="16"/>
  <c r="BM112" i="16"/>
  <c r="GX1152" i="16"/>
  <c r="GL302" i="16"/>
  <c r="GM302" i="16" s="1"/>
  <c r="GO302" i="16" s="1"/>
  <c r="GP302" i="16" s="1"/>
  <c r="GL144" i="16"/>
  <c r="GM144" i="16" s="1"/>
  <c r="GO144" i="16" s="1"/>
  <c r="GP144" i="16" s="1"/>
  <c r="GL86" i="16"/>
  <c r="GM86" i="16" s="1"/>
  <c r="GO86" i="16" s="1"/>
  <c r="GP86" i="16" s="1"/>
  <c r="GL98" i="16"/>
  <c r="GM98" i="16" s="1"/>
  <c r="GO98" i="16" s="1"/>
  <c r="GP98" i="16" s="1"/>
  <c r="GL106" i="16"/>
  <c r="GM106" i="16" s="1"/>
  <c r="GO106" i="16" s="1"/>
  <c r="GP106" i="16" s="1"/>
  <c r="GX1026" i="16"/>
  <c r="GX400" i="16"/>
  <c r="EV269" i="16"/>
  <c r="CP268" i="16"/>
  <c r="FY113" i="16"/>
  <c r="BM271" i="16"/>
  <c r="DS112" i="16"/>
  <c r="CP190" i="16"/>
  <c r="GX216" i="16"/>
  <c r="BM111" i="16"/>
  <c r="GL90" i="16"/>
  <c r="GM90" i="16" s="1"/>
  <c r="GO90" i="16" s="1"/>
  <c r="GP90" i="16" s="1"/>
  <c r="EF299" i="16"/>
  <c r="EG299" i="16" s="1"/>
  <c r="EI299" i="16" s="1"/>
  <c r="EJ299" i="16" s="1"/>
  <c r="BZ106" i="16"/>
  <c r="CA106" i="16" s="1"/>
  <c r="CC106" i="16" s="1"/>
  <c r="CD106" i="16" s="1"/>
  <c r="FI165" i="16"/>
  <c r="FJ165" i="16" s="1"/>
  <c r="FL165" i="16" s="1"/>
  <c r="FM165" i="16" s="1"/>
  <c r="DC177" i="16"/>
  <c r="DD177" i="16" s="1"/>
  <c r="DF177" i="16" s="1"/>
  <c r="DG177" i="16" s="1"/>
  <c r="FI118" i="16"/>
  <c r="FJ118" i="16" s="1"/>
  <c r="FL118" i="16" s="1"/>
  <c r="FM118" i="16" s="1"/>
  <c r="FI197" i="16"/>
  <c r="FJ197" i="16" s="1"/>
  <c r="FL197" i="16" s="1"/>
  <c r="FM197" i="16" s="1"/>
  <c r="FY189" i="16"/>
  <c r="GX1154" i="16"/>
  <c r="GX1217" i="16"/>
  <c r="GX714" i="16"/>
  <c r="EV110" i="16"/>
  <c r="GX591" i="16"/>
  <c r="EV191" i="16"/>
  <c r="DS191" i="16"/>
  <c r="GX85" i="16"/>
  <c r="GX1335" i="16"/>
  <c r="EF177" i="16"/>
  <c r="EG177" i="16" s="1"/>
  <c r="EI177" i="16" s="1"/>
  <c r="EJ177" i="16" s="1"/>
  <c r="AT220" i="16"/>
  <c r="AT305" i="16" s="1"/>
  <c r="AT288" i="16"/>
  <c r="FI248" i="16"/>
  <c r="FJ248" i="16" s="1"/>
  <c r="FL248" i="16" s="1"/>
  <c r="FM248" i="16" s="1"/>
  <c r="GX712" i="16"/>
  <c r="GX1216" i="16"/>
  <c r="GX152" i="16"/>
  <c r="BM31" i="16"/>
  <c r="GL223" i="16"/>
  <c r="GM223" i="16" s="1"/>
  <c r="GO223" i="16" s="1"/>
  <c r="GP223" i="16" s="1"/>
  <c r="GL185" i="16"/>
  <c r="GM185" i="16" s="1"/>
  <c r="GO185" i="16" s="1"/>
  <c r="GP185" i="16" s="1"/>
  <c r="GX86" i="16"/>
  <c r="BM192" i="16"/>
  <c r="GX775" i="16"/>
  <c r="GX87" i="16"/>
  <c r="GX526" i="16"/>
  <c r="GX1395" i="16"/>
  <c r="GX1091" i="16"/>
  <c r="GX1027" i="16"/>
  <c r="EV192" i="16"/>
  <c r="BM110" i="16"/>
  <c r="DS270" i="16"/>
  <c r="GX1218" i="16"/>
  <c r="CP113" i="16"/>
  <c r="EF114" i="16"/>
  <c r="EG114" i="16" s="1"/>
  <c r="EI114" i="16" s="1"/>
  <c r="EJ114" i="16" s="1"/>
  <c r="EF165" i="16"/>
  <c r="EG165" i="16" s="1"/>
  <c r="EI165" i="16" s="1"/>
  <c r="EJ165" i="16" s="1"/>
  <c r="DC181" i="16"/>
  <c r="DD181" i="16" s="1"/>
  <c r="DF181" i="16" s="1"/>
  <c r="DG181" i="16" s="1"/>
  <c r="EF193" i="16"/>
  <c r="EG193" i="16" s="1"/>
  <c r="EI193" i="16" s="1"/>
  <c r="EJ193" i="16" s="1"/>
  <c r="BZ252" i="16"/>
  <c r="CA252" i="16" s="1"/>
  <c r="CC252" i="16" s="1"/>
  <c r="CD252" i="16" s="1"/>
  <c r="GX1219" i="16"/>
  <c r="GX1462" i="16"/>
  <c r="AG12" i="16"/>
  <c r="AE13" i="16"/>
  <c r="AI12" i="16"/>
  <c r="AH12" i="16"/>
  <c r="AJ12" i="16"/>
  <c r="AF12" i="16"/>
  <c r="AG804" i="16"/>
  <c r="AI804" i="16"/>
  <c r="AF804" i="16"/>
  <c r="AE805" i="16"/>
  <c r="AJ804" i="16"/>
  <c r="AH804" i="16"/>
  <c r="AI606" i="16"/>
  <c r="AF606" i="16"/>
  <c r="AE607" i="16"/>
  <c r="AH606" i="16"/>
  <c r="AJ606" i="16"/>
  <c r="AG606" i="16"/>
  <c r="AG210" i="16"/>
  <c r="AJ210" i="16"/>
  <c r="AE211" i="16"/>
  <c r="AF210" i="16"/>
  <c r="AI210" i="16"/>
  <c r="AH210" i="16"/>
  <c r="EF268" i="16"/>
  <c r="EG268" i="16" s="1"/>
  <c r="EI268" i="16" s="1"/>
  <c r="EJ268" i="16" s="1"/>
  <c r="BM33" i="16"/>
  <c r="BM30" i="16"/>
  <c r="GX278" i="16"/>
  <c r="GX281" i="16"/>
  <c r="DS189" i="16"/>
  <c r="GX841" i="16"/>
  <c r="EF308" i="16"/>
  <c r="GL256" i="16"/>
  <c r="GM256" i="16" s="1"/>
  <c r="GO256" i="16" s="1"/>
  <c r="GP256" i="16" s="1"/>
  <c r="GL264" i="16"/>
  <c r="GM264" i="16" s="1"/>
  <c r="GO264" i="16" s="1"/>
  <c r="GP264" i="16" s="1"/>
  <c r="EF201" i="16"/>
  <c r="EG201" i="16" s="1"/>
  <c r="EI201" i="16" s="1"/>
  <c r="EJ201" i="16" s="1"/>
  <c r="EF169" i="16"/>
  <c r="EG169" i="16" s="1"/>
  <c r="EI169" i="16" s="1"/>
  <c r="EJ169" i="16" s="1"/>
  <c r="DC193" i="16"/>
  <c r="DD193" i="16" s="1"/>
  <c r="DF193" i="16" s="1"/>
  <c r="DG193" i="16" s="1"/>
  <c r="GX1155" i="16"/>
  <c r="GX217" i="16"/>
  <c r="EV268" i="16"/>
  <c r="GX906" i="16"/>
  <c r="FY191" i="16"/>
  <c r="DS113" i="16"/>
  <c r="GX1396" i="16"/>
  <c r="GX525" i="16"/>
  <c r="DS271" i="16"/>
  <c r="GX774" i="16"/>
  <c r="GX593" i="16"/>
  <c r="GX150" i="16"/>
  <c r="GX1524" i="16"/>
  <c r="FY268" i="16"/>
  <c r="GX589" i="16"/>
  <c r="DS192" i="16"/>
  <c r="GX1025" i="16"/>
  <c r="FY112" i="16"/>
  <c r="DC260" i="16"/>
  <c r="DD260" i="16" s="1"/>
  <c r="DF260" i="16" s="1"/>
  <c r="DG260" i="16" s="1"/>
  <c r="GX401" i="16"/>
  <c r="GX592" i="16"/>
  <c r="EF126" i="16"/>
  <c r="EG126" i="16" s="1"/>
  <c r="EI126" i="16" s="1"/>
  <c r="EJ126" i="16" s="1"/>
  <c r="P606" i="16"/>
  <c r="R606" i="16"/>
  <c r="M607" i="16"/>
  <c r="N606" i="16"/>
  <c r="O606" i="16"/>
  <c r="Q606" i="16"/>
  <c r="BZ185" i="16"/>
  <c r="CA185" i="16" s="1"/>
  <c r="CC185" i="16" s="1"/>
  <c r="CD185" i="16" s="1"/>
  <c r="DC256" i="16"/>
  <c r="DD256" i="16" s="1"/>
  <c r="DF256" i="16" s="1"/>
  <c r="DG256" i="16" s="1"/>
  <c r="EF248" i="16"/>
  <c r="EG248" i="16" s="1"/>
  <c r="EI248" i="16" s="1"/>
  <c r="EJ248" i="16" s="1"/>
  <c r="EF90" i="16"/>
  <c r="EG90" i="16" s="1"/>
  <c r="EI90" i="16" s="1"/>
  <c r="EJ90" i="16" s="1"/>
  <c r="GX840" i="16"/>
  <c r="GX1156" i="16"/>
  <c r="GL248" i="16"/>
  <c r="GM248" i="16" s="1"/>
  <c r="GO248" i="16" s="1"/>
  <c r="GP248" i="16" s="1"/>
  <c r="BZ248" i="16"/>
  <c r="CA248" i="16" s="1"/>
  <c r="CC248" i="16" s="1"/>
  <c r="CD248" i="16" s="1"/>
  <c r="BZ272" i="16"/>
  <c r="CA272" i="16" s="1"/>
  <c r="CC272" i="16" s="1"/>
  <c r="CD272" i="16" s="1"/>
  <c r="AJ706" i="16"/>
  <c r="AG706" i="16"/>
  <c r="AE707" i="16"/>
  <c r="AH706" i="16"/>
  <c r="AF706" i="16"/>
  <c r="AI706" i="16"/>
  <c r="BZ22" i="16"/>
  <c r="CA22" i="16" s="1"/>
  <c r="CC22" i="16" s="1"/>
  <c r="CD22" i="16" s="1"/>
  <c r="DC141" i="16"/>
  <c r="DD141" i="16" s="1"/>
  <c r="DF141" i="16" s="1"/>
  <c r="DG141" i="16" s="1"/>
  <c r="BZ173" i="16"/>
  <c r="CA173" i="16" s="1"/>
  <c r="CC173" i="16" s="1"/>
  <c r="CD173" i="16" s="1"/>
  <c r="BZ177" i="16"/>
  <c r="CA177" i="16" s="1"/>
  <c r="CC177" i="16" s="1"/>
  <c r="CD177" i="16" s="1"/>
  <c r="GX399" i="16"/>
  <c r="EV271" i="16"/>
  <c r="EF185" i="16"/>
  <c r="EG185" i="16" s="1"/>
  <c r="EI185" i="16" s="1"/>
  <c r="EJ185" i="16" s="1"/>
  <c r="BZ118" i="16"/>
  <c r="CA118" i="16" s="1"/>
  <c r="CC118" i="16" s="1"/>
  <c r="CD118" i="16" s="1"/>
  <c r="FI268" i="16"/>
  <c r="FJ268" i="16" s="1"/>
  <c r="FL268" i="16" s="1"/>
  <c r="FM268" i="16" s="1"/>
  <c r="FI90" i="16"/>
  <c r="FJ90" i="16" s="1"/>
  <c r="FL90" i="16" s="1"/>
  <c r="FM90" i="16" s="1"/>
  <c r="FI219" i="16"/>
  <c r="FJ219" i="16" s="1"/>
  <c r="FL219" i="16" s="1"/>
  <c r="FM219" i="16" s="1"/>
  <c r="BZ220" i="16"/>
  <c r="CA220" i="16" s="1"/>
  <c r="CC220" i="16" s="1"/>
  <c r="CD220" i="16" s="1"/>
  <c r="DC94" i="16"/>
  <c r="DD94" i="16" s="1"/>
  <c r="DF94" i="16" s="1"/>
  <c r="DG94" i="16" s="1"/>
  <c r="DC110" i="16"/>
  <c r="DD110" i="16" s="1"/>
  <c r="DF110" i="16" s="1"/>
  <c r="DG110" i="16" s="1"/>
  <c r="DC248" i="16"/>
  <c r="DD248" i="16" s="1"/>
  <c r="DF248" i="16" s="1"/>
  <c r="DG248" i="16" s="1"/>
  <c r="FI98" i="16"/>
  <c r="FJ98" i="16" s="1"/>
  <c r="FL98" i="16" s="1"/>
  <c r="FM98" i="16" s="1"/>
  <c r="CC10" i="16"/>
  <c r="CD10" i="16" s="1"/>
  <c r="CC34" i="16"/>
  <c r="CD34" i="16" s="1"/>
  <c r="EI135" i="16"/>
  <c r="EJ135" i="16" s="1"/>
  <c r="BY68" i="16"/>
  <c r="BZ68" i="16" s="1"/>
  <c r="CA68" i="16" s="1"/>
  <c r="CC68" i="16" s="1"/>
  <c r="CD68" i="16" s="1"/>
  <c r="BY63" i="16"/>
  <c r="BZ63" i="16" s="1"/>
  <c r="CA63" i="16" s="1"/>
  <c r="CC63" i="16" s="1"/>
  <c r="CD63" i="16" s="1"/>
  <c r="BY74" i="16"/>
  <c r="BZ74" i="16" s="1"/>
  <c r="BY79" i="16"/>
  <c r="BY59" i="16"/>
  <c r="BZ59" i="16" s="1"/>
  <c r="CA59" i="16" s="1"/>
  <c r="CC59" i="16" s="1"/>
  <c r="CD59" i="16" s="1"/>
  <c r="BY66" i="16"/>
  <c r="BZ66" i="16" s="1"/>
  <c r="CA66" i="16" s="1"/>
  <c r="CC66" i="16" s="1"/>
  <c r="CD66" i="16" s="1"/>
  <c r="BY72" i="16"/>
  <c r="BZ72" i="16" s="1"/>
  <c r="BY77" i="16"/>
  <c r="BY78" i="16"/>
  <c r="BY69" i="16"/>
  <c r="BY75" i="16"/>
  <c r="GO165" i="16"/>
  <c r="GP165" i="16" s="1"/>
  <c r="FG142" i="16"/>
  <c r="FI142" i="16" s="1"/>
  <c r="FJ142" i="16" s="1"/>
  <c r="FL142" i="16" s="1"/>
  <c r="FM142" i="16" s="1"/>
  <c r="FG145" i="16"/>
  <c r="FI145" i="16" s="1"/>
  <c r="FJ145" i="16" s="1"/>
  <c r="FL145" i="16" s="1"/>
  <c r="FM145" i="16" s="1"/>
  <c r="FG149" i="16"/>
  <c r="FG147" i="16"/>
  <c r="FI147" i="16" s="1"/>
  <c r="FJ147" i="16" s="1"/>
  <c r="FL147" i="16" s="1"/>
  <c r="FM147" i="16" s="1"/>
  <c r="FG138" i="16"/>
  <c r="FI138" i="16" s="1"/>
  <c r="FJ138" i="16" s="1"/>
  <c r="FL138" i="16" s="1"/>
  <c r="FM138" i="16" s="1"/>
  <c r="FG224" i="16"/>
  <c r="FI224" i="16" s="1"/>
  <c r="FJ224" i="16" s="1"/>
  <c r="FL224" i="16" s="1"/>
  <c r="FM224" i="16" s="1"/>
  <c r="FG303" i="16"/>
  <c r="FI303" i="16" s="1"/>
  <c r="FJ303" i="16" s="1"/>
  <c r="FL303" i="16" s="1"/>
  <c r="FM303" i="16" s="1"/>
  <c r="FG314" i="16"/>
  <c r="FI314" i="16" s="1"/>
  <c r="FG307" i="16"/>
  <c r="FG159" i="16"/>
  <c r="FG305" i="16"/>
  <c r="FI305" i="16" s="1"/>
  <c r="FJ305" i="16" s="1"/>
  <c r="FL305" i="16" s="1"/>
  <c r="FM305" i="16" s="1"/>
  <c r="FG155" i="16"/>
  <c r="FG317" i="16"/>
  <c r="FG221" i="16"/>
  <c r="FI221" i="16" s="1"/>
  <c r="FJ221" i="16" s="1"/>
  <c r="FL221" i="16" s="1"/>
  <c r="FM221" i="16" s="1"/>
  <c r="FG235" i="16"/>
  <c r="FI235" i="16" s="1"/>
  <c r="FG300" i="16"/>
  <c r="FI300" i="16" s="1"/>
  <c r="FJ300" i="16" s="1"/>
  <c r="FL300" i="16" s="1"/>
  <c r="FM300" i="16" s="1"/>
  <c r="FG228" i="16"/>
  <c r="FG226" i="16"/>
  <c r="FI226" i="16" s="1"/>
  <c r="FJ226" i="16" s="1"/>
  <c r="FL226" i="16" s="1"/>
  <c r="FM226" i="16" s="1"/>
  <c r="FG309" i="16"/>
  <c r="FI309" i="16" s="1"/>
  <c r="FG313" i="16"/>
  <c r="FG316" i="16"/>
  <c r="FG153" i="16"/>
  <c r="FI153" i="16" s="1"/>
  <c r="FG237" i="16"/>
  <c r="FG296" i="16"/>
  <c r="FI296" i="16" s="1"/>
  <c r="FJ296" i="16" s="1"/>
  <c r="FL296" i="16" s="1"/>
  <c r="FM296" i="16" s="1"/>
  <c r="FG232" i="16"/>
  <c r="FI232" i="16" s="1"/>
  <c r="FG156" i="16"/>
  <c r="FI156" i="16" s="1"/>
  <c r="FG234" i="16"/>
  <c r="FG217" i="16"/>
  <c r="FI217" i="16" s="1"/>
  <c r="FJ217" i="16" s="1"/>
  <c r="FL217" i="16" s="1"/>
  <c r="FM217" i="16" s="1"/>
  <c r="FG158" i="16"/>
  <c r="FG230" i="16"/>
  <c r="FI230" i="16" s="1"/>
  <c r="FG238" i="16"/>
  <c r="FG311" i="16"/>
  <c r="FI311" i="16" s="1"/>
  <c r="FG151" i="16"/>
  <c r="FI151" i="16" s="1"/>
  <c r="CC55" i="16"/>
  <c r="CD55" i="16" s="1"/>
  <c r="AI410" i="16"/>
  <c r="AG410" i="16"/>
  <c r="AE411" i="16"/>
  <c r="AJ410" i="16"/>
  <c r="AH410" i="16"/>
  <c r="AF410" i="16"/>
  <c r="GJ309" i="16"/>
  <c r="GL309" i="16" s="1"/>
  <c r="GJ313" i="16"/>
  <c r="GJ303" i="16"/>
  <c r="GL303" i="16" s="1"/>
  <c r="GM303" i="16" s="1"/>
  <c r="GO303" i="16" s="1"/>
  <c r="GP303" i="16" s="1"/>
  <c r="GJ155" i="16"/>
  <c r="GJ156" i="16"/>
  <c r="GL156" i="16" s="1"/>
  <c r="GJ158" i="16"/>
  <c r="GJ238" i="16"/>
  <c r="GJ300" i="16"/>
  <c r="GL300" i="16" s="1"/>
  <c r="GM300" i="16" s="1"/>
  <c r="GO300" i="16" s="1"/>
  <c r="GP300" i="16" s="1"/>
  <c r="GJ305" i="16"/>
  <c r="GL305" i="16" s="1"/>
  <c r="GM305" i="16" s="1"/>
  <c r="GO305" i="16" s="1"/>
  <c r="GP305" i="16" s="1"/>
  <c r="GJ138" i="16"/>
  <c r="GL138" i="16" s="1"/>
  <c r="GM138" i="16" s="1"/>
  <c r="GO138" i="16" s="1"/>
  <c r="GP138" i="16" s="1"/>
  <c r="GJ235" i="16"/>
  <c r="GL235" i="16" s="1"/>
  <c r="GJ307" i="16"/>
  <c r="GJ314" i="16"/>
  <c r="GL314" i="16" s="1"/>
  <c r="GJ147" i="16"/>
  <c r="GL147" i="16" s="1"/>
  <c r="GM147" i="16" s="1"/>
  <c r="GO147" i="16" s="1"/>
  <c r="GP147" i="16" s="1"/>
  <c r="GJ226" i="16"/>
  <c r="GL226" i="16" s="1"/>
  <c r="GM226" i="16" s="1"/>
  <c r="GO226" i="16" s="1"/>
  <c r="GP226" i="16" s="1"/>
  <c r="GJ316" i="16"/>
  <c r="GJ311" i="16"/>
  <c r="GL311" i="16" s="1"/>
  <c r="GJ228" i="16"/>
  <c r="GJ217" i="16"/>
  <c r="GL217" i="16" s="1"/>
  <c r="GM217" i="16" s="1"/>
  <c r="GO217" i="16" s="1"/>
  <c r="GP217" i="16" s="1"/>
  <c r="GJ151" i="16"/>
  <c r="GJ145" i="16"/>
  <c r="GL145" i="16" s="1"/>
  <c r="GM145" i="16" s="1"/>
  <c r="GO145" i="16" s="1"/>
  <c r="GP145" i="16" s="1"/>
  <c r="GJ232" i="16"/>
  <c r="GL232" i="16" s="1"/>
  <c r="GJ149" i="16"/>
  <c r="GJ296" i="16"/>
  <c r="GL296" i="16" s="1"/>
  <c r="GM296" i="16" s="1"/>
  <c r="GO296" i="16" s="1"/>
  <c r="GP296" i="16" s="1"/>
  <c r="GJ221" i="16"/>
  <c r="GL221" i="16" s="1"/>
  <c r="GM221" i="16" s="1"/>
  <c r="GO221" i="16" s="1"/>
  <c r="GP221" i="16" s="1"/>
  <c r="GJ224" i="16"/>
  <c r="GL224" i="16" s="1"/>
  <c r="GM224" i="16" s="1"/>
  <c r="GO224" i="16" s="1"/>
  <c r="GP224" i="16" s="1"/>
  <c r="GJ159" i="16"/>
  <c r="GJ230" i="16"/>
  <c r="GL230" i="16" s="1"/>
  <c r="GJ234" i="16"/>
  <c r="GJ153" i="16"/>
  <c r="GJ237" i="16"/>
  <c r="GJ142" i="16"/>
  <c r="GL142" i="16" s="1"/>
  <c r="GM142" i="16" s="1"/>
  <c r="GO142" i="16" s="1"/>
  <c r="GP142" i="16" s="1"/>
  <c r="GJ317" i="16"/>
  <c r="DF135" i="16"/>
  <c r="DG135" i="16" s="1"/>
  <c r="DF293" i="16"/>
  <c r="DG293" i="16" s="1"/>
  <c r="M212" i="16"/>
  <c r="O211" i="16"/>
  <c r="P211" i="16"/>
  <c r="R211" i="16"/>
  <c r="Q211" i="16"/>
  <c r="N211" i="16"/>
  <c r="DA235" i="16"/>
  <c r="DC235" i="16" s="1"/>
  <c r="DA303" i="16"/>
  <c r="DC303" i="16" s="1"/>
  <c r="DD303" i="16" s="1"/>
  <c r="DF303" i="16" s="1"/>
  <c r="DG303" i="16" s="1"/>
  <c r="DA305" i="16"/>
  <c r="DC305" i="16" s="1"/>
  <c r="DD305" i="16" s="1"/>
  <c r="DF305" i="16" s="1"/>
  <c r="DG305" i="16" s="1"/>
  <c r="DA158" i="16"/>
  <c r="DA234" i="16"/>
  <c r="DA147" i="16"/>
  <c r="DC147" i="16" s="1"/>
  <c r="DD147" i="16" s="1"/>
  <c r="DF147" i="16" s="1"/>
  <c r="DG147" i="16" s="1"/>
  <c r="DA307" i="16"/>
  <c r="DA217" i="16"/>
  <c r="DC217" i="16" s="1"/>
  <c r="DD217" i="16" s="1"/>
  <c r="DF217" i="16" s="1"/>
  <c r="DG217" i="16" s="1"/>
  <c r="DA155" i="16"/>
  <c r="DA300" i="16"/>
  <c r="DC300" i="16" s="1"/>
  <c r="DD300" i="16" s="1"/>
  <c r="DF300" i="16" s="1"/>
  <c r="DG300" i="16" s="1"/>
  <c r="DA159" i="16"/>
  <c r="DA153" i="16"/>
  <c r="DC153" i="16" s="1"/>
  <c r="DA311" i="16"/>
  <c r="DC311" i="16" s="1"/>
  <c r="DA313" i="16"/>
  <c r="DA232" i="16"/>
  <c r="DC232" i="16" s="1"/>
  <c r="DA316" i="16"/>
  <c r="DA149" i="16"/>
  <c r="DA221" i="16"/>
  <c r="DC221" i="16" s="1"/>
  <c r="DD221" i="16" s="1"/>
  <c r="DF221" i="16" s="1"/>
  <c r="DG221" i="16" s="1"/>
  <c r="DA151" i="16"/>
  <c r="DA230" i="16"/>
  <c r="DC230" i="16" s="1"/>
  <c r="DA156" i="16"/>
  <c r="DC156" i="16" s="1"/>
  <c r="DA226" i="16"/>
  <c r="DC226" i="16" s="1"/>
  <c r="DD226" i="16" s="1"/>
  <c r="DF226" i="16" s="1"/>
  <c r="DG226" i="16" s="1"/>
  <c r="DA296" i="16"/>
  <c r="DC296" i="16" s="1"/>
  <c r="DD296" i="16" s="1"/>
  <c r="DF296" i="16" s="1"/>
  <c r="DG296" i="16" s="1"/>
  <c r="DA309" i="16"/>
  <c r="DC309" i="16" s="1"/>
  <c r="DA142" i="16"/>
  <c r="DC142" i="16" s="1"/>
  <c r="DD142" i="16" s="1"/>
  <c r="DF142" i="16" s="1"/>
  <c r="DG142" i="16" s="1"/>
  <c r="DA138" i="16"/>
  <c r="DC138" i="16" s="1"/>
  <c r="DD138" i="16" s="1"/>
  <c r="DF138" i="16" s="1"/>
  <c r="DG138" i="16" s="1"/>
  <c r="DA145" i="16"/>
  <c r="DA237" i="16"/>
  <c r="DA317" i="16"/>
  <c r="DA224" i="16"/>
  <c r="DA314" i="16"/>
  <c r="DC314" i="16" s="1"/>
  <c r="DA238" i="16"/>
  <c r="DA228" i="16"/>
  <c r="AJ306" i="16"/>
  <c r="AF306" i="16"/>
  <c r="AE307" i="16"/>
  <c r="AI306" i="16"/>
  <c r="AG306" i="16"/>
  <c r="AH306" i="16"/>
  <c r="FL214" i="16"/>
  <c r="FM214" i="16" s="1"/>
  <c r="GO135" i="16"/>
  <c r="GP135" i="16" s="1"/>
  <c r="GO214" i="16"/>
  <c r="GP214" i="16" s="1"/>
  <c r="BA68" i="16"/>
  <c r="BA64" i="16"/>
  <c r="BA69" i="16"/>
  <c r="BA61" i="16"/>
  <c r="BA60" i="16"/>
  <c r="BA62" i="16"/>
  <c r="BA71" i="16"/>
  <c r="BA65" i="16"/>
  <c r="BA63" i="16"/>
  <c r="BA70" i="16"/>
  <c r="BA66" i="16"/>
  <c r="BA67" i="16"/>
  <c r="AF112" i="16"/>
  <c r="AE113" i="16"/>
  <c r="AG112" i="16"/>
  <c r="AI112" i="16"/>
  <c r="AJ112" i="16"/>
  <c r="AH112" i="16"/>
  <c r="AT273" i="16"/>
  <c r="AT205" i="16"/>
  <c r="CC244" i="16"/>
  <c r="CD244" i="16" s="1"/>
  <c r="AZ81" i="16"/>
  <c r="AZ83" i="16"/>
  <c r="AZ77" i="16"/>
  <c r="AZ79" i="16"/>
  <c r="AZ86" i="16"/>
  <c r="AZ78" i="16"/>
  <c r="AZ84" i="16"/>
  <c r="AZ75" i="16"/>
  <c r="AZ85" i="16"/>
  <c r="AZ80" i="16"/>
  <c r="AZ76" i="16"/>
  <c r="AZ82" i="16"/>
  <c r="N15" i="16"/>
  <c r="O15" i="16"/>
  <c r="M16" i="16"/>
  <c r="Q15" i="16"/>
  <c r="P15" i="16"/>
  <c r="R15" i="16"/>
  <c r="BX309" i="16"/>
  <c r="BZ309" i="16" s="1"/>
  <c r="BX158" i="16"/>
  <c r="BX234" i="16"/>
  <c r="BX313" i="16"/>
  <c r="BX317" i="16"/>
  <c r="BX228" i="16"/>
  <c r="BX296" i="16"/>
  <c r="BZ296" i="16" s="1"/>
  <c r="BX307" i="16"/>
  <c r="BX226" i="16"/>
  <c r="BZ226" i="16" s="1"/>
  <c r="CA226" i="16" s="1"/>
  <c r="CC226" i="16" s="1"/>
  <c r="CD226" i="16" s="1"/>
  <c r="BX159" i="16"/>
  <c r="BX147" i="16"/>
  <c r="BZ147" i="16" s="1"/>
  <c r="CA147" i="16" s="1"/>
  <c r="CC147" i="16" s="1"/>
  <c r="CD147" i="16" s="1"/>
  <c r="BX224" i="16"/>
  <c r="BZ224" i="16" s="1"/>
  <c r="CA224" i="16" s="1"/>
  <c r="CC224" i="16" s="1"/>
  <c r="CD224" i="16" s="1"/>
  <c r="BX151" i="16"/>
  <c r="BZ151" i="16" s="1"/>
  <c r="BX305" i="16"/>
  <c r="BZ305" i="16" s="1"/>
  <c r="BX221" i="16"/>
  <c r="BZ221" i="16" s="1"/>
  <c r="CA221" i="16" s="1"/>
  <c r="CC221" i="16" s="1"/>
  <c r="CD221" i="16" s="1"/>
  <c r="BX316" i="16"/>
  <c r="BX145" i="16"/>
  <c r="BZ145" i="16" s="1"/>
  <c r="CA145" i="16" s="1"/>
  <c r="CC145" i="16" s="1"/>
  <c r="CD145" i="16" s="1"/>
  <c r="BX217" i="16"/>
  <c r="BZ217" i="16" s="1"/>
  <c r="CA217" i="16" s="1"/>
  <c r="CC217" i="16" s="1"/>
  <c r="CD217" i="16" s="1"/>
  <c r="BX230" i="16"/>
  <c r="BZ230" i="16" s="1"/>
  <c r="BX153" i="16"/>
  <c r="BZ153" i="16" s="1"/>
  <c r="BX235" i="16"/>
  <c r="BZ235" i="16" s="1"/>
  <c r="BX155" i="16"/>
  <c r="BX142" i="16"/>
  <c r="BZ142" i="16" s="1"/>
  <c r="CA142" i="16" s="1"/>
  <c r="CC142" i="16" s="1"/>
  <c r="CD142" i="16" s="1"/>
  <c r="BX311" i="16"/>
  <c r="BZ311" i="16" s="1"/>
  <c r="BX237" i="16"/>
  <c r="BX156" i="16"/>
  <c r="BZ156" i="16" s="1"/>
  <c r="BX303" i="16"/>
  <c r="BZ303" i="16" s="1"/>
  <c r="CA303" i="16" s="1"/>
  <c r="CC303" i="16" s="1"/>
  <c r="CD303" i="16" s="1"/>
  <c r="BX232" i="16"/>
  <c r="BZ232" i="16" s="1"/>
  <c r="BX138" i="16"/>
  <c r="BZ138" i="16" s="1"/>
  <c r="CA138" i="16" s="1"/>
  <c r="CC138" i="16" s="1"/>
  <c r="CD138" i="16" s="1"/>
  <c r="BX314" i="16"/>
  <c r="BZ314" i="16" s="1"/>
  <c r="BX300" i="16"/>
  <c r="BZ300" i="16" s="1"/>
  <c r="CA300" i="16" s="1"/>
  <c r="CC300" i="16" s="1"/>
  <c r="CD300" i="16" s="1"/>
  <c r="BX238" i="16"/>
  <c r="BX149" i="16"/>
  <c r="AT140" i="16"/>
  <c r="AT157" i="16" s="1"/>
  <c r="AT51" i="16"/>
  <c r="AT124" i="16"/>
  <c r="AT12" i="16"/>
  <c r="GX1338" i="16" s="1"/>
  <c r="GX1461" i="16"/>
  <c r="CP110" i="16"/>
  <c r="GX1028" i="16"/>
  <c r="GX713" i="16"/>
  <c r="GX1331" i="16"/>
  <c r="GX215" i="16"/>
  <c r="EV113" i="16"/>
  <c r="GX710" i="16"/>
  <c r="GX280" i="16"/>
  <c r="BM113" i="16"/>
  <c r="BM269" i="16"/>
  <c r="GX1332" i="16"/>
  <c r="DS111" i="16"/>
  <c r="GX463" i="16"/>
  <c r="EV112" i="16"/>
  <c r="GX1460" i="16"/>
  <c r="BM191" i="16"/>
  <c r="GX1523" i="16"/>
  <c r="CP192" i="16"/>
  <c r="GX1220" i="16"/>
  <c r="GX904" i="16"/>
  <c r="FY269" i="16"/>
  <c r="GX279" i="16"/>
  <c r="GX1024" i="16"/>
  <c r="GX778" i="16"/>
  <c r="GX776" i="16"/>
  <c r="GX1090" i="16"/>
  <c r="GX398" i="16"/>
  <c r="CP112" i="16"/>
  <c r="GX461" i="16"/>
  <c r="GX153" i="16"/>
  <c r="DS110" i="16"/>
  <c r="GX1398" i="16"/>
  <c r="FY271" i="16"/>
  <c r="GX590" i="16"/>
  <c r="GX1088" i="16"/>
  <c r="GX1333" i="16"/>
  <c r="CP191" i="16"/>
  <c r="GX1459" i="16"/>
  <c r="CP271" i="16"/>
  <c r="BM268" i="16"/>
  <c r="DS190" i="16"/>
  <c r="FY270" i="16"/>
  <c r="GX1153" i="16"/>
  <c r="GX529" i="16"/>
  <c r="GX1525" i="16"/>
  <c r="BM32" i="16"/>
  <c r="EV189" i="16"/>
  <c r="CP111" i="16"/>
  <c r="GX149" i="16"/>
  <c r="GX277" i="16"/>
  <c r="GX1397" i="16"/>
  <c r="GX838" i="16"/>
  <c r="GX1334" i="16"/>
  <c r="GX902" i="16"/>
  <c r="FY110" i="16"/>
  <c r="GX465" i="16"/>
  <c r="FY111" i="16"/>
  <c r="GX397" i="16"/>
  <c r="GX88" i="16"/>
  <c r="DF214" i="16"/>
  <c r="DG214" i="16" s="1"/>
  <c r="AY79" i="16"/>
  <c r="AY86" i="16"/>
  <c r="AY76" i="16"/>
  <c r="AY77" i="16"/>
  <c r="AY81" i="16"/>
  <c r="AY75" i="16"/>
  <c r="AY80" i="16"/>
  <c r="AY78" i="16"/>
  <c r="AY83" i="16"/>
  <c r="AY84" i="16"/>
  <c r="AY85" i="16"/>
  <c r="AY82" i="16"/>
  <c r="ED303" i="16"/>
  <c r="EF303" i="16" s="1"/>
  <c r="EG303" i="16" s="1"/>
  <c r="EI303" i="16" s="1"/>
  <c r="EJ303" i="16" s="1"/>
  <c r="ED158" i="16"/>
  <c r="ED311" i="16"/>
  <c r="ED237" i="16"/>
  <c r="ED235" i="16"/>
  <c r="ED296" i="16"/>
  <c r="EF296" i="16" s="1"/>
  <c r="EG296" i="16" s="1"/>
  <c r="EI296" i="16" s="1"/>
  <c r="EJ296" i="16" s="1"/>
  <c r="ED142" i="16"/>
  <c r="EF142" i="16" s="1"/>
  <c r="EG142" i="16" s="1"/>
  <c r="EI142" i="16" s="1"/>
  <c r="EJ142" i="16" s="1"/>
  <c r="ED314" i="16"/>
  <c r="EF314" i="16" s="1"/>
  <c r="ED300" i="16"/>
  <c r="ED138" i="16"/>
  <c r="EF138" i="16" s="1"/>
  <c r="EG138" i="16" s="1"/>
  <c r="EI138" i="16" s="1"/>
  <c r="EJ138" i="16" s="1"/>
  <c r="ED153" i="16"/>
  <c r="ED224" i="16"/>
  <c r="EF224" i="16" s="1"/>
  <c r="EG224" i="16" s="1"/>
  <c r="EI224" i="16" s="1"/>
  <c r="EJ224" i="16" s="1"/>
  <c r="ED313" i="16"/>
  <c r="ED145" i="16"/>
  <c r="EF145" i="16" s="1"/>
  <c r="EG145" i="16" s="1"/>
  <c r="EI145" i="16" s="1"/>
  <c r="EJ145" i="16" s="1"/>
  <c r="ED159" i="16"/>
  <c r="ED147" i="16"/>
  <c r="EF147" i="16" s="1"/>
  <c r="EG147" i="16" s="1"/>
  <c r="EI147" i="16" s="1"/>
  <c r="EJ147" i="16" s="1"/>
  <c r="ED305" i="16"/>
  <c r="EF305" i="16" s="1"/>
  <c r="EG305" i="16" s="1"/>
  <c r="EI305" i="16" s="1"/>
  <c r="EJ305" i="16" s="1"/>
  <c r="ED316" i="16"/>
  <c r="ED149" i="16"/>
  <c r="ED234" i="16"/>
  <c r="ED151" i="16"/>
  <c r="EF151" i="16" s="1"/>
  <c r="ED230" i="16"/>
  <c r="EF230" i="16" s="1"/>
  <c r="ED238" i="16"/>
  <c r="ED155" i="16"/>
  <c r="ED232" i="16"/>
  <c r="EF232" i="16" s="1"/>
  <c r="ED217" i="16"/>
  <c r="EF217" i="16" s="1"/>
  <c r="EG217" i="16" s="1"/>
  <c r="EI217" i="16" s="1"/>
  <c r="EJ217" i="16" s="1"/>
  <c r="ED156" i="16"/>
  <c r="EF156" i="16" s="1"/>
  <c r="ED317" i="16"/>
  <c r="ED226" i="16"/>
  <c r="EF226" i="16" s="1"/>
  <c r="EG226" i="16" s="1"/>
  <c r="EI226" i="16" s="1"/>
  <c r="EJ226" i="16" s="1"/>
  <c r="ED309" i="16"/>
  <c r="EF309" i="16" s="1"/>
  <c r="ED221" i="16"/>
  <c r="EF221" i="16" s="1"/>
  <c r="EG221" i="16" s="1"/>
  <c r="EI221" i="16" s="1"/>
  <c r="EJ221" i="16" s="1"/>
  <c r="ED307" i="16"/>
  <c r="ED228" i="16"/>
  <c r="AT257" i="16"/>
  <c r="AT189" i="16"/>
  <c r="AW61" i="16"/>
  <c r="AW62" i="16"/>
  <c r="AW60" i="16"/>
  <c r="AW68" i="16"/>
  <c r="AW66" i="16"/>
  <c r="AW69" i="16"/>
  <c r="AW67" i="16"/>
  <c r="AW64" i="16"/>
  <c r="AW65" i="16"/>
  <c r="AW63" i="16"/>
  <c r="AW70" i="16"/>
  <c r="AW71" i="16"/>
  <c r="AX65" i="16"/>
  <c r="AX68" i="16"/>
  <c r="AX64" i="16"/>
  <c r="AX69" i="16"/>
  <c r="AX62" i="16"/>
  <c r="AX70" i="16"/>
  <c r="AX67" i="16"/>
  <c r="AX61" i="16"/>
  <c r="AX66" i="16"/>
  <c r="AX60" i="16"/>
  <c r="AX63" i="16"/>
  <c r="AX71" i="16"/>
  <c r="BY316" i="16"/>
  <c r="BY227" i="16"/>
  <c r="BY234" i="16"/>
  <c r="BY149" i="16"/>
  <c r="BY158" i="16"/>
  <c r="BY157" i="16"/>
  <c r="BZ157" i="16" s="1"/>
  <c r="BY228" i="16"/>
  <c r="BY225" i="16"/>
  <c r="BY312" i="16"/>
  <c r="BZ312" i="16" s="1"/>
  <c r="BY315" i="16"/>
  <c r="BZ315" i="16" s="1"/>
  <c r="BY237" i="16"/>
  <c r="BY297" i="16"/>
  <c r="BZ297" i="16" s="1"/>
  <c r="CA297" i="16" s="1"/>
  <c r="CC297" i="16" s="1"/>
  <c r="CD297" i="16" s="1"/>
  <c r="BY218" i="16"/>
  <c r="BZ218" i="16" s="1"/>
  <c r="CA218" i="16" s="1"/>
  <c r="CC218" i="16" s="1"/>
  <c r="CD218" i="16" s="1"/>
  <c r="BY139" i="16"/>
  <c r="BZ139" i="16" s="1"/>
  <c r="CA139" i="16" s="1"/>
  <c r="CC139" i="16" s="1"/>
  <c r="CD139" i="16" s="1"/>
  <c r="BY159" i="16"/>
  <c r="BY154" i="16"/>
  <c r="BY307" i="16"/>
  <c r="BY317" i="16"/>
  <c r="BY152" i="16"/>
  <c r="BZ152" i="16" s="1"/>
  <c r="BY222" i="16"/>
  <c r="BZ222" i="16" s="1"/>
  <c r="CA222" i="16" s="1"/>
  <c r="CC222" i="16" s="1"/>
  <c r="CD222" i="16" s="1"/>
  <c r="BY301" i="16"/>
  <c r="BZ301" i="16" s="1"/>
  <c r="CA301" i="16" s="1"/>
  <c r="CC301" i="16" s="1"/>
  <c r="CD301" i="16" s="1"/>
  <c r="BY233" i="16"/>
  <c r="BZ233" i="16" s="1"/>
  <c r="BY146" i="16"/>
  <c r="BZ146" i="16" s="1"/>
  <c r="CA146" i="16" s="1"/>
  <c r="CC146" i="16" s="1"/>
  <c r="CD146" i="16" s="1"/>
  <c r="BY148" i="16"/>
  <c r="BY306" i="16"/>
  <c r="BZ306" i="16" s="1"/>
  <c r="CA306" i="16" s="1"/>
  <c r="CC306" i="16" s="1"/>
  <c r="CD306" i="16" s="1"/>
  <c r="BY238" i="16"/>
  <c r="BY143" i="16"/>
  <c r="BZ143" i="16" s="1"/>
  <c r="CA143" i="16" s="1"/>
  <c r="CC143" i="16" s="1"/>
  <c r="CD143" i="16" s="1"/>
  <c r="BY155" i="16"/>
  <c r="BY310" i="16"/>
  <c r="BZ310" i="16" s="1"/>
  <c r="BY236" i="16"/>
  <c r="BZ236" i="16" s="1"/>
  <c r="BY304" i="16"/>
  <c r="BZ304" i="16" s="1"/>
  <c r="CA304" i="16" s="1"/>
  <c r="CC304" i="16" s="1"/>
  <c r="CD304" i="16" s="1"/>
  <c r="BY231" i="16"/>
  <c r="BZ231" i="16" s="1"/>
  <c r="BY313" i="16"/>
  <c r="AZ64" i="16"/>
  <c r="AZ65" i="16"/>
  <c r="AZ60" i="16"/>
  <c r="AZ68" i="16"/>
  <c r="AZ62" i="16"/>
  <c r="AZ69" i="16"/>
  <c r="AZ61" i="16"/>
  <c r="AZ70" i="16"/>
  <c r="AZ67" i="16"/>
  <c r="AZ63" i="16"/>
  <c r="AZ71" i="16"/>
  <c r="AZ66" i="16"/>
  <c r="AT289" i="16"/>
  <c r="AT221" i="16"/>
  <c r="AT306" i="16" s="1"/>
  <c r="FL135" i="16"/>
  <c r="FM135" i="16" s="1"/>
  <c r="GO293" i="16"/>
  <c r="GP293" i="16" s="1"/>
  <c r="M113" i="16"/>
  <c r="O112" i="16"/>
  <c r="P112" i="16"/>
  <c r="R112" i="16"/>
  <c r="Q112" i="16"/>
  <c r="N112" i="16"/>
  <c r="DC223" i="16"/>
  <c r="DD223" i="16" s="1"/>
  <c r="DF223" i="16" s="1"/>
  <c r="DG223" i="16" s="1"/>
  <c r="DC144" i="16"/>
  <c r="DD144" i="16" s="1"/>
  <c r="DF144" i="16" s="1"/>
  <c r="DG144" i="16" s="1"/>
  <c r="EF189" i="16"/>
  <c r="EG189" i="16" s="1"/>
  <c r="EI189" i="16" s="1"/>
  <c r="EJ189" i="16" s="1"/>
  <c r="EF276" i="16"/>
  <c r="EG276" i="16" s="1"/>
  <c r="EI276" i="16" s="1"/>
  <c r="EJ276" i="16" s="1"/>
  <c r="EF197" i="16"/>
  <c r="EG197" i="16" s="1"/>
  <c r="EI197" i="16" s="1"/>
  <c r="EJ197" i="16" s="1"/>
  <c r="BZ284" i="16"/>
  <c r="CA284" i="16" s="1"/>
  <c r="CC284" i="16" s="1"/>
  <c r="CD284" i="16" s="1"/>
  <c r="DC205" i="16"/>
  <c r="DD205" i="16" s="1"/>
  <c r="DF205" i="16" s="1"/>
  <c r="DG205" i="16" s="1"/>
  <c r="EF144" i="16"/>
  <c r="EG144" i="16" s="1"/>
  <c r="EI144" i="16" s="1"/>
  <c r="EJ144" i="16" s="1"/>
  <c r="BZ181" i="16"/>
  <c r="CA181" i="16" s="1"/>
  <c r="CC181" i="16" s="1"/>
  <c r="CD181" i="16" s="1"/>
  <c r="GL244" i="16"/>
  <c r="GM244" i="16" s="1"/>
  <c r="BZ42" i="16"/>
  <c r="CA42" i="16" s="1"/>
  <c r="CC42" i="16" s="1"/>
  <c r="CD42" i="16" s="1"/>
  <c r="GL298" i="16"/>
  <c r="GM298" i="16" s="1"/>
  <c r="GO298" i="16" s="1"/>
  <c r="GP298" i="16" s="1"/>
  <c r="GL219" i="16"/>
  <c r="GM219" i="16" s="1"/>
  <c r="GO219" i="16" s="1"/>
  <c r="GP219" i="16" s="1"/>
  <c r="GL141" i="16"/>
  <c r="GM141" i="16" s="1"/>
  <c r="GO141" i="16" s="1"/>
  <c r="GP141" i="16" s="1"/>
  <c r="DC165" i="16"/>
  <c r="DD165" i="16" s="1"/>
  <c r="FI252" i="16"/>
  <c r="FJ252" i="16" s="1"/>
  <c r="FL252" i="16" s="1"/>
  <c r="FM252" i="16" s="1"/>
  <c r="FI173" i="16"/>
  <c r="FJ173" i="16" s="1"/>
  <c r="FL173" i="16" s="1"/>
  <c r="FM173" i="16" s="1"/>
  <c r="FI181" i="16"/>
  <c r="FJ181" i="16" s="1"/>
  <c r="FL181" i="16" s="1"/>
  <c r="FM181" i="16" s="1"/>
  <c r="BZ38" i="16"/>
  <c r="CA38" i="16" s="1"/>
  <c r="CC38" i="16" s="1"/>
  <c r="CD38" i="16" s="1"/>
  <c r="EF141" i="16"/>
  <c r="EG141" i="16" s="1"/>
  <c r="EI141" i="16" s="1"/>
  <c r="EJ141" i="16" s="1"/>
  <c r="EF220" i="16"/>
  <c r="EG220" i="16" s="1"/>
  <c r="EI220" i="16" s="1"/>
  <c r="EJ220" i="16" s="1"/>
  <c r="GL177" i="16"/>
  <c r="GM177" i="16" s="1"/>
  <c r="GO177" i="16" s="1"/>
  <c r="GP177" i="16" s="1"/>
  <c r="EF280" i="16"/>
  <c r="EG280" i="16" s="1"/>
  <c r="EI280" i="16" s="1"/>
  <c r="EJ280" i="16" s="1"/>
  <c r="BZ86" i="16"/>
  <c r="CA86" i="16" s="1"/>
  <c r="BZ110" i="16"/>
  <c r="CA110" i="16" s="1"/>
  <c r="CC110" i="16" s="1"/>
  <c r="CD110" i="16" s="1"/>
  <c r="BZ268" i="16"/>
  <c r="CA268" i="16" s="1"/>
  <c r="CC268" i="16" s="1"/>
  <c r="CD268" i="16" s="1"/>
  <c r="DC252" i="16"/>
  <c r="DD252" i="16" s="1"/>
  <c r="DF252" i="16" s="1"/>
  <c r="DG252" i="16" s="1"/>
  <c r="DC98" i="16"/>
  <c r="DD98" i="16" s="1"/>
  <c r="DF98" i="16" s="1"/>
  <c r="DG98" i="16" s="1"/>
  <c r="FI272" i="16"/>
  <c r="FJ272" i="16" s="1"/>
  <c r="FL272" i="16" s="1"/>
  <c r="FM272" i="16" s="1"/>
  <c r="GL114" i="16"/>
  <c r="GM114" i="16" s="1"/>
  <c r="GO114" i="16" s="1"/>
  <c r="GP114" i="16" s="1"/>
  <c r="GL110" i="16"/>
  <c r="GM110" i="16" s="1"/>
  <c r="GO110" i="16" s="1"/>
  <c r="GP110" i="16" s="1"/>
  <c r="BZ30" i="16"/>
  <c r="CA30" i="16" s="1"/>
  <c r="DC151" i="16"/>
  <c r="DC140" i="16"/>
  <c r="DD140" i="16" s="1"/>
  <c r="DF140" i="16" s="1"/>
  <c r="DG140" i="16" s="1"/>
  <c r="DC150" i="16"/>
  <c r="DC145" i="16"/>
  <c r="DD145" i="16" s="1"/>
  <c r="DF145" i="16" s="1"/>
  <c r="DG145" i="16" s="1"/>
  <c r="EF110" i="16"/>
  <c r="EG110" i="16" s="1"/>
  <c r="EI110" i="16" s="1"/>
  <c r="EJ110" i="16" s="1"/>
  <c r="DC264" i="16"/>
  <c r="DD264" i="16" s="1"/>
  <c r="DF264" i="16" s="1"/>
  <c r="DG264" i="16" s="1"/>
  <c r="DC185" i="16"/>
  <c r="DD185" i="16" s="1"/>
  <c r="DF185" i="16" s="1"/>
  <c r="DG185" i="16" s="1"/>
  <c r="BM270" i="16"/>
  <c r="GX462" i="16"/>
  <c r="GX711" i="16"/>
  <c r="GL169" i="16"/>
  <c r="GM169" i="16" s="1"/>
  <c r="GO169" i="16" s="1"/>
  <c r="GP169" i="16" s="1"/>
  <c r="BZ46" i="16"/>
  <c r="CA46" i="16" s="1"/>
  <c r="CC46" i="16" s="1"/>
  <c r="CD46" i="16" s="1"/>
  <c r="BZ26" i="16"/>
  <c r="CA26" i="16" s="1"/>
  <c r="CC26" i="16" s="1"/>
  <c r="CD26" i="16" s="1"/>
  <c r="BZ302" i="16"/>
  <c r="CA302" i="16" s="1"/>
  <c r="CC302" i="16" s="1"/>
  <c r="CD302" i="16" s="1"/>
  <c r="GL197" i="16"/>
  <c r="GM197" i="16" s="1"/>
  <c r="GO197" i="16" s="1"/>
  <c r="GP197" i="16" s="1"/>
  <c r="EF260" i="16"/>
  <c r="EG260" i="16" s="1"/>
  <c r="EI260" i="16" s="1"/>
  <c r="EJ260" i="16" s="1"/>
  <c r="BZ276" i="16"/>
  <c r="CA276" i="16" s="1"/>
  <c r="CC276" i="16" s="1"/>
  <c r="CD276" i="16" s="1"/>
  <c r="BZ94" i="16"/>
  <c r="CA94" i="16" s="1"/>
  <c r="CC94" i="16" s="1"/>
  <c r="CD94" i="16" s="1"/>
  <c r="GL201" i="16"/>
  <c r="GM201" i="16" s="1"/>
  <c r="GO201" i="16" s="1"/>
  <c r="GP201" i="16" s="1"/>
  <c r="DC280" i="16"/>
  <c r="DD280" i="16" s="1"/>
  <c r="DF280" i="16" s="1"/>
  <c r="DG280" i="16" s="1"/>
  <c r="DC284" i="16"/>
  <c r="DD284" i="16" s="1"/>
  <c r="DF284" i="16" s="1"/>
  <c r="DG284" i="16" s="1"/>
  <c r="GL122" i="16"/>
  <c r="GM122" i="16" s="1"/>
  <c r="GO122" i="16" s="1"/>
  <c r="GP122" i="16" s="1"/>
  <c r="EF98" i="16"/>
  <c r="EG98" i="16" s="1"/>
  <c r="EI98" i="16" s="1"/>
  <c r="EJ98" i="16" s="1"/>
  <c r="EF94" i="16"/>
  <c r="EG94" i="16" s="1"/>
  <c r="EI94" i="16" s="1"/>
  <c r="EJ94" i="16" s="1"/>
  <c r="BZ280" i="16"/>
  <c r="CA280" i="16" s="1"/>
  <c r="CC280" i="16" s="1"/>
  <c r="CD280" i="16" s="1"/>
  <c r="BZ122" i="16"/>
  <c r="CA122" i="16" s="1"/>
  <c r="CC122" i="16" s="1"/>
  <c r="CD122" i="16" s="1"/>
  <c r="BZ197" i="16"/>
  <c r="CA197" i="16" s="1"/>
  <c r="CC197" i="16" s="1"/>
  <c r="CD197" i="16" s="1"/>
  <c r="BZ102" i="16"/>
  <c r="CA102" i="16" s="1"/>
  <c r="CC102" i="16" s="1"/>
  <c r="CD102" i="16" s="1"/>
  <c r="BZ64" i="16"/>
  <c r="CA64" i="16" s="1"/>
  <c r="CC64" i="16" s="1"/>
  <c r="CD64" i="16" s="1"/>
  <c r="FI86" i="16"/>
  <c r="FJ86" i="16" s="1"/>
  <c r="FI106" i="16"/>
  <c r="FJ106" i="16" s="1"/>
  <c r="FL106" i="16" s="1"/>
  <c r="FM106" i="16" s="1"/>
  <c r="FI185" i="16"/>
  <c r="FJ185" i="16" s="1"/>
  <c r="FL185" i="16" s="1"/>
  <c r="FM185" i="16" s="1"/>
  <c r="BZ14" i="16"/>
  <c r="CA14" i="16" s="1"/>
  <c r="FI229" i="16"/>
  <c r="FI150" i="16"/>
  <c r="GL229" i="16"/>
  <c r="GL220" i="16"/>
  <c r="GM220" i="16" s="1"/>
  <c r="GO220" i="16" s="1"/>
  <c r="GP220" i="16" s="1"/>
  <c r="BZ154" i="16"/>
  <c r="BZ298" i="16"/>
  <c r="CA298" i="16" s="1"/>
  <c r="CC298" i="16" s="1"/>
  <c r="CD298" i="16" s="1"/>
  <c r="BZ308" i="16"/>
  <c r="BZ150" i="16"/>
  <c r="BZ141" i="16"/>
  <c r="CA141" i="16" s="1"/>
  <c r="CC141" i="16" s="1"/>
  <c r="CD141" i="16" s="1"/>
  <c r="DC189" i="16"/>
  <c r="DD189" i="16" s="1"/>
  <c r="DF189" i="16" s="1"/>
  <c r="DG189" i="16" s="1"/>
  <c r="FI126" i="16"/>
  <c r="FJ126" i="16" s="1"/>
  <c r="FL126" i="16" s="1"/>
  <c r="FM126" i="16" s="1"/>
  <c r="FI177" i="16"/>
  <c r="FJ177" i="16" s="1"/>
  <c r="FL177" i="16" s="1"/>
  <c r="FM177" i="16" s="1"/>
  <c r="EI293" i="16"/>
  <c r="EJ293" i="16" s="1"/>
  <c r="AJ999" i="16"/>
  <c r="AF999" i="16"/>
  <c r="AG999" i="16"/>
  <c r="AE1000" i="16"/>
  <c r="AI999" i="16"/>
  <c r="AH999" i="16"/>
  <c r="AW80" i="16"/>
  <c r="AW83" i="16"/>
  <c r="AW82" i="16"/>
  <c r="AW86" i="16"/>
  <c r="AW84" i="16"/>
  <c r="AW85" i="16"/>
  <c r="AW77" i="16"/>
  <c r="AW78" i="16"/>
  <c r="AW81" i="16"/>
  <c r="AW75" i="16"/>
  <c r="AW79" i="16"/>
  <c r="AW76" i="16"/>
  <c r="AX79" i="16"/>
  <c r="AX78" i="16"/>
  <c r="AX80" i="16"/>
  <c r="AX77" i="16"/>
  <c r="AX85" i="16"/>
  <c r="AX83" i="16"/>
  <c r="AX76" i="16"/>
  <c r="AX75" i="16"/>
  <c r="AX84" i="16"/>
  <c r="AX81" i="16"/>
  <c r="AX86" i="16"/>
  <c r="AX82" i="16"/>
  <c r="BX67" i="16"/>
  <c r="BZ67" i="16" s="1"/>
  <c r="CA67" i="16" s="1"/>
  <c r="CC67" i="16" s="1"/>
  <c r="CD67" i="16" s="1"/>
  <c r="BX71" i="16"/>
  <c r="BZ71" i="16" s="1"/>
  <c r="BX69" i="16"/>
  <c r="BX78" i="16"/>
  <c r="BX79" i="16"/>
  <c r="BX62" i="16"/>
  <c r="BZ62" i="16" s="1"/>
  <c r="CA62" i="16" s="1"/>
  <c r="BX65" i="16"/>
  <c r="BZ65" i="16" s="1"/>
  <c r="CA65" i="16" s="1"/>
  <c r="CC65" i="16" s="1"/>
  <c r="CD65" i="16" s="1"/>
  <c r="BX73" i="16"/>
  <c r="BZ73" i="16" s="1"/>
  <c r="BX76" i="16"/>
  <c r="BZ76" i="16" s="1"/>
  <c r="BX58" i="16"/>
  <c r="BZ58" i="16" s="1"/>
  <c r="CA58" i="16" s="1"/>
  <c r="CC58" i="16" s="1"/>
  <c r="CD58" i="16" s="1"/>
  <c r="BX75" i="16"/>
  <c r="B140" i="16"/>
  <c r="B154" i="16" s="1"/>
  <c r="B149" i="16"/>
  <c r="B163" i="16" s="1"/>
  <c r="B153" i="16"/>
  <c r="B148" i="16"/>
  <c r="B162" i="16" s="1"/>
  <c r="B144" i="16"/>
  <c r="B158" i="16" s="1"/>
  <c r="B147" i="16"/>
  <c r="B161" i="16" s="1"/>
  <c r="B150" i="16"/>
  <c r="B164" i="16" s="1"/>
  <c r="B146" i="16"/>
  <c r="B160" i="16" s="1"/>
  <c r="B143" i="16"/>
  <c r="B157" i="16" s="1"/>
  <c r="C139" i="16"/>
  <c r="B142" i="16"/>
  <c r="B156" i="16" s="1"/>
  <c r="B141" i="16"/>
  <c r="B155" i="16" s="1"/>
  <c r="B145" i="16"/>
  <c r="B159" i="16" s="1"/>
  <c r="BA85" i="16"/>
  <c r="BA77" i="16"/>
  <c r="BA78" i="16"/>
  <c r="BA75" i="16"/>
  <c r="BA79" i="16"/>
  <c r="BA83" i="16"/>
  <c r="BA84" i="16"/>
  <c r="BA76" i="16"/>
  <c r="BA80" i="16"/>
  <c r="BA82" i="16"/>
  <c r="BA86" i="16"/>
  <c r="BA81" i="16"/>
  <c r="R1003" i="16"/>
  <c r="M1004" i="16"/>
  <c r="O1003" i="16"/>
  <c r="P1003" i="16"/>
  <c r="Q1003" i="16"/>
  <c r="N1003" i="16"/>
  <c r="CC214" i="16"/>
  <c r="CD214" i="16" s="1"/>
  <c r="R306" i="16"/>
  <c r="N306" i="16"/>
  <c r="Q306" i="16"/>
  <c r="P306" i="16"/>
  <c r="M307" i="16"/>
  <c r="O306" i="16"/>
  <c r="O805" i="16"/>
  <c r="M806" i="16"/>
  <c r="P805" i="16"/>
  <c r="R805" i="16"/>
  <c r="Q805" i="16"/>
  <c r="N805" i="16"/>
  <c r="EF311" i="16"/>
  <c r="EF244" i="16"/>
  <c r="EG244" i="16" s="1"/>
  <c r="FI193" i="16"/>
  <c r="FJ193" i="16" s="1"/>
  <c r="FL193" i="16" s="1"/>
  <c r="FM193" i="16" s="1"/>
  <c r="FI244" i="16"/>
  <c r="FJ244" i="16" s="1"/>
  <c r="BZ6" i="16"/>
  <c r="CA6" i="16" s="1"/>
  <c r="DC308" i="16"/>
  <c r="DC229" i="16"/>
  <c r="DC220" i="16"/>
  <c r="DD220" i="16" s="1"/>
  <c r="DF220" i="16" s="1"/>
  <c r="DG220" i="16" s="1"/>
  <c r="DC302" i="16"/>
  <c r="DD302" i="16" s="1"/>
  <c r="DF302" i="16" s="1"/>
  <c r="DG302" i="16" s="1"/>
  <c r="DC201" i="16"/>
  <c r="DD201" i="16" s="1"/>
  <c r="DF201" i="16" s="1"/>
  <c r="DG201" i="16" s="1"/>
  <c r="EF272" i="16"/>
  <c r="EG272" i="16" s="1"/>
  <c r="EI272" i="16" s="1"/>
  <c r="EJ272" i="16" s="1"/>
  <c r="BZ98" i="16"/>
  <c r="CA98" i="16" s="1"/>
  <c r="CC98" i="16" s="1"/>
  <c r="CD98" i="16" s="1"/>
  <c r="FI223" i="16"/>
  <c r="FJ223" i="16" s="1"/>
  <c r="FL223" i="16" s="1"/>
  <c r="FM223" i="16" s="1"/>
  <c r="BZ144" i="16"/>
  <c r="CA144" i="16" s="1"/>
  <c r="CC144" i="16" s="1"/>
  <c r="CD144" i="16" s="1"/>
  <c r="GL276" i="16"/>
  <c r="GM276" i="16" s="1"/>
  <c r="GO276" i="16" s="1"/>
  <c r="GP276" i="16" s="1"/>
  <c r="GL284" i="16"/>
  <c r="GM284" i="16" s="1"/>
  <c r="GO284" i="16" s="1"/>
  <c r="GP284" i="16" s="1"/>
  <c r="GL272" i="16"/>
  <c r="GM272" i="16" s="1"/>
  <c r="GO272" i="16" s="1"/>
  <c r="GP272" i="16" s="1"/>
  <c r="EF181" i="16"/>
  <c r="EG181" i="16" s="1"/>
  <c r="EI181" i="16" s="1"/>
  <c r="EJ181" i="16" s="1"/>
  <c r="BZ126" i="16"/>
  <c r="CA126" i="16" s="1"/>
  <c r="CC126" i="16" s="1"/>
  <c r="CD126" i="16" s="1"/>
  <c r="DC197" i="16"/>
  <c r="DD197" i="16" s="1"/>
  <c r="DF197" i="16" s="1"/>
  <c r="DG197" i="16" s="1"/>
  <c r="FI276" i="16"/>
  <c r="FJ276" i="16" s="1"/>
  <c r="FL276" i="16" s="1"/>
  <c r="FM276" i="16" s="1"/>
  <c r="EF302" i="16"/>
  <c r="EG302" i="16" s="1"/>
  <c r="EI302" i="16" s="1"/>
  <c r="EJ302" i="16" s="1"/>
  <c r="EF223" i="16"/>
  <c r="EG223" i="16" s="1"/>
  <c r="EI223" i="16" s="1"/>
  <c r="EJ223" i="16" s="1"/>
  <c r="GL102" i="16"/>
  <c r="GM102" i="16" s="1"/>
  <c r="GO102" i="16" s="1"/>
  <c r="GP102" i="16" s="1"/>
  <c r="EF264" i="16"/>
  <c r="EG264" i="16" s="1"/>
  <c r="EI264" i="16" s="1"/>
  <c r="EJ264" i="16" s="1"/>
  <c r="EF256" i="16"/>
  <c r="EG256" i="16" s="1"/>
  <c r="EI256" i="16" s="1"/>
  <c r="EJ256" i="16" s="1"/>
  <c r="EF252" i="16"/>
  <c r="EG252" i="16" s="1"/>
  <c r="EI252" i="16" s="1"/>
  <c r="EJ252" i="16" s="1"/>
  <c r="BZ189" i="16"/>
  <c r="CA189" i="16" s="1"/>
  <c r="CC189" i="16" s="1"/>
  <c r="CD189" i="16" s="1"/>
  <c r="BZ260" i="16"/>
  <c r="CA260" i="16" s="1"/>
  <c r="CC260" i="16" s="1"/>
  <c r="CD260" i="16" s="1"/>
  <c r="FI140" i="16"/>
  <c r="FJ140" i="16" s="1"/>
  <c r="FL140" i="16" s="1"/>
  <c r="FM140" i="16" s="1"/>
  <c r="FI308" i="16"/>
  <c r="FI220" i="16"/>
  <c r="FJ220" i="16" s="1"/>
  <c r="FL220" i="16" s="1"/>
  <c r="FM220" i="16" s="1"/>
  <c r="GL151" i="16"/>
  <c r="GL308" i="16"/>
  <c r="BZ299" i="16"/>
  <c r="CA299" i="16" s="1"/>
  <c r="CC299" i="16" s="1"/>
  <c r="CD299" i="16" s="1"/>
  <c r="BZ219" i="16"/>
  <c r="CA219" i="16" s="1"/>
  <c r="CC219" i="16" s="1"/>
  <c r="CD219" i="16" s="1"/>
  <c r="DC86" i="16"/>
  <c r="DD86" i="16" s="1"/>
  <c r="FI280" i="16"/>
  <c r="FJ280" i="16" s="1"/>
  <c r="FL280" i="16" s="1"/>
  <c r="FM280" i="16" s="1"/>
  <c r="FI201" i="16"/>
  <c r="FJ201" i="16" s="1"/>
  <c r="FL201" i="16" s="1"/>
  <c r="FM201" i="16" s="1"/>
  <c r="FI189" i="16"/>
  <c r="FJ189" i="16" s="1"/>
  <c r="FL189" i="16" s="1"/>
  <c r="FM189" i="16" s="1"/>
  <c r="FI205" i="16"/>
  <c r="FJ205" i="16" s="1"/>
  <c r="FL205" i="16" s="1"/>
  <c r="FM205" i="16" s="1"/>
  <c r="FI256" i="16"/>
  <c r="FJ256" i="16" s="1"/>
  <c r="FL256" i="16" s="1"/>
  <c r="FM256" i="16" s="1"/>
  <c r="FI102" i="16"/>
  <c r="FJ102" i="16" s="1"/>
  <c r="FL102" i="16" s="1"/>
  <c r="FM102" i="16" s="1"/>
  <c r="EI214" i="16"/>
  <c r="EJ214" i="16" s="1"/>
  <c r="AY69" i="16"/>
  <c r="AY61" i="16"/>
  <c r="AY62" i="16"/>
  <c r="AY70" i="16"/>
  <c r="AY66" i="16"/>
  <c r="AY71" i="16"/>
  <c r="AY68" i="16"/>
  <c r="AY67" i="16"/>
  <c r="AY64" i="16"/>
  <c r="AY65" i="16"/>
  <c r="AY60" i="16"/>
  <c r="AY63" i="16"/>
  <c r="P504" i="16"/>
  <c r="Q504" i="16"/>
  <c r="R504" i="16"/>
  <c r="N504" i="16"/>
  <c r="M505" i="16"/>
  <c r="O504" i="16"/>
  <c r="CC60" i="16"/>
  <c r="CD60" i="16" s="1"/>
  <c r="GK238" i="16"/>
  <c r="GK234" i="16"/>
  <c r="GK316" i="16"/>
  <c r="GK146" i="16"/>
  <c r="GL146" i="16" s="1"/>
  <c r="GM146" i="16" s="1"/>
  <c r="GO146" i="16" s="1"/>
  <c r="GP146" i="16" s="1"/>
  <c r="GK228" i="16"/>
  <c r="GK222" i="16"/>
  <c r="GL222" i="16" s="1"/>
  <c r="GM222" i="16" s="1"/>
  <c r="GO222" i="16" s="1"/>
  <c r="GP222" i="16" s="1"/>
  <c r="GK218" i="16"/>
  <c r="GL218" i="16" s="1"/>
  <c r="GM218" i="16" s="1"/>
  <c r="GO218" i="16" s="1"/>
  <c r="GP218" i="16" s="1"/>
  <c r="GK159" i="16"/>
  <c r="GK237" i="16"/>
  <c r="GK139" i="16"/>
  <c r="GL139" i="16" s="1"/>
  <c r="GM139" i="16" s="1"/>
  <c r="GO139" i="16" s="1"/>
  <c r="GP139" i="16" s="1"/>
  <c r="GK158" i="16"/>
  <c r="GK154" i="16"/>
  <c r="GL154" i="16" s="1"/>
  <c r="GK236" i="16"/>
  <c r="GL236" i="16" s="1"/>
  <c r="GK143" i="16"/>
  <c r="GL143" i="16" s="1"/>
  <c r="GM143" i="16" s="1"/>
  <c r="GO143" i="16" s="1"/>
  <c r="GP143" i="16" s="1"/>
  <c r="GK315" i="16"/>
  <c r="GL315" i="16" s="1"/>
  <c r="GK312" i="16"/>
  <c r="GL312" i="16" s="1"/>
  <c r="GK225" i="16"/>
  <c r="GL225" i="16" s="1"/>
  <c r="GM225" i="16" s="1"/>
  <c r="GO225" i="16" s="1"/>
  <c r="GP225" i="16" s="1"/>
  <c r="GK148" i="16"/>
  <c r="GL148" i="16" s="1"/>
  <c r="GM148" i="16" s="1"/>
  <c r="GO148" i="16" s="1"/>
  <c r="GP148" i="16" s="1"/>
  <c r="GK307" i="16"/>
  <c r="GK297" i="16"/>
  <c r="GL297" i="16" s="1"/>
  <c r="GM297" i="16" s="1"/>
  <c r="GO297" i="16" s="1"/>
  <c r="GP297" i="16" s="1"/>
  <c r="GK152" i="16"/>
  <c r="GL152" i="16" s="1"/>
  <c r="GK149" i="16"/>
  <c r="GK313" i="16"/>
  <c r="GK155" i="16"/>
  <c r="GK304" i="16"/>
  <c r="GL304" i="16" s="1"/>
  <c r="GM304" i="16" s="1"/>
  <c r="GO304" i="16" s="1"/>
  <c r="GP304" i="16" s="1"/>
  <c r="GK317" i="16"/>
  <c r="GK157" i="16"/>
  <c r="GL157" i="16" s="1"/>
  <c r="GK310" i="16"/>
  <c r="GL310" i="16" s="1"/>
  <c r="GK233" i="16"/>
  <c r="GL233" i="16" s="1"/>
  <c r="GK227" i="16"/>
  <c r="GL227" i="16" s="1"/>
  <c r="GM227" i="16" s="1"/>
  <c r="GO227" i="16" s="1"/>
  <c r="GP227" i="16" s="1"/>
  <c r="GK301" i="16"/>
  <c r="GL301" i="16" s="1"/>
  <c r="GM301" i="16" s="1"/>
  <c r="GO301" i="16" s="1"/>
  <c r="GP301" i="16" s="1"/>
  <c r="GK306" i="16"/>
  <c r="GL306" i="16" s="1"/>
  <c r="GM306" i="16" s="1"/>
  <c r="GO306" i="16" s="1"/>
  <c r="GP306" i="16" s="1"/>
  <c r="GK231" i="16"/>
  <c r="GL231" i="16" s="1"/>
  <c r="DB236" i="16"/>
  <c r="DC236" i="16" s="1"/>
  <c r="DB234" i="16"/>
  <c r="DB159" i="16"/>
  <c r="DB315" i="16"/>
  <c r="DC315" i="16" s="1"/>
  <c r="DB307" i="16"/>
  <c r="DB231" i="16"/>
  <c r="DC231" i="16" s="1"/>
  <c r="DB306" i="16"/>
  <c r="DC306" i="16" s="1"/>
  <c r="DD306" i="16" s="1"/>
  <c r="DF306" i="16" s="1"/>
  <c r="DG306" i="16" s="1"/>
  <c r="DB149" i="16"/>
  <c r="DB297" i="16"/>
  <c r="DC297" i="16" s="1"/>
  <c r="DD297" i="16" s="1"/>
  <c r="DF297" i="16" s="1"/>
  <c r="DG297" i="16" s="1"/>
  <c r="DB233" i="16"/>
  <c r="DC233" i="16" s="1"/>
  <c r="DB313" i="16"/>
  <c r="DB310" i="16"/>
  <c r="DC310" i="16" s="1"/>
  <c r="DB316" i="16"/>
  <c r="DB304" i="16"/>
  <c r="DC304" i="16" s="1"/>
  <c r="DD304" i="16" s="1"/>
  <c r="DF304" i="16" s="1"/>
  <c r="DG304" i="16" s="1"/>
  <c r="DB218" i="16"/>
  <c r="DC218" i="16" s="1"/>
  <c r="DD218" i="16" s="1"/>
  <c r="DF218" i="16" s="1"/>
  <c r="DG218" i="16" s="1"/>
  <c r="DB155" i="16"/>
  <c r="DB225" i="16"/>
  <c r="DC225" i="16" s="1"/>
  <c r="DD225" i="16" s="1"/>
  <c r="DF225" i="16" s="1"/>
  <c r="DG225" i="16" s="1"/>
  <c r="DB158" i="16"/>
  <c r="DB148" i="16"/>
  <c r="DC148" i="16" s="1"/>
  <c r="DD148" i="16" s="1"/>
  <c r="DF148" i="16" s="1"/>
  <c r="DG148" i="16" s="1"/>
  <c r="DB228" i="16"/>
  <c r="DB227" i="16"/>
  <c r="DC227" i="16" s="1"/>
  <c r="DD227" i="16" s="1"/>
  <c r="DF227" i="16" s="1"/>
  <c r="DG227" i="16" s="1"/>
  <c r="DB154" i="16"/>
  <c r="DC154" i="16" s="1"/>
  <c r="DB222" i="16"/>
  <c r="DC222" i="16" s="1"/>
  <c r="DD222" i="16" s="1"/>
  <c r="DF222" i="16" s="1"/>
  <c r="DG222" i="16" s="1"/>
  <c r="DB317" i="16"/>
  <c r="DB238" i="16"/>
  <c r="DB301" i="16"/>
  <c r="DC301" i="16" s="1"/>
  <c r="DD301" i="16" s="1"/>
  <c r="DF301" i="16" s="1"/>
  <c r="DG301" i="16" s="1"/>
  <c r="DB143" i="16"/>
  <c r="DC143" i="16" s="1"/>
  <c r="DD143" i="16" s="1"/>
  <c r="DF143" i="16" s="1"/>
  <c r="DG143" i="16" s="1"/>
  <c r="DB157" i="16"/>
  <c r="DC157" i="16" s="1"/>
  <c r="DB312" i="16"/>
  <c r="DC312" i="16" s="1"/>
  <c r="DB152" i="16"/>
  <c r="DC152" i="16" s="1"/>
  <c r="DB237" i="16"/>
  <c r="DB146" i="16"/>
  <c r="DC146" i="16" s="1"/>
  <c r="DD146" i="16" s="1"/>
  <c r="DF146" i="16" s="1"/>
  <c r="DG146" i="16" s="1"/>
  <c r="DB139" i="16"/>
  <c r="DC139" i="16" s="1"/>
  <c r="DD139" i="16" s="1"/>
  <c r="DF139" i="16" s="1"/>
  <c r="DG139" i="16" s="1"/>
  <c r="AT241" i="16"/>
  <c r="AT173" i="16"/>
  <c r="AE905" i="16"/>
  <c r="AG904" i="16"/>
  <c r="AJ904" i="16"/>
  <c r="AF904" i="16"/>
  <c r="AH904" i="16"/>
  <c r="AI904" i="16"/>
  <c r="Q706" i="16"/>
  <c r="M707" i="16"/>
  <c r="O706" i="16"/>
  <c r="R706" i="16"/>
  <c r="P706" i="16"/>
  <c r="N706" i="16"/>
  <c r="Q904" i="16"/>
  <c r="M905" i="16"/>
  <c r="P904" i="16"/>
  <c r="O904" i="16"/>
  <c r="R904" i="16"/>
  <c r="N904" i="16"/>
  <c r="FH231" i="16"/>
  <c r="FI231" i="16" s="1"/>
  <c r="FH301" i="16"/>
  <c r="FI301" i="16" s="1"/>
  <c r="FJ301" i="16" s="1"/>
  <c r="FL301" i="16" s="1"/>
  <c r="FM301" i="16" s="1"/>
  <c r="FH238" i="16"/>
  <c r="FH157" i="16"/>
  <c r="FI157" i="16" s="1"/>
  <c r="FH233" i="16"/>
  <c r="FI233" i="16" s="1"/>
  <c r="FH154" i="16"/>
  <c r="FI154" i="16" s="1"/>
  <c r="FH158" i="16"/>
  <c r="FI158" i="16" s="1"/>
  <c r="FH315" i="16"/>
  <c r="FI315" i="16" s="1"/>
  <c r="FH317" i="16"/>
  <c r="FH218" i="16"/>
  <c r="FI218" i="16" s="1"/>
  <c r="FJ218" i="16" s="1"/>
  <c r="FL218" i="16" s="1"/>
  <c r="FM218" i="16" s="1"/>
  <c r="FH139" i="16"/>
  <c r="FI139" i="16" s="1"/>
  <c r="FJ139" i="16" s="1"/>
  <c r="FL139" i="16" s="1"/>
  <c r="FM139" i="16" s="1"/>
  <c r="FH237" i="16"/>
  <c r="FH316" i="16"/>
  <c r="FH228" i="16"/>
  <c r="FI228" i="16" s="1"/>
  <c r="FJ228" i="16" s="1"/>
  <c r="FL228" i="16" s="1"/>
  <c r="FM228" i="16" s="1"/>
  <c r="FH225" i="16"/>
  <c r="FI225" i="16" s="1"/>
  <c r="FJ225" i="16" s="1"/>
  <c r="FL225" i="16" s="1"/>
  <c r="FM225" i="16" s="1"/>
  <c r="FH313" i="16"/>
  <c r="FH297" i="16"/>
  <c r="FI297" i="16" s="1"/>
  <c r="FJ297" i="16" s="1"/>
  <c r="FL297" i="16" s="1"/>
  <c r="FM297" i="16" s="1"/>
  <c r="FH306" i="16"/>
  <c r="FI306" i="16" s="1"/>
  <c r="FJ306" i="16" s="1"/>
  <c r="FL306" i="16" s="1"/>
  <c r="FM306" i="16" s="1"/>
  <c r="FH227" i="16"/>
  <c r="FI227" i="16" s="1"/>
  <c r="FJ227" i="16" s="1"/>
  <c r="FL227" i="16" s="1"/>
  <c r="FM227" i="16" s="1"/>
  <c r="FH155" i="16"/>
  <c r="FH146" i="16"/>
  <c r="FI146" i="16" s="1"/>
  <c r="FJ146" i="16" s="1"/>
  <c r="FL146" i="16" s="1"/>
  <c r="FM146" i="16" s="1"/>
  <c r="FH304" i="16"/>
  <c r="FI304" i="16" s="1"/>
  <c r="FJ304" i="16" s="1"/>
  <c r="FL304" i="16" s="1"/>
  <c r="FM304" i="16" s="1"/>
  <c r="FH152" i="16"/>
  <c r="FI152" i="16" s="1"/>
  <c r="FH143" i="16"/>
  <c r="FI143" i="16" s="1"/>
  <c r="FJ143" i="16" s="1"/>
  <c r="FL143" i="16" s="1"/>
  <c r="FM143" i="16" s="1"/>
  <c r="FH148" i="16"/>
  <c r="FI148" i="16" s="1"/>
  <c r="FJ148" i="16" s="1"/>
  <c r="FL148" i="16" s="1"/>
  <c r="FM148" i="16" s="1"/>
  <c r="FH307" i="16"/>
  <c r="FH149" i="16"/>
  <c r="FH159" i="16"/>
  <c r="FH222" i="16"/>
  <c r="FI222" i="16" s="1"/>
  <c r="FJ222" i="16" s="1"/>
  <c r="FL222" i="16" s="1"/>
  <c r="FM222" i="16" s="1"/>
  <c r="FH236" i="16"/>
  <c r="FI236" i="16" s="1"/>
  <c r="FH310" i="16"/>
  <c r="FI310" i="16" s="1"/>
  <c r="FH312" i="16"/>
  <c r="FI312" i="16" s="1"/>
  <c r="FH234" i="16"/>
  <c r="AI504" i="16"/>
  <c r="AE505" i="16"/>
  <c r="AF504" i="16"/>
  <c r="AH504" i="16"/>
  <c r="AG504" i="16"/>
  <c r="AJ504" i="16"/>
  <c r="M410" i="16"/>
  <c r="R409" i="16"/>
  <c r="P409" i="16"/>
  <c r="Q409" i="16"/>
  <c r="O409" i="16"/>
  <c r="N409" i="16"/>
  <c r="EE233" i="16"/>
  <c r="EF233" i="16" s="1"/>
  <c r="EE316" i="16"/>
  <c r="EE312" i="16"/>
  <c r="EF312" i="16" s="1"/>
  <c r="EE307" i="16"/>
  <c r="EE148" i="16"/>
  <c r="EF148" i="16" s="1"/>
  <c r="EG148" i="16" s="1"/>
  <c r="EI148" i="16" s="1"/>
  <c r="EJ148" i="16" s="1"/>
  <c r="EE149" i="16"/>
  <c r="EE234" i="16"/>
  <c r="EF234" i="16" s="1"/>
  <c r="EE297" i="16"/>
  <c r="EF297" i="16" s="1"/>
  <c r="EG297" i="16" s="1"/>
  <c r="EI297" i="16" s="1"/>
  <c r="EJ297" i="16" s="1"/>
  <c r="EE304" i="16"/>
  <c r="EF304" i="16" s="1"/>
  <c r="EG304" i="16" s="1"/>
  <c r="EI304" i="16" s="1"/>
  <c r="EJ304" i="16" s="1"/>
  <c r="EE238" i="16"/>
  <c r="EF238" i="16" s="1"/>
  <c r="EE236" i="16"/>
  <c r="EF236" i="16" s="1"/>
  <c r="EE306" i="16"/>
  <c r="EF306" i="16" s="1"/>
  <c r="EG306" i="16" s="1"/>
  <c r="EI306" i="16" s="1"/>
  <c r="EJ306" i="16" s="1"/>
  <c r="EE157" i="16"/>
  <c r="EF157" i="16" s="1"/>
  <c r="EE158" i="16"/>
  <c r="EE228" i="16"/>
  <c r="EE146" i="16"/>
  <c r="EF146" i="16" s="1"/>
  <c r="EG146" i="16" s="1"/>
  <c r="EI146" i="16" s="1"/>
  <c r="EJ146" i="16" s="1"/>
  <c r="EE139" i="16"/>
  <c r="EF139" i="16" s="1"/>
  <c r="EG139" i="16" s="1"/>
  <c r="EI139" i="16" s="1"/>
  <c r="EJ139" i="16" s="1"/>
  <c r="EE227" i="16"/>
  <c r="EF227" i="16" s="1"/>
  <c r="EG227" i="16" s="1"/>
  <c r="EI227" i="16" s="1"/>
  <c r="EJ227" i="16" s="1"/>
  <c r="EE231" i="16"/>
  <c r="EF231" i="16" s="1"/>
  <c r="EE159" i="16"/>
  <c r="EE225" i="16"/>
  <c r="EF225" i="16" s="1"/>
  <c r="EG225" i="16" s="1"/>
  <c r="EI225" i="16" s="1"/>
  <c r="EJ225" i="16" s="1"/>
  <c r="EE155" i="16"/>
  <c r="EE154" i="16"/>
  <c r="EF154" i="16" s="1"/>
  <c r="EE313" i="16"/>
  <c r="EE301" i="16"/>
  <c r="EF301" i="16" s="1"/>
  <c r="EG301" i="16" s="1"/>
  <c r="EI301" i="16" s="1"/>
  <c r="EJ301" i="16" s="1"/>
  <c r="EE310" i="16"/>
  <c r="EF310" i="16" s="1"/>
  <c r="EE222" i="16"/>
  <c r="EF222" i="16" s="1"/>
  <c r="EG222" i="16" s="1"/>
  <c r="EI222" i="16" s="1"/>
  <c r="EJ222" i="16" s="1"/>
  <c r="EE237" i="16"/>
  <c r="EE152" i="16"/>
  <c r="EF152" i="16" s="1"/>
  <c r="EE218" i="16"/>
  <c r="EF218" i="16" s="1"/>
  <c r="EG218" i="16" s="1"/>
  <c r="EI218" i="16" s="1"/>
  <c r="EJ218" i="16" s="1"/>
  <c r="EE315" i="16"/>
  <c r="EF315" i="16" s="1"/>
  <c r="EE143" i="16"/>
  <c r="EF143" i="16" s="1"/>
  <c r="EG143" i="16" s="1"/>
  <c r="EI143" i="16" s="1"/>
  <c r="EJ143" i="16" s="1"/>
  <c r="EE317" i="16"/>
  <c r="FL293" i="16"/>
  <c r="FM293" i="16" s="1"/>
  <c r="CC293" i="16"/>
  <c r="CD293" i="16" s="1"/>
  <c r="CC135" i="16"/>
  <c r="CD135" i="16" s="1"/>
  <c r="EF153" i="16"/>
  <c r="EF300" i="16"/>
  <c r="EG300" i="16" s="1"/>
  <c r="EI300" i="16" s="1"/>
  <c r="EJ300" i="16" s="1"/>
  <c r="EF86" i="16"/>
  <c r="EG86" i="16" s="1"/>
  <c r="BZ264" i="16"/>
  <c r="CA264" i="16" s="1"/>
  <c r="CC264" i="16" s="1"/>
  <c r="CD264" i="16" s="1"/>
  <c r="DC272" i="16"/>
  <c r="DD272" i="16" s="1"/>
  <c r="DF272" i="16" s="1"/>
  <c r="DG272" i="16" s="1"/>
  <c r="FI114" i="16"/>
  <c r="FJ114" i="16" s="1"/>
  <c r="FL114" i="16" s="1"/>
  <c r="FM114" i="16" s="1"/>
  <c r="GL193" i="16"/>
  <c r="GM193" i="16" s="1"/>
  <c r="GO193" i="16" s="1"/>
  <c r="GP193" i="16" s="1"/>
  <c r="DC299" i="16"/>
  <c r="DD299" i="16" s="1"/>
  <c r="DF299" i="16" s="1"/>
  <c r="DG299" i="16" s="1"/>
  <c r="DC224" i="16"/>
  <c r="DD224" i="16" s="1"/>
  <c r="DF224" i="16" s="1"/>
  <c r="DG224" i="16" s="1"/>
  <c r="GL173" i="16"/>
  <c r="GM173" i="16" s="1"/>
  <c r="GO173" i="16" s="1"/>
  <c r="GP173" i="16" s="1"/>
  <c r="GL94" i="16"/>
  <c r="GM94" i="16" s="1"/>
  <c r="GO94" i="16" s="1"/>
  <c r="GP94" i="16" s="1"/>
  <c r="BZ18" i="16"/>
  <c r="CA18" i="16" s="1"/>
  <c r="BZ225" i="16"/>
  <c r="CA225" i="16" s="1"/>
  <c r="CC225" i="16" s="1"/>
  <c r="CD225" i="16" s="1"/>
  <c r="GL118" i="16"/>
  <c r="GM118" i="16" s="1"/>
  <c r="GO118" i="16" s="1"/>
  <c r="GP118" i="16" s="1"/>
  <c r="GL126" i="16"/>
  <c r="GM126" i="16" s="1"/>
  <c r="GO126" i="16" s="1"/>
  <c r="GP126" i="16" s="1"/>
  <c r="GL205" i="16"/>
  <c r="GM205" i="16" s="1"/>
  <c r="GO205" i="16" s="1"/>
  <c r="GP205" i="16" s="1"/>
  <c r="EF205" i="16"/>
  <c r="EG205" i="16" s="1"/>
  <c r="EI205" i="16" s="1"/>
  <c r="EJ205" i="16" s="1"/>
  <c r="EF102" i="16"/>
  <c r="EG102" i="16" s="1"/>
  <c r="EI102" i="16" s="1"/>
  <c r="EJ102" i="16" s="1"/>
  <c r="BZ90" i="16"/>
  <c r="CA90" i="16" s="1"/>
  <c r="CC90" i="16" s="1"/>
  <c r="CD90" i="16" s="1"/>
  <c r="BZ148" i="16"/>
  <c r="CA148" i="16" s="1"/>
  <c r="CC148" i="16" s="1"/>
  <c r="CD148" i="16" s="1"/>
  <c r="BZ227" i="16"/>
  <c r="CA227" i="16" s="1"/>
  <c r="CC227" i="16" s="1"/>
  <c r="CD227" i="16" s="1"/>
  <c r="BZ193" i="16"/>
  <c r="CA193" i="16" s="1"/>
  <c r="CC193" i="16" s="1"/>
  <c r="CD193" i="16" s="1"/>
  <c r="GL252" i="16"/>
  <c r="GM252" i="16" s="1"/>
  <c r="GO252" i="16" s="1"/>
  <c r="GP252" i="16" s="1"/>
  <c r="GL189" i="16"/>
  <c r="GM189" i="16" s="1"/>
  <c r="GO189" i="16" s="1"/>
  <c r="GP189" i="16" s="1"/>
  <c r="DC122" i="16"/>
  <c r="DD122" i="16" s="1"/>
  <c r="DF122" i="16" s="1"/>
  <c r="DG122" i="16" s="1"/>
  <c r="DC118" i="16"/>
  <c r="DD118" i="16" s="1"/>
  <c r="DF118" i="16" s="1"/>
  <c r="DG118" i="16" s="1"/>
  <c r="DC276" i="16"/>
  <c r="DD276" i="16" s="1"/>
  <c r="DF276" i="16" s="1"/>
  <c r="DG276" i="16" s="1"/>
  <c r="DC114" i="16"/>
  <c r="DD114" i="16" s="1"/>
  <c r="DF114" i="16" s="1"/>
  <c r="DG114" i="16" s="1"/>
  <c r="EF235" i="16"/>
  <c r="GL260" i="16"/>
  <c r="GM260" i="16" s="1"/>
  <c r="GO260" i="16" s="1"/>
  <c r="GP260" i="16" s="1"/>
  <c r="GL181" i="16"/>
  <c r="GM181" i="16" s="1"/>
  <c r="GO181" i="16" s="1"/>
  <c r="GP181" i="16" s="1"/>
  <c r="GL280" i="16"/>
  <c r="GM280" i="16" s="1"/>
  <c r="GO280" i="16" s="1"/>
  <c r="GP280" i="16" s="1"/>
  <c r="GL268" i="16"/>
  <c r="GM268" i="16" s="1"/>
  <c r="GO268" i="16" s="1"/>
  <c r="GP268" i="16" s="1"/>
  <c r="EF106" i="16"/>
  <c r="EG106" i="16" s="1"/>
  <c r="EI106" i="16" s="1"/>
  <c r="EJ106" i="16" s="1"/>
  <c r="EF173" i="16"/>
  <c r="EG173" i="16" s="1"/>
  <c r="EI173" i="16" s="1"/>
  <c r="EJ173" i="16" s="1"/>
  <c r="BZ201" i="16"/>
  <c r="CA201" i="16" s="1"/>
  <c r="CC201" i="16" s="1"/>
  <c r="CD201" i="16" s="1"/>
  <c r="BZ77" i="16"/>
  <c r="FI264" i="16"/>
  <c r="FJ264" i="16" s="1"/>
  <c r="FL264" i="16" s="1"/>
  <c r="FM264" i="16" s="1"/>
  <c r="FI141" i="16"/>
  <c r="FJ141" i="16" s="1"/>
  <c r="FL141" i="16" s="1"/>
  <c r="FM141" i="16" s="1"/>
  <c r="FI299" i="16"/>
  <c r="FJ299" i="16" s="1"/>
  <c r="FL299" i="16" s="1"/>
  <c r="FM299" i="16" s="1"/>
  <c r="FI298" i="16"/>
  <c r="FJ298" i="16" s="1"/>
  <c r="FL298" i="16" s="1"/>
  <c r="FM298" i="16" s="1"/>
  <c r="GL140" i="16"/>
  <c r="GM140" i="16" s="1"/>
  <c r="GO140" i="16" s="1"/>
  <c r="GP140" i="16" s="1"/>
  <c r="GL299" i="16"/>
  <c r="GM299" i="16" s="1"/>
  <c r="GO299" i="16" s="1"/>
  <c r="GP299" i="16" s="1"/>
  <c r="GL153" i="16"/>
  <c r="GL150" i="16"/>
  <c r="BZ229" i="16"/>
  <c r="BZ140" i="16"/>
  <c r="CA140" i="16" s="1"/>
  <c r="CC140" i="16" s="1"/>
  <c r="CD140" i="16" s="1"/>
  <c r="DC244" i="16"/>
  <c r="DD244" i="16" s="1"/>
  <c r="DC268" i="16"/>
  <c r="DD268" i="16" s="1"/>
  <c r="DF268" i="16" s="1"/>
  <c r="DG268" i="16" s="1"/>
  <c r="FI122" i="16"/>
  <c r="FJ122" i="16" s="1"/>
  <c r="FL122" i="16" s="1"/>
  <c r="FM122" i="16" s="1"/>
  <c r="FI94" i="16"/>
  <c r="FJ94" i="16" s="1"/>
  <c r="FL94" i="16" s="1"/>
  <c r="FM94" i="16" s="1"/>
  <c r="FI284" i="16"/>
  <c r="FJ284" i="16" s="1"/>
  <c r="FL284" i="16" s="1"/>
  <c r="FM284" i="16" s="1"/>
  <c r="FI260" i="16"/>
  <c r="FJ260" i="16" s="1"/>
  <c r="FL260" i="16" s="1"/>
  <c r="FM260" i="16" s="1"/>
  <c r="GU939" i="16"/>
  <c r="GU626" i="16"/>
  <c r="GU313" i="16"/>
  <c r="GZ6" i="16"/>
  <c r="GT6" i="16"/>
  <c r="GU1253" i="16"/>
  <c r="FI316" i="16" l="1"/>
  <c r="FI317" i="16"/>
  <c r="EF228" i="16"/>
  <c r="EG228" i="16" s="1"/>
  <c r="EI228" i="16" s="1"/>
  <c r="EJ228" i="16" s="1"/>
  <c r="EJ239" i="16" s="1"/>
  <c r="BZ158" i="16"/>
  <c r="EF317" i="16"/>
  <c r="DC159" i="16"/>
  <c r="GL155" i="16"/>
  <c r="EF155" i="16"/>
  <c r="DC234" i="16"/>
  <c r="FI234" i="16"/>
  <c r="GL159" i="16"/>
  <c r="EF316" i="16"/>
  <c r="FI149" i="16"/>
  <c r="FJ149" i="16" s="1"/>
  <c r="FL149" i="16" s="1"/>
  <c r="FM149" i="16" s="1"/>
  <c r="FM160" i="16" s="1"/>
  <c r="DC317" i="16"/>
  <c r="DC228" i="16"/>
  <c r="DD228" i="16" s="1"/>
  <c r="DF228" i="16" s="1"/>
  <c r="DG228" i="16" s="1"/>
  <c r="DG239" i="16" s="1"/>
  <c r="DC155" i="16"/>
  <c r="GL237" i="16"/>
  <c r="GL238" i="16"/>
  <c r="BZ79" i="16"/>
  <c r="EF313" i="16"/>
  <c r="BZ159" i="16"/>
  <c r="BZ237" i="16"/>
  <c r="BZ234" i="16"/>
  <c r="GL316" i="16"/>
  <c r="FI155" i="16"/>
  <c r="FI313" i="16"/>
  <c r="GX1532" i="16"/>
  <c r="GX1465" i="16"/>
  <c r="BM194" i="16"/>
  <c r="FY195" i="16"/>
  <c r="GX1158" i="16"/>
  <c r="GX597" i="16"/>
  <c r="BM114" i="16"/>
  <c r="BZ78" i="16"/>
  <c r="DS193" i="16"/>
  <c r="EV194" i="16"/>
  <c r="EV273" i="16"/>
  <c r="GL158" i="16"/>
  <c r="GL313" i="16"/>
  <c r="BZ75" i="16"/>
  <c r="GX717" i="16"/>
  <c r="GX533" i="16"/>
  <c r="FY194" i="16"/>
  <c r="EV114" i="16"/>
  <c r="BZ238" i="16"/>
  <c r="AE708" i="16"/>
  <c r="AF707" i="16"/>
  <c r="AI707" i="16"/>
  <c r="AJ707" i="16"/>
  <c r="AG707" i="16"/>
  <c r="AH707" i="16"/>
  <c r="AJ211" i="16"/>
  <c r="AE212" i="16"/>
  <c r="AG211" i="16"/>
  <c r="AF211" i="16"/>
  <c r="AH211" i="16"/>
  <c r="AI211" i="16"/>
  <c r="DC237" i="16"/>
  <c r="GX1031" i="16"/>
  <c r="BZ313" i="16"/>
  <c r="BZ316" i="16"/>
  <c r="EF158" i="16"/>
  <c r="BM115" i="16"/>
  <c r="CP195" i="16"/>
  <c r="GX468" i="16"/>
  <c r="GX158" i="16"/>
  <c r="FY116" i="16"/>
  <c r="DS194" i="16"/>
  <c r="GX1529" i="16"/>
  <c r="GX469" i="16"/>
  <c r="DS196" i="16"/>
  <c r="DS275" i="16"/>
  <c r="CP272" i="16"/>
  <c r="GX219" i="16"/>
  <c r="BM37" i="16"/>
  <c r="GX780" i="16"/>
  <c r="GL234" i="16"/>
  <c r="AJ607" i="16"/>
  <c r="AG607" i="16"/>
  <c r="AF607" i="16"/>
  <c r="AI607" i="16"/>
  <c r="AE608" i="16"/>
  <c r="AH607" i="16"/>
  <c r="FI159" i="16"/>
  <c r="DC316" i="16"/>
  <c r="FY117" i="16"/>
  <c r="GX1095" i="16"/>
  <c r="GX286" i="16"/>
  <c r="FI238" i="16"/>
  <c r="FI237" i="16"/>
  <c r="M608" i="16"/>
  <c r="R607" i="16"/>
  <c r="O607" i="16"/>
  <c r="P607" i="16"/>
  <c r="Q607" i="16"/>
  <c r="N607" i="16"/>
  <c r="AJ805" i="16"/>
  <c r="AF805" i="16"/>
  <c r="AI805" i="16"/>
  <c r="AH805" i="16"/>
  <c r="AE806" i="16"/>
  <c r="AG805" i="16"/>
  <c r="AF13" i="16"/>
  <c r="AI13" i="16"/>
  <c r="AJ13" i="16"/>
  <c r="AE14" i="16"/>
  <c r="AG13" i="16"/>
  <c r="AH13" i="16"/>
  <c r="DC238" i="16"/>
  <c r="FM239" i="16"/>
  <c r="FY273" i="16"/>
  <c r="GX1159" i="16"/>
  <c r="GX783" i="16"/>
  <c r="EF237" i="16"/>
  <c r="EF159" i="16"/>
  <c r="EF307" i="16"/>
  <c r="EG307" i="16" s="1"/>
  <c r="EI307" i="16" s="1"/>
  <c r="EJ307" i="16" s="1"/>
  <c r="EJ318" i="16" s="1"/>
  <c r="DC158" i="16"/>
  <c r="GX847" i="16"/>
  <c r="BZ155" i="16"/>
  <c r="CP114" i="16"/>
  <c r="EV193" i="16"/>
  <c r="GX402" i="16"/>
  <c r="GX1225" i="16"/>
  <c r="BM272" i="16"/>
  <c r="GX1161" i="16"/>
  <c r="GX284" i="16"/>
  <c r="GX1530" i="16"/>
  <c r="BM196" i="16"/>
  <c r="GX719" i="16"/>
  <c r="CP275" i="16"/>
  <c r="BM274" i="16"/>
  <c r="GX92" i="16"/>
  <c r="BZ317" i="16"/>
  <c r="DC313" i="16"/>
  <c r="CC62" i="16"/>
  <c r="CD62" i="16" s="1"/>
  <c r="AG505" i="16"/>
  <c r="AJ505" i="16"/>
  <c r="AH505" i="16"/>
  <c r="AE506" i="16"/>
  <c r="AI505" i="16"/>
  <c r="AF505" i="16"/>
  <c r="AE906" i="16"/>
  <c r="AF905" i="16"/>
  <c r="AH905" i="16"/>
  <c r="AG905" i="16"/>
  <c r="AJ905" i="16"/>
  <c r="AI905" i="16"/>
  <c r="M506" i="16"/>
  <c r="N505" i="16"/>
  <c r="P505" i="16"/>
  <c r="R505" i="16"/>
  <c r="Q505" i="16"/>
  <c r="O505" i="16"/>
  <c r="FL244" i="16"/>
  <c r="FM244" i="16" s="1"/>
  <c r="P307" i="16"/>
  <c r="R307" i="16"/>
  <c r="Q307" i="16"/>
  <c r="N307" i="16"/>
  <c r="M308" i="16"/>
  <c r="O307" i="16"/>
  <c r="C147" i="16"/>
  <c r="C161" i="16" s="1"/>
  <c r="D139" i="16"/>
  <c r="C142" i="16"/>
  <c r="C156" i="16" s="1"/>
  <c r="C153" i="16"/>
  <c r="C140" i="16"/>
  <c r="C154" i="16" s="1"/>
  <c r="C145" i="16"/>
  <c r="C159" i="16" s="1"/>
  <c r="C149" i="16"/>
  <c r="C163" i="16" s="1"/>
  <c r="C141" i="16"/>
  <c r="C155" i="16" s="1"/>
  <c r="C150" i="16"/>
  <c r="C164" i="16" s="1"/>
  <c r="C144" i="16"/>
  <c r="C158" i="16" s="1"/>
  <c r="C143" i="16"/>
  <c r="C157" i="16" s="1"/>
  <c r="C146" i="16"/>
  <c r="C160" i="16" s="1"/>
  <c r="C148" i="16"/>
  <c r="C162" i="16" s="1"/>
  <c r="FL86" i="16"/>
  <c r="FM86" i="16" s="1"/>
  <c r="M17" i="16"/>
  <c r="O16" i="16"/>
  <c r="N16" i="16"/>
  <c r="R16" i="16"/>
  <c r="Q16" i="16"/>
  <c r="P16" i="16"/>
  <c r="AI411" i="16"/>
  <c r="AH411" i="16"/>
  <c r="AF411" i="16"/>
  <c r="AG411" i="16"/>
  <c r="AE412" i="16"/>
  <c r="AJ411" i="16"/>
  <c r="DF244" i="16"/>
  <c r="DG244" i="16" s="1"/>
  <c r="CC18" i="16"/>
  <c r="CD18" i="16" s="1"/>
  <c r="Q410" i="16"/>
  <c r="M411" i="16"/>
  <c r="P410" i="16"/>
  <c r="O410" i="16"/>
  <c r="R410" i="16"/>
  <c r="N410" i="16"/>
  <c r="M906" i="16"/>
  <c r="Q905" i="16"/>
  <c r="O905" i="16"/>
  <c r="P905" i="16"/>
  <c r="N905" i="16"/>
  <c r="R905" i="16"/>
  <c r="CC6" i="16"/>
  <c r="CD6" i="16" s="1"/>
  <c r="M1005" i="16"/>
  <c r="Q1004" i="16"/>
  <c r="P1004" i="16"/>
  <c r="O1004" i="16"/>
  <c r="R1004" i="16"/>
  <c r="N1004" i="16"/>
  <c r="CC14" i="16"/>
  <c r="CD14" i="16" s="1"/>
  <c r="CC86" i="16"/>
  <c r="CD86" i="16" s="1"/>
  <c r="DF165" i="16"/>
  <c r="DG165" i="16" s="1"/>
  <c r="AF113" i="16"/>
  <c r="AI113" i="16"/>
  <c r="AG113" i="16"/>
  <c r="AJ113" i="16"/>
  <c r="AH113" i="16"/>
  <c r="AE114" i="16"/>
  <c r="P212" i="16"/>
  <c r="M213" i="16"/>
  <c r="O212" i="16"/>
  <c r="Q212" i="16"/>
  <c r="N212" i="16"/>
  <c r="R212" i="16"/>
  <c r="GL317" i="16"/>
  <c r="EF149" i="16"/>
  <c r="EG149" i="16" s="1"/>
  <c r="EI149" i="16" s="1"/>
  <c r="EJ149" i="16" s="1"/>
  <c r="EJ160" i="16" s="1"/>
  <c r="GX1029" i="16"/>
  <c r="GX843" i="16"/>
  <c r="GX1093" i="16"/>
  <c r="GX907" i="16"/>
  <c r="EV115" i="16"/>
  <c r="GX1336" i="16"/>
  <c r="GX531" i="16"/>
  <c r="EV116" i="16"/>
  <c r="BM275" i="16"/>
  <c r="GX222" i="16"/>
  <c r="GX154" i="16"/>
  <c r="BZ228" i="16"/>
  <c r="CA228" i="16" s="1"/>
  <c r="CC228" i="16" s="1"/>
  <c r="CD228" i="16" s="1"/>
  <c r="CD239" i="16" s="1"/>
  <c r="DC307" i="16"/>
  <c r="DD307" i="16" s="1"/>
  <c r="DF307" i="16" s="1"/>
  <c r="DG307" i="16" s="1"/>
  <c r="DG318" i="16" s="1"/>
  <c r="GL228" i="16"/>
  <c r="GM228" i="16" s="1"/>
  <c r="GO228" i="16" s="1"/>
  <c r="GP228" i="16" s="1"/>
  <c r="GP239" i="16" s="1"/>
  <c r="DF86" i="16"/>
  <c r="DG86" i="16" s="1"/>
  <c r="EI244" i="16"/>
  <c r="EJ244" i="16" s="1"/>
  <c r="GO244" i="16"/>
  <c r="GP244" i="16" s="1"/>
  <c r="AT125" i="16"/>
  <c r="AT13" i="16"/>
  <c r="CP276" i="16" s="1"/>
  <c r="AT52" i="16"/>
  <c r="AT141" i="16"/>
  <c r="AT158" i="16" s="1"/>
  <c r="GX595" i="16"/>
  <c r="GX1157" i="16"/>
  <c r="GX1032" i="16"/>
  <c r="GX1223" i="16"/>
  <c r="BM36" i="16"/>
  <c r="GX534" i="16"/>
  <c r="GX1030" i="16"/>
  <c r="CP116" i="16"/>
  <c r="GX218" i="16"/>
  <c r="GX908" i="16"/>
  <c r="DS114" i="16"/>
  <c r="FY115" i="16"/>
  <c r="EV117" i="16"/>
  <c r="GX715" i="16"/>
  <c r="GX157" i="16"/>
  <c r="GX283" i="16"/>
  <c r="GX779" i="16"/>
  <c r="GX1339" i="16"/>
  <c r="GX282" i="16"/>
  <c r="BM193" i="16"/>
  <c r="DS195" i="16"/>
  <c r="GX91" i="16"/>
  <c r="GX1160" i="16"/>
  <c r="CP274" i="16"/>
  <c r="FY193" i="16"/>
  <c r="EV195" i="16"/>
  <c r="GX1337" i="16"/>
  <c r="EV272" i="16"/>
  <c r="GX220" i="16"/>
  <c r="EV196" i="16"/>
  <c r="CP193" i="16"/>
  <c r="GX466" i="16"/>
  <c r="BM195" i="16"/>
  <c r="BM35" i="16"/>
  <c r="GX404" i="16"/>
  <c r="GX1221" i="16"/>
  <c r="GX1340" i="16"/>
  <c r="CP117" i="16"/>
  <c r="GX467" i="16"/>
  <c r="CP196" i="16"/>
  <c r="FY274" i="16"/>
  <c r="GX1033" i="16"/>
  <c r="GX1404" i="16"/>
  <c r="GX1402" i="16"/>
  <c r="GX530" i="16"/>
  <c r="DS115" i="16"/>
  <c r="GX718" i="16"/>
  <c r="GX1531" i="16"/>
  <c r="GX405" i="16"/>
  <c r="GX1467" i="16"/>
  <c r="GX1528" i="16"/>
  <c r="GX716" i="16"/>
  <c r="EV275" i="16"/>
  <c r="FY275" i="16"/>
  <c r="GX1094" i="16"/>
  <c r="GX1096" i="16"/>
  <c r="DS117" i="16"/>
  <c r="CP194" i="16"/>
  <c r="DS273" i="16"/>
  <c r="GX285" i="16"/>
  <c r="GX598" i="16"/>
  <c r="GX909" i="16"/>
  <c r="GX403" i="16"/>
  <c r="GX1464" i="16"/>
  <c r="GX532" i="16"/>
  <c r="GX846" i="16"/>
  <c r="GX93" i="16"/>
  <c r="GX596" i="16"/>
  <c r="GX1097" i="16"/>
  <c r="GX911" i="16"/>
  <c r="GX1401" i="16"/>
  <c r="DS272" i="16"/>
  <c r="GX155" i="16"/>
  <c r="GX90" i="16"/>
  <c r="GX1468" i="16"/>
  <c r="BM273" i="16"/>
  <c r="FY196" i="16"/>
  <c r="GX910" i="16"/>
  <c r="GX845" i="16"/>
  <c r="GX1400" i="16"/>
  <c r="FY272" i="16"/>
  <c r="GX781" i="16"/>
  <c r="GX844" i="16"/>
  <c r="DS116" i="16"/>
  <c r="GX1222" i="16"/>
  <c r="BM116" i="16"/>
  <c r="EV274" i="16"/>
  <c r="BM117" i="16"/>
  <c r="GX94" i="16"/>
  <c r="BM34" i="16"/>
  <c r="CP273" i="16"/>
  <c r="FY114" i="16"/>
  <c r="GX406" i="16"/>
  <c r="GX1224" i="16"/>
  <c r="GX594" i="16"/>
  <c r="CP115" i="16"/>
  <c r="DS274" i="16"/>
  <c r="GX221" i="16"/>
  <c r="GX782" i="16"/>
  <c r="GX470" i="16"/>
  <c r="GX1403" i="16"/>
  <c r="GX1466" i="16"/>
  <c r="GX156" i="16"/>
  <c r="AO52" i="16"/>
  <c r="CA296" i="16"/>
  <c r="AF307" i="16"/>
  <c r="AJ307" i="16"/>
  <c r="AE308" i="16"/>
  <c r="AI307" i="16"/>
  <c r="AG307" i="16"/>
  <c r="AH307" i="16"/>
  <c r="BZ69" i="16"/>
  <c r="CA69" i="16" s="1"/>
  <c r="CC69" i="16" s="1"/>
  <c r="CD69" i="16" s="1"/>
  <c r="GL149" i="16"/>
  <c r="GM149" i="16" s="1"/>
  <c r="GO149" i="16" s="1"/>
  <c r="GP149" i="16" s="1"/>
  <c r="GP160" i="16" s="1"/>
  <c r="FI307" i="16"/>
  <c r="FJ307" i="16" s="1"/>
  <c r="FL307" i="16" s="1"/>
  <c r="FM307" i="16" s="1"/>
  <c r="FM318" i="16" s="1"/>
  <c r="EI86" i="16"/>
  <c r="P707" i="16"/>
  <c r="M708" i="16"/>
  <c r="R707" i="16"/>
  <c r="Q707" i="16"/>
  <c r="O707" i="16"/>
  <c r="N707" i="16"/>
  <c r="AT190" i="16"/>
  <c r="AT258" i="16"/>
  <c r="Q806" i="16"/>
  <c r="M807" i="16"/>
  <c r="P806" i="16"/>
  <c r="R806" i="16"/>
  <c r="N806" i="16"/>
  <c r="O806" i="16"/>
  <c r="AH1000" i="16"/>
  <c r="AG1000" i="16"/>
  <c r="AJ1000" i="16"/>
  <c r="AF1000" i="16"/>
  <c r="AE1001" i="16"/>
  <c r="AI1000" i="16"/>
  <c r="CC30" i="16"/>
  <c r="CD30" i="16" s="1"/>
  <c r="CA305" i="16"/>
  <c r="CC305" i="16" s="1"/>
  <c r="CD305" i="16" s="1"/>
  <c r="O113" i="16"/>
  <c r="M114" i="16"/>
  <c r="P113" i="16"/>
  <c r="Q113" i="16"/>
  <c r="R113" i="16"/>
  <c r="N113" i="16"/>
  <c r="AT206" i="16"/>
  <c r="AT274" i="16"/>
  <c r="AT242" i="16"/>
  <c r="AT174" i="16"/>
  <c r="AT222" i="16"/>
  <c r="AT307" i="16" s="1"/>
  <c r="AT290" i="16"/>
  <c r="EG318" i="16"/>
  <c r="BZ149" i="16"/>
  <c r="CA149" i="16" s="1"/>
  <c r="CC149" i="16" s="1"/>
  <c r="CD149" i="16" s="1"/>
  <c r="CD160" i="16" s="1"/>
  <c r="BZ307" i="16"/>
  <c r="CA307" i="16" s="1"/>
  <c r="CC307" i="16" s="1"/>
  <c r="CD307" i="16" s="1"/>
  <c r="FJ239" i="16"/>
  <c r="DC149" i="16"/>
  <c r="DD149" i="16" s="1"/>
  <c r="DF149" i="16" s="1"/>
  <c r="DG149" i="16" s="1"/>
  <c r="DG160" i="16" s="1"/>
  <c r="GL307" i="16"/>
  <c r="GM307" i="16" s="1"/>
  <c r="GO307" i="16" s="1"/>
  <c r="GP307" i="16" s="1"/>
  <c r="GP318" i="16" s="1"/>
  <c r="AO46" i="16"/>
  <c r="GT1253" i="16"/>
  <c r="GZ1253" i="16"/>
  <c r="GU7" i="16"/>
  <c r="GZ626" i="16"/>
  <c r="GT626" i="16"/>
  <c r="GZ313" i="16"/>
  <c r="GT313" i="16"/>
  <c r="C36" i="13"/>
  <c r="C34" i="13"/>
  <c r="C33" i="13"/>
  <c r="C31" i="13"/>
  <c r="C30" i="13"/>
  <c r="C32" i="13"/>
  <c r="C35" i="13"/>
  <c r="GT939" i="16"/>
  <c r="GZ939" i="16"/>
  <c r="BM120" i="16" l="1"/>
  <c r="GX1344" i="16"/>
  <c r="FJ160" i="16"/>
  <c r="EG239" i="16"/>
  <c r="DD239" i="16"/>
  <c r="FY277" i="16"/>
  <c r="GM239" i="16"/>
  <c r="GX97" i="16"/>
  <c r="GX1098" i="16"/>
  <c r="GX290" i="16"/>
  <c r="GX471" i="16"/>
  <c r="GX1406" i="16"/>
  <c r="CA239" i="16"/>
  <c r="GX1036" i="16"/>
  <c r="GX848" i="16"/>
  <c r="DS276" i="16"/>
  <c r="GX1407" i="16"/>
  <c r="EV120" i="16"/>
  <c r="GX913" i="16"/>
  <c r="AO53" i="16"/>
  <c r="AO54" i="16" s="1"/>
  <c r="AI14" i="16"/>
  <c r="AF14" i="16"/>
  <c r="AG14" i="16"/>
  <c r="AH14" i="16"/>
  <c r="AE15" i="16"/>
  <c r="AJ14" i="16"/>
  <c r="AG608" i="16"/>
  <c r="AJ608" i="16"/>
  <c r="AE609" i="16"/>
  <c r="AF608" i="16"/>
  <c r="AI608" i="16"/>
  <c r="AH608" i="16"/>
  <c r="AI708" i="16"/>
  <c r="AF708" i="16"/>
  <c r="AJ708" i="16"/>
  <c r="AH708" i="16"/>
  <c r="AE709" i="16"/>
  <c r="AG708" i="16"/>
  <c r="P608" i="16"/>
  <c r="O608" i="16"/>
  <c r="M609" i="16"/>
  <c r="N608" i="16"/>
  <c r="Q608" i="16"/>
  <c r="R608" i="16"/>
  <c r="GX291" i="16"/>
  <c r="EV119" i="16"/>
  <c r="GX1099" i="16"/>
  <c r="GX409" i="16"/>
  <c r="GX915" i="16"/>
  <c r="GX1470" i="16"/>
  <c r="CP120" i="16"/>
  <c r="CD80" i="16"/>
  <c r="GX407" i="16"/>
  <c r="GX786" i="16"/>
  <c r="GX1228" i="16"/>
  <c r="AG806" i="16"/>
  <c r="AI806" i="16"/>
  <c r="AF806" i="16"/>
  <c r="AE807" i="16"/>
  <c r="AH806" i="16"/>
  <c r="AJ806" i="16"/>
  <c r="AE213" i="16"/>
  <c r="AF212" i="16"/>
  <c r="AJ212" i="16"/>
  <c r="AI212" i="16"/>
  <c r="AH212" i="16"/>
  <c r="AG212" i="16"/>
  <c r="AT275" i="16"/>
  <c r="AT207" i="16"/>
  <c r="EJ86" i="16"/>
  <c r="AJ308" i="16"/>
  <c r="AE309" i="16"/>
  <c r="AI308" i="16"/>
  <c r="AG308" i="16"/>
  <c r="AF308" i="16"/>
  <c r="AH308" i="16"/>
  <c r="AT126" i="16"/>
  <c r="AT142" i="16"/>
  <c r="AT159" i="16" s="1"/>
  <c r="AT53" i="16"/>
  <c r="AT14" i="16"/>
  <c r="FY201" i="16" s="1"/>
  <c r="GX1165" i="16"/>
  <c r="GX98" i="16"/>
  <c r="GX159" i="16"/>
  <c r="GX536" i="16"/>
  <c r="CP200" i="16"/>
  <c r="EV200" i="16"/>
  <c r="GX410" i="16"/>
  <c r="FY278" i="16"/>
  <c r="GX1230" i="16"/>
  <c r="DS197" i="16"/>
  <c r="EV199" i="16"/>
  <c r="GX1226" i="16"/>
  <c r="DS121" i="16"/>
  <c r="CP197" i="16"/>
  <c r="GX1469" i="16"/>
  <c r="GX723" i="16"/>
  <c r="BM199" i="16"/>
  <c r="GX721" i="16"/>
  <c r="BM39" i="16"/>
  <c r="GX411" i="16"/>
  <c r="EV118" i="16"/>
  <c r="GX1343" i="16"/>
  <c r="GX784" i="16"/>
  <c r="GX287" i="16"/>
  <c r="EV198" i="16"/>
  <c r="GX722" i="16"/>
  <c r="DS277" i="16"/>
  <c r="GX224" i="16"/>
  <c r="GX1163" i="16"/>
  <c r="CP199" i="16"/>
  <c r="GX475" i="16"/>
  <c r="GX600" i="16"/>
  <c r="CP119" i="16"/>
  <c r="BM276" i="16"/>
  <c r="GX1534" i="16"/>
  <c r="DS199" i="16"/>
  <c r="GX537" i="16"/>
  <c r="GX599" i="16"/>
  <c r="GX99" i="16"/>
  <c r="GX96" i="16"/>
  <c r="GX1409" i="16"/>
  <c r="FY119" i="16"/>
  <c r="GX1341" i="16"/>
  <c r="GX1471" i="16"/>
  <c r="GX1472" i="16"/>
  <c r="GX472" i="16"/>
  <c r="CP279" i="16"/>
  <c r="GX289" i="16"/>
  <c r="GX288" i="16"/>
  <c r="BM118" i="16"/>
  <c r="BM200" i="16"/>
  <c r="FY200" i="16"/>
  <c r="BM277" i="16"/>
  <c r="GX849" i="16"/>
  <c r="FY276" i="16"/>
  <c r="GX1227" i="16"/>
  <c r="AE115" i="16"/>
  <c r="AG114" i="16"/>
  <c r="AH114" i="16"/>
  <c r="AI114" i="16"/>
  <c r="AF114" i="16"/>
  <c r="AJ114" i="16"/>
  <c r="O1005" i="16"/>
  <c r="Q1005" i="16"/>
  <c r="P1005" i="16"/>
  <c r="M1006" i="16"/>
  <c r="N1005" i="16"/>
  <c r="R1005" i="16"/>
  <c r="P308" i="16"/>
  <c r="M309" i="16"/>
  <c r="Q308" i="16"/>
  <c r="R308" i="16"/>
  <c r="N308" i="16"/>
  <c r="O308" i="16"/>
  <c r="Q506" i="16"/>
  <c r="P506" i="16"/>
  <c r="M507" i="16"/>
  <c r="R506" i="16"/>
  <c r="O506" i="16"/>
  <c r="N506" i="16"/>
  <c r="CC296" i="16"/>
  <c r="CD296" i="16" s="1"/>
  <c r="CD318" i="16" s="1"/>
  <c r="CA318" i="16"/>
  <c r="P411" i="16"/>
  <c r="M412" i="16"/>
  <c r="Q411" i="16"/>
  <c r="N411" i="16"/>
  <c r="O411" i="16"/>
  <c r="R411" i="16"/>
  <c r="AJ412" i="16"/>
  <c r="AG412" i="16"/>
  <c r="AH412" i="16"/>
  <c r="AI412" i="16"/>
  <c r="AF412" i="16"/>
  <c r="AE413" i="16"/>
  <c r="GX785" i="16"/>
  <c r="GX102" i="16"/>
  <c r="GX292" i="16"/>
  <c r="GX1473" i="16"/>
  <c r="CA160" i="16"/>
  <c r="GM318" i="16"/>
  <c r="GX232" i="16"/>
  <c r="GX1533" i="16"/>
  <c r="GX1414" i="16"/>
  <c r="GX539" i="16"/>
  <c r="GX602" i="16"/>
  <c r="GX1408" i="16"/>
  <c r="DS118" i="16"/>
  <c r="EV276" i="16"/>
  <c r="BM40" i="16"/>
  <c r="GX1101" i="16"/>
  <c r="EV278" i="16"/>
  <c r="CP278" i="16"/>
  <c r="GX916" i="16"/>
  <c r="GX787" i="16"/>
  <c r="BM41" i="16"/>
  <c r="GX1342" i="16"/>
  <c r="EV277" i="16"/>
  <c r="CP277" i="16"/>
  <c r="GX479" i="16"/>
  <c r="BM278" i="16"/>
  <c r="DS200" i="16"/>
  <c r="GX1476" i="16"/>
  <c r="DS278" i="16"/>
  <c r="GX1034" i="16"/>
  <c r="GX1042" i="16"/>
  <c r="GX162" i="16"/>
  <c r="GX603" i="16"/>
  <c r="GX1100" i="16"/>
  <c r="BM119" i="16"/>
  <c r="GX1536" i="16"/>
  <c r="GX225" i="16"/>
  <c r="GX95" i="16"/>
  <c r="FY121" i="16"/>
  <c r="FY120" i="16"/>
  <c r="FY199" i="16"/>
  <c r="GX850" i="16"/>
  <c r="FJ318" i="16"/>
  <c r="AO47" i="16"/>
  <c r="AO48" i="16" s="1"/>
  <c r="AT191" i="16"/>
  <c r="AT259" i="16"/>
  <c r="AT291" i="16"/>
  <c r="AT223" i="16"/>
  <c r="AT308" i="16" s="1"/>
  <c r="AT175" i="16"/>
  <c r="AT243" i="16"/>
  <c r="Q213" i="16"/>
  <c r="M214" i="16"/>
  <c r="P213" i="16"/>
  <c r="N213" i="16"/>
  <c r="O213" i="16"/>
  <c r="R213" i="16"/>
  <c r="Q906" i="16"/>
  <c r="O906" i="16"/>
  <c r="P906" i="16"/>
  <c r="R906" i="16"/>
  <c r="M907" i="16"/>
  <c r="N906" i="16"/>
  <c r="AG906" i="16"/>
  <c r="AH906" i="16"/>
  <c r="AE907" i="16"/>
  <c r="AI906" i="16"/>
  <c r="AJ906" i="16"/>
  <c r="AF906" i="16"/>
  <c r="EG160" i="16"/>
  <c r="DD160" i="16"/>
  <c r="DS198" i="16"/>
  <c r="GX852" i="16"/>
  <c r="GX857" i="16"/>
  <c r="GX226" i="16"/>
  <c r="GX1162" i="16"/>
  <c r="GX227" i="16"/>
  <c r="DS120" i="16"/>
  <c r="EV279" i="16"/>
  <c r="GX535" i="16"/>
  <c r="GX161" i="16"/>
  <c r="GX538" i="16"/>
  <c r="FY197" i="16"/>
  <c r="DS279" i="16"/>
  <c r="FY279" i="16"/>
  <c r="GX1102" i="16"/>
  <c r="GX473" i="16"/>
  <c r="GX1537" i="16"/>
  <c r="BM201" i="16"/>
  <c r="CP198" i="16"/>
  <c r="CP118" i="16"/>
  <c r="GX791" i="16"/>
  <c r="GX1037" i="16"/>
  <c r="FY198" i="16"/>
  <c r="GX727" i="16"/>
  <c r="CP121" i="16"/>
  <c r="DS119" i="16"/>
  <c r="EV283" i="16"/>
  <c r="GX720" i="16"/>
  <c r="GX160" i="16"/>
  <c r="BM279" i="16"/>
  <c r="GX1234" i="16"/>
  <c r="GX788" i="16"/>
  <c r="GX408" i="16"/>
  <c r="EV197" i="16"/>
  <c r="GX921" i="16"/>
  <c r="GM160" i="16"/>
  <c r="GX1166" i="16"/>
  <c r="BM121" i="16"/>
  <c r="GX1229" i="16"/>
  <c r="CA80" i="16"/>
  <c r="AF1001" i="16"/>
  <c r="AG1001" i="16"/>
  <c r="AH1001" i="16"/>
  <c r="AI1001" i="16"/>
  <c r="AJ1001" i="16"/>
  <c r="AE1002" i="16"/>
  <c r="O114" i="16"/>
  <c r="Q114" i="16"/>
  <c r="M115" i="16"/>
  <c r="P114" i="16"/>
  <c r="N114" i="16"/>
  <c r="R114" i="16"/>
  <c r="M808" i="16"/>
  <c r="P807" i="16"/>
  <c r="O807" i="16"/>
  <c r="Q807" i="16"/>
  <c r="N807" i="16"/>
  <c r="R807" i="16"/>
  <c r="Q708" i="16"/>
  <c r="P708" i="16"/>
  <c r="M709" i="16"/>
  <c r="O708" i="16"/>
  <c r="R708" i="16"/>
  <c r="N708" i="16"/>
  <c r="M18" i="16"/>
  <c r="R17" i="16"/>
  <c r="Q17" i="16"/>
  <c r="P17" i="16"/>
  <c r="O17" i="16"/>
  <c r="N17" i="16"/>
  <c r="D144" i="16"/>
  <c r="D158" i="16" s="1"/>
  <c r="D149" i="16"/>
  <c r="D163" i="16" s="1"/>
  <c r="D141" i="16"/>
  <c r="D155" i="16" s="1"/>
  <c r="D153" i="16"/>
  <c r="D148" i="16"/>
  <c r="D162" i="16" s="1"/>
  <c r="D147" i="16"/>
  <c r="D161" i="16" s="1"/>
  <c r="D142" i="16"/>
  <c r="D156" i="16" s="1"/>
  <c r="D150" i="16"/>
  <c r="D164" i="16" s="1"/>
  <c r="D146" i="16"/>
  <c r="D160" i="16" s="1"/>
  <c r="D140" i="16"/>
  <c r="D154" i="16" s="1"/>
  <c r="D145" i="16"/>
  <c r="D159" i="16" s="1"/>
  <c r="D143" i="16"/>
  <c r="D157" i="16" s="1"/>
  <c r="E139" i="16"/>
  <c r="AE507" i="16"/>
  <c r="AJ506" i="16"/>
  <c r="AI506" i="16"/>
  <c r="AG506" i="16"/>
  <c r="AF506" i="16"/>
  <c r="AH506" i="16"/>
  <c r="CP283" i="16"/>
  <c r="GX1405" i="16"/>
  <c r="GX917" i="16"/>
  <c r="GX228" i="16"/>
  <c r="EV121" i="16"/>
  <c r="BM197" i="16"/>
  <c r="GX474" i="16"/>
  <c r="GX163" i="16"/>
  <c r="GX790" i="16"/>
  <c r="GX1038" i="16"/>
  <c r="GX1035" i="16"/>
  <c r="GX223" i="16"/>
  <c r="GX1040" i="16"/>
  <c r="CP204" i="16"/>
  <c r="GX914" i="16"/>
  <c r="GX724" i="16"/>
  <c r="GX1171" i="16"/>
  <c r="GX1412" i="16"/>
  <c r="BM38" i="16"/>
  <c r="GX1535" i="16"/>
  <c r="DS280" i="16"/>
  <c r="GX1231" i="16"/>
  <c r="GX1167" i="16"/>
  <c r="GX726" i="16"/>
  <c r="FY118" i="16"/>
  <c r="GX1164" i="16"/>
  <c r="BM198" i="16"/>
  <c r="GX912" i="16"/>
  <c r="GX601" i="16"/>
  <c r="GX851" i="16"/>
  <c r="GX1043" i="16"/>
  <c r="GX164" i="16"/>
  <c r="GX1345" i="16"/>
  <c r="DD318" i="16"/>
  <c r="GU940" i="16"/>
  <c r="GU627" i="16"/>
  <c r="GU1254" i="16"/>
  <c r="GU314" i="16"/>
  <c r="GZ7" i="16"/>
  <c r="GT7" i="16"/>
  <c r="BM204" i="16" l="1"/>
  <c r="BM125" i="16"/>
  <c r="GX729" i="16"/>
  <c r="GX296" i="16"/>
  <c r="GX1349" i="16"/>
  <c r="GX415" i="16"/>
  <c r="DS204" i="16"/>
  <c r="FY122" i="16"/>
  <c r="FY204" i="16"/>
  <c r="DS202" i="16"/>
  <c r="DS201" i="16"/>
  <c r="DS123" i="16"/>
  <c r="BM283" i="16"/>
  <c r="BM42" i="16"/>
  <c r="GX476" i="16"/>
  <c r="GX919" i="16"/>
  <c r="GX480" i="16"/>
  <c r="GX856" i="16"/>
  <c r="GX166" i="16"/>
  <c r="GX167" i="16"/>
  <c r="BM202" i="16"/>
  <c r="DS124" i="16"/>
  <c r="GX853" i="16"/>
  <c r="CP282" i="16"/>
  <c r="CP202" i="16"/>
  <c r="GX1168" i="16"/>
  <c r="GX414" i="16"/>
  <c r="BM123" i="16"/>
  <c r="GX605" i="16"/>
  <c r="CP280" i="16"/>
  <c r="GX1478" i="16"/>
  <c r="GX412" i="16"/>
  <c r="DS122" i="16"/>
  <c r="GX1039" i="16"/>
  <c r="GX725" i="16"/>
  <c r="BM281" i="16"/>
  <c r="BM203" i="16"/>
  <c r="GX1235" i="16"/>
  <c r="GX230" i="16"/>
  <c r="GX1477" i="16"/>
  <c r="CP124" i="16"/>
  <c r="FY124" i="16"/>
  <c r="GX606" i="16"/>
  <c r="EV202" i="16"/>
  <c r="GX477" i="16"/>
  <c r="GX1170" i="16"/>
  <c r="GX792" i="16"/>
  <c r="DS281" i="16"/>
  <c r="EV204" i="16"/>
  <c r="DS203" i="16"/>
  <c r="DS283" i="16"/>
  <c r="GX607" i="16"/>
  <c r="GX544" i="16"/>
  <c r="GX100" i="16"/>
  <c r="GX1538" i="16"/>
  <c r="GX604" i="16"/>
  <c r="BM122" i="16"/>
  <c r="GX1540" i="16"/>
  <c r="CP125" i="16"/>
  <c r="GX920" i="16"/>
  <c r="GX542" i="16"/>
  <c r="GX1475" i="16"/>
  <c r="FY281" i="16"/>
  <c r="CP123" i="16"/>
  <c r="GX1410" i="16"/>
  <c r="CP122" i="16"/>
  <c r="GX165" i="16"/>
  <c r="BM124" i="16"/>
  <c r="GX295" i="16"/>
  <c r="GX101" i="16"/>
  <c r="GX1541" i="16"/>
  <c r="DS125" i="16"/>
  <c r="CP281" i="16"/>
  <c r="GX1104" i="16"/>
  <c r="GX543" i="16"/>
  <c r="GX293" i="16"/>
  <c r="GX1106" i="16"/>
  <c r="GX1347" i="16"/>
  <c r="BM43" i="16"/>
  <c r="P609" i="16"/>
  <c r="R609" i="16"/>
  <c r="M610" i="16"/>
  <c r="N609" i="16"/>
  <c r="O609" i="16"/>
  <c r="Q609" i="16"/>
  <c r="AE710" i="16"/>
  <c r="AG709" i="16"/>
  <c r="AF709" i="16"/>
  <c r="AJ709" i="16"/>
  <c r="AH709" i="16"/>
  <c r="AI709" i="16"/>
  <c r="AG609" i="16"/>
  <c r="AF609" i="16"/>
  <c r="AI609" i="16"/>
  <c r="AJ609" i="16"/>
  <c r="AE610" i="16"/>
  <c r="AH609" i="16"/>
  <c r="AH15" i="16"/>
  <c r="AI15" i="16"/>
  <c r="AF15" i="16"/>
  <c r="AG15" i="16"/>
  <c r="AE16" i="16"/>
  <c r="AJ15" i="16"/>
  <c r="AJ213" i="16"/>
  <c r="AF213" i="16"/>
  <c r="AG213" i="16"/>
  <c r="AE214" i="16"/>
  <c r="AH213" i="16"/>
  <c r="AI213" i="16"/>
  <c r="BM280" i="16"/>
  <c r="GX168" i="16"/>
  <c r="GX854" i="16"/>
  <c r="GX1542" i="16"/>
  <c r="FY282" i="16"/>
  <c r="GX103" i="16"/>
  <c r="BM282" i="16"/>
  <c r="GX478" i="16"/>
  <c r="AG807" i="16"/>
  <c r="AE808" i="16"/>
  <c r="AJ807" i="16"/>
  <c r="AH807" i="16"/>
  <c r="AI807" i="16"/>
  <c r="AF807" i="16"/>
  <c r="AP47" i="16"/>
  <c r="AQ47" i="16" s="1"/>
  <c r="AN8" i="16"/>
  <c r="AP45" i="16"/>
  <c r="AN7" i="16"/>
  <c r="AN10" i="16"/>
  <c r="AN9" i="16"/>
  <c r="AN6" i="16"/>
  <c r="AN56" i="16"/>
  <c r="AP46" i="16"/>
  <c r="AQ46" i="16" s="1"/>
  <c r="AT260" i="16"/>
  <c r="AT192" i="16"/>
  <c r="E144" i="16"/>
  <c r="E158" i="16" s="1"/>
  <c r="E147" i="16"/>
  <c r="E161" i="16" s="1"/>
  <c r="E148" i="16"/>
  <c r="E162" i="16" s="1"/>
  <c r="E146" i="16"/>
  <c r="E160" i="16" s="1"/>
  <c r="E141" i="16"/>
  <c r="E155" i="16" s="1"/>
  <c r="E149" i="16"/>
  <c r="E163" i="16" s="1"/>
  <c r="E145" i="16"/>
  <c r="E159" i="16" s="1"/>
  <c r="E143" i="16"/>
  <c r="E157" i="16" s="1"/>
  <c r="E140" i="16"/>
  <c r="E154" i="16" s="1"/>
  <c r="F139" i="16"/>
  <c r="E142" i="16"/>
  <c r="E156" i="16" s="1"/>
  <c r="E150" i="16"/>
  <c r="E164" i="16" s="1"/>
  <c r="E153" i="16"/>
  <c r="P214" i="16"/>
  <c r="Q214" i="16"/>
  <c r="M215" i="16"/>
  <c r="O214" i="16"/>
  <c r="N214" i="16"/>
  <c r="R214" i="16"/>
  <c r="AT276" i="16"/>
  <c r="AT208" i="16"/>
  <c r="AE414" i="16"/>
  <c r="AH413" i="16"/>
  <c r="AJ413" i="16"/>
  <c r="AF413" i="16"/>
  <c r="AG413" i="16"/>
  <c r="AI413" i="16"/>
  <c r="Q507" i="16"/>
  <c r="O507" i="16"/>
  <c r="P507" i="16"/>
  <c r="M508" i="16"/>
  <c r="R507" i="16"/>
  <c r="N507" i="16"/>
  <c r="AH115" i="16"/>
  <c r="AI115" i="16"/>
  <c r="AJ115" i="16"/>
  <c r="AF115" i="16"/>
  <c r="AG115" i="16"/>
  <c r="AE116" i="16"/>
  <c r="AP53" i="16"/>
  <c r="AQ53" i="16" s="1"/>
  <c r="AP51" i="16"/>
  <c r="AN57" i="16"/>
  <c r="AG1002" i="16"/>
  <c r="AF1002" i="16"/>
  <c r="AI1002" i="16"/>
  <c r="AH1002" i="16"/>
  <c r="AE1003" i="16"/>
  <c r="AJ1002" i="16"/>
  <c r="AF507" i="16"/>
  <c r="AH507" i="16"/>
  <c r="AI507" i="16"/>
  <c r="AG507" i="16"/>
  <c r="AJ507" i="16"/>
  <c r="AE508" i="16"/>
  <c r="AJ907" i="16"/>
  <c r="AE908" i="16"/>
  <c r="AH907" i="16"/>
  <c r="AG907" i="16"/>
  <c r="AI907" i="16"/>
  <c r="AF907" i="16"/>
  <c r="N907" i="16"/>
  <c r="M908" i="16"/>
  <c r="P907" i="16"/>
  <c r="O907" i="16"/>
  <c r="Q907" i="16"/>
  <c r="R907" i="16"/>
  <c r="O309" i="16"/>
  <c r="Q309" i="16"/>
  <c r="P309" i="16"/>
  <c r="M310" i="16"/>
  <c r="R309" i="16"/>
  <c r="N309" i="16"/>
  <c r="N1006" i="16"/>
  <c r="Q1006" i="16"/>
  <c r="P1006" i="16"/>
  <c r="M1007" i="16"/>
  <c r="O1006" i="16"/>
  <c r="R1006" i="16"/>
  <c r="AT15" i="16"/>
  <c r="GX1236" i="16" s="1"/>
  <c r="AT143" i="16"/>
  <c r="AT160" i="16" s="1"/>
  <c r="AT127" i="16"/>
  <c r="AT54" i="16"/>
  <c r="GX1103" i="16"/>
  <c r="EV203" i="16"/>
  <c r="GX231" i="16"/>
  <c r="FY280" i="16"/>
  <c r="EV282" i="16"/>
  <c r="FY202" i="16"/>
  <c r="GX1169" i="16"/>
  <c r="GX728" i="16"/>
  <c r="GX1348" i="16"/>
  <c r="GX855" i="16"/>
  <c r="GX413" i="16"/>
  <c r="EV280" i="16"/>
  <c r="GX294" i="16"/>
  <c r="GX1346" i="16"/>
  <c r="GX1041" i="16"/>
  <c r="GX1233" i="16"/>
  <c r="FY123" i="16"/>
  <c r="GX918" i="16"/>
  <c r="GX1105" i="16"/>
  <c r="GX789" i="16"/>
  <c r="GX541" i="16"/>
  <c r="GX104" i="16"/>
  <c r="GX1539" i="16"/>
  <c r="GX1411" i="16"/>
  <c r="EV125" i="16"/>
  <c r="GX1350" i="16"/>
  <c r="CP201" i="16"/>
  <c r="FY125" i="16"/>
  <c r="EV201" i="16"/>
  <c r="CP203" i="16"/>
  <c r="AP52" i="16"/>
  <c r="AQ52" i="16" s="1"/>
  <c r="AT244" i="16"/>
  <c r="AT176" i="16"/>
  <c r="AE310" i="16"/>
  <c r="AJ309" i="16"/>
  <c r="AH309" i="16"/>
  <c r="AI309" i="16"/>
  <c r="AF309" i="16"/>
  <c r="AG309" i="16"/>
  <c r="AT224" i="16"/>
  <c r="AT309" i="16" s="1"/>
  <c r="AT292" i="16"/>
  <c r="Q18" i="16"/>
  <c r="R18" i="16"/>
  <c r="N18" i="16"/>
  <c r="O18" i="16"/>
  <c r="M19" i="16"/>
  <c r="P18" i="16"/>
  <c r="O709" i="16"/>
  <c r="Q709" i="16"/>
  <c r="N709" i="16"/>
  <c r="M710" i="16"/>
  <c r="R709" i="16"/>
  <c r="P709" i="16"/>
  <c r="M809" i="16"/>
  <c r="Q808" i="16"/>
  <c r="P808" i="16"/>
  <c r="N808" i="16"/>
  <c r="O808" i="16"/>
  <c r="R808" i="16"/>
  <c r="O115" i="16"/>
  <c r="M116" i="16"/>
  <c r="N115" i="16"/>
  <c r="P115" i="16"/>
  <c r="Q115" i="16"/>
  <c r="R115" i="16"/>
  <c r="N412" i="16"/>
  <c r="Q412" i="16"/>
  <c r="P412" i="16"/>
  <c r="O412" i="16"/>
  <c r="M413" i="16"/>
  <c r="R412" i="16"/>
  <c r="BM44" i="16"/>
  <c r="FY283" i="16"/>
  <c r="GX1413" i="16"/>
  <c r="EV122" i="16"/>
  <c r="FY203" i="16"/>
  <c r="EV281" i="16"/>
  <c r="EV124" i="16"/>
  <c r="EV123" i="16"/>
  <c r="DS282" i="16"/>
  <c r="GX416" i="16"/>
  <c r="GX608" i="16"/>
  <c r="GX1232" i="16"/>
  <c r="GX229" i="16"/>
  <c r="GX1107" i="16"/>
  <c r="GX1474" i="16"/>
  <c r="GT314" i="16"/>
  <c r="GZ314" i="16"/>
  <c r="GT1254" i="16"/>
  <c r="GZ1254" i="16"/>
  <c r="GT627" i="16"/>
  <c r="GZ627" i="16"/>
  <c r="GU8" i="16"/>
  <c r="GT940" i="16"/>
  <c r="GZ940" i="16"/>
  <c r="GX1480" i="16" l="1"/>
  <c r="DS286" i="16"/>
  <c r="GX731" i="16"/>
  <c r="BM287" i="16"/>
  <c r="GX107" i="16"/>
  <c r="GX105" i="16"/>
  <c r="GX1543" i="16"/>
  <c r="FY208" i="16"/>
  <c r="BM126" i="16"/>
  <c r="GX795" i="16"/>
  <c r="EV208" i="16"/>
  <c r="GX106" i="16"/>
  <c r="CP207" i="16"/>
  <c r="GX1046" i="16"/>
  <c r="EV206" i="16"/>
  <c r="CP284" i="16"/>
  <c r="GX1419" i="16"/>
  <c r="GX1417" i="16"/>
  <c r="GX1418" i="16"/>
  <c r="FY126" i="16"/>
  <c r="FY129" i="16"/>
  <c r="DS206" i="16"/>
  <c r="DS205" i="16"/>
  <c r="EV128" i="16"/>
  <c r="GX1354" i="16"/>
  <c r="BM127" i="16"/>
  <c r="GX171" i="16"/>
  <c r="AG610" i="16"/>
  <c r="AE611" i="16"/>
  <c r="AI610" i="16"/>
  <c r="AH610" i="16"/>
  <c r="AJ610" i="16"/>
  <c r="AF610" i="16"/>
  <c r="AE17" i="16"/>
  <c r="AG16" i="16"/>
  <c r="AH16" i="16"/>
  <c r="AI16" i="16"/>
  <c r="AF16" i="16"/>
  <c r="AJ16" i="16"/>
  <c r="AJ710" i="16"/>
  <c r="AG710" i="16"/>
  <c r="AI710" i="16"/>
  <c r="AH710" i="16"/>
  <c r="AF710" i="16"/>
  <c r="AE711" i="16"/>
  <c r="N610" i="16"/>
  <c r="M611" i="16"/>
  <c r="R610" i="16"/>
  <c r="Q610" i="16"/>
  <c r="O610" i="16"/>
  <c r="P610" i="16"/>
  <c r="AG808" i="16"/>
  <c r="AE809" i="16"/>
  <c r="AI808" i="16"/>
  <c r="AF808" i="16"/>
  <c r="AJ808" i="16"/>
  <c r="AH808" i="16"/>
  <c r="AH214" i="16"/>
  <c r="AE215" i="16"/>
  <c r="AJ214" i="16"/>
  <c r="AI214" i="16"/>
  <c r="AF214" i="16"/>
  <c r="AG214" i="16"/>
  <c r="Q710" i="16"/>
  <c r="P710" i="16"/>
  <c r="R710" i="16"/>
  <c r="N710" i="16"/>
  <c r="M711" i="16"/>
  <c r="O710" i="16"/>
  <c r="AT245" i="16"/>
  <c r="AT177" i="16"/>
  <c r="M311" i="16"/>
  <c r="R310" i="16"/>
  <c r="Q310" i="16"/>
  <c r="P310" i="16"/>
  <c r="O310" i="16"/>
  <c r="N310" i="16"/>
  <c r="M909" i="16"/>
  <c r="P908" i="16"/>
  <c r="O908" i="16"/>
  <c r="Q908" i="16"/>
  <c r="N908" i="16"/>
  <c r="R908" i="16"/>
  <c r="AI508" i="16"/>
  <c r="AH508" i="16"/>
  <c r="AE509" i="16"/>
  <c r="AF508" i="16"/>
  <c r="AJ508" i="16"/>
  <c r="AG508" i="16"/>
  <c r="AQ51" i="16"/>
  <c r="AQ54" i="16" s="1"/>
  <c r="AP54" i="16"/>
  <c r="AI116" i="16"/>
  <c r="AG116" i="16"/>
  <c r="AE117" i="16"/>
  <c r="AF116" i="16"/>
  <c r="AJ116" i="16"/>
  <c r="AH116" i="16"/>
  <c r="M509" i="16"/>
  <c r="R508" i="16"/>
  <c r="Q508" i="16"/>
  <c r="P508" i="16"/>
  <c r="O508" i="16"/>
  <c r="N508" i="16"/>
  <c r="AT225" i="16"/>
  <c r="AT310" i="16" s="1"/>
  <c r="AT293" i="16"/>
  <c r="AT277" i="16"/>
  <c r="AT209" i="16"/>
  <c r="AO10" i="16"/>
  <c r="AO9" i="16"/>
  <c r="AO7" i="16"/>
  <c r="AO6" i="16"/>
  <c r="AO8" i="16"/>
  <c r="AQ45" i="16"/>
  <c r="AQ48" i="16" s="1"/>
  <c r="AP48" i="16"/>
  <c r="AT261" i="16"/>
  <c r="AT193" i="16"/>
  <c r="AE1004" i="16"/>
  <c r="AG1003" i="16"/>
  <c r="AH1003" i="16"/>
  <c r="AI1003" i="16"/>
  <c r="AJ1003" i="16"/>
  <c r="AF1003" i="16"/>
  <c r="AQ42" i="16"/>
  <c r="AN58" i="16"/>
  <c r="AS58" i="16"/>
  <c r="AQ58" i="16"/>
  <c r="AP58" i="16"/>
  <c r="AR58" i="16"/>
  <c r="AO58" i="16"/>
  <c r="GX46" i="16" s="1"/>
  <c r="O215" i="16"/>
  <c r="N215" i="16"/>
  <c r="Q215" i="16"/>
  <c r="P215" i="16"/>
  <c r="M216" i="16"/>
  <c r="R215" i="16"/>
  <c r="R116" i="16"/>
  <c r="P116" i="16"/>
  <c r="Q116" i="16"/>
  <c r="N116" i="16"/>
  <c r="O116" i="16"/>
  <c r="M117" i="16"/>
  <c r="O19" i="16"/>
  <c r="N19" i="16"/>
  <c r="P19" i="16"/>
  <c r="R19" i="16"/>
  <c r="M20" i="16"/>
  <c r="Q19" i="16"/>
  <c r="AE311" i="16"/>
  <c r="AH310" i="16"/>
  <c r="AI310" i="16"/>
  <c r="AF310" i="16"/>
  <c r="AG310" i="16"/>
  <c r="AJ310" i="16"/>
  <c r="O1007" i="16"/>
  <c r="Q1007" i="16"/>
  <c r="N1007" i="16"/>
  <c r="M1008" i="16"/>
  <c r="P1007" i="16"/>
  <c r="R1007" i="16"/>
  <c r="AH908" i="16"/>
  <c r="AJ908" i="16"/>
  <c r="AE909" i="16"/>
  <c r="AF908" i="16"/>
  <c r="AG908" i="16"/>
  <c r="AI908" i="16"/>
  <c r="Q413" i="16"/>
  <c r="N413" i="16"/>
  <c r="P413" i="16"/>
  <c r="O413" i="16"/>
  <c r="M414" i="16"/>
  <c r="R413" i="16"/>
  <c r="Q809" i="16"/>
  <c r="R809" i="16"/>
  <c r="O809" i="16"/>
  <c r="N809" i="16"/>
  <c r="M810" i="16"/>
  <c r="P809" i="16"/>
  <c r="AT16" i="16"/>
  <c r="FY140" i="16" s="1"/>
  <c r="AT55" i="16"/>
  <c r="AT144" i="16"/>
  <c r="AT161" i="16" s="1"/>
  <c r="AT128" i="16"/>
  <c r="DS127" i="16"/>
  <c r="GX1546" i="16"/>
  <c r="GX547" i="16"/>
  <c r="GX926" i="16"/>
  <c r="GX298" i="16"/>
  <c r="GX794" i="16"/>
  <c r="GX1044" i="16"/>
  <c r="GX613" i="16"/>
  <c r="DS287" i="16"/>
  <c r="GX109" i="16"/>
  <c r="GX923" i="16"/>
  <c r="CP237" i="16"/>
  <c r="FY285" i="16"/>
  <c r="CP285" i="16"/>
  <c r="EV129" i="16"/>
  <c r="BM206" i="16"/>
  <c r="BM207" i="16"/>
  <c r="FY284" i="16"/>
  <c r="GX481" i="16"/>
  <c r="FY287" i="16"/>
  <c r="GX612" i="16"/>
  <c r="GX1176" i="16"/>
  <c r="GX1482" i="16"/>
  <c r="GX234" i="16"/>
  <c r="GX297" i="16"/>
  <c r="CP208" i="16"/>
  <c r="FY207" i="16"/>
  <c r="GX420" i="16"/>
  <c r="GX610" i="16"/>
  <c r="GX924" i="16"/>
  <c r="GX862" i="16"/>
  <c r="EV313" i="16"/>
  <c r="GX170" i="16"/>
  <c r="GX108" i="16"/>
  <c r="EV299" i="16"/>
  <c r="BM49" i="16"/>
  <c r="BM208" i="16"/>
  <c r="GX237" i="16"/>
  <c r="FY205" i="16"/>
  <c r="FY127" i="16"/>
  <c r="GX417" i="16"/>
  <c r="GX300" i="16"/>
  <c r="GX548" i="16"/>
  <c r="GX922" i="16"/>
  <c r="DS129" i="16"/>
  <c r="AF414" i="16"/>
  <c r="AG414" i="16"/>
  <c r="AI414" i="16"/>
  <c r="AJ414" i="16"/>
  <c r="AE415" i="16"/>
  <c r="AH414" i="16"/>
  <c r="F145" i="16"/>
  <c r="F159" i="16" s="1"/>
  <c r="F146" i="16"/>
  <c r="F160" i="16" s="1"/>
  <c r="F144" i="16"/>
  <c r="F158" i="16" s="1"/>
  <c r="F147" i="16"/>
  <c r="F161" i="16" s="1"/>
  <c r="F142" i="16"/>
  <c r="F156" i="16" s="1"/>
  <c r="F153" i="16"/>
  <c r="F150" i="16"/>
  <c r="F164" i="16" s="1"/>
  <c r="F140" i="16"/>
  <c r="F154" i="16" s="1"/>
  <c r="F143" i="16"/>
  <c r="F157" i="16" s="1"/>
  <c r="F141" i="16"/>
  <c r="F155" i="16" s="1"/>
  <c r="F149" i="16"/>
  <c r="F163" i="16" s="1"/>
  <c r="F148" i="16"/>
  <c r="F162" i="16" s="1"/>
  <c r="GU941" i="16"/>
  <c r="GT8" i="16"/>
  <c r="GZ8" i="16"/>
  <c r="GU628" i="16"/>
  <c r="GU1255" i="16"/>
  <c r="GU315" i="16"/>
  <c r="EV135" i="16" l="1"/>
  <c r="BM71" i="16"/>
  <c r="DS229" i="16"/>
  <c r="BM225" i="16"/>
  <c r="GX1548" i="16"/>
  <c r="GX1243" i="16"/>
  <c r="FY148" i="16"/>
  <c r="CP156" i="16"/>
  <c r="BM68" i="16"/>
  <c r="CP234" i="16"/>
  <c r="EV153" i="16"/>
  <c r="CP221" i="16"/>
  <c r="FY216" i="16"/>
  <c r="BM156" i="16"/>
  <c r="BM65" i="16"/>
  <c r="DS296" i="16"/>
  <c r="FY226" i="16"/>
  <c r="FY298" i="16"/>
  <c r="BM63" i="16"/>
  <c r="EV236" i="16"/>
  <c r="DS152" i="16"/>
  <c r="GX1179" i="16"/>
  <c r="BM135" i="16"/>
  <c r="DS136" i="16"/>
  <c r="DS145" i="16"/>
  <c r="DS237" i="16"/>
  <c r="DS293" i="16"/>
  <c r="GX240" i="16"/>
  <c r="DS306" i="16"/>
  <c r="BM238" i="16"/>
  <c r="FY229" i="16"/>
  <c r="EV225" i="16"/>
  <c r="CP308" i="16"/>
  <c r="DS232" i="16"/>
  <c r="GX736" i="16"/>
  <c r="FY218" i="16"/>
  <c r="GX238" i="16"/>
  <c r="CP301" i="16"/>
  <c r="BM151" i="16"/>
  <c r="CP142" i="16"/>
  <c r="FY151" i="16"/>
  <c r="FY293" i="16"/>
  <c r="CP311" i="16"/>
  <c r="DS304" i="16"/>
  <c r="EV316" i="16"/>
  <c r="GX1052" i="16"/>
  <c r="FY159" i="16"/>
  <c r="DS301" i="16"/>
  <c r="GX930" i="16"/>
  <c r="DS223" i="16"/>
  <c r="BM154" i="16"/>
  <c r="GX305" i="16"/>
  <c r="DS151" i="16"/>
  <c r="AJ809" i="16"/>
  <c r="AG809" i="16"/>
  <c r="AI809" i="16"/>
  <c r="AE810" i="16"/>
  <c r="AF809" i="16"/>
  <c r="AH809" i="16"/>
  <c r="AE712" i="16"/>
  <c r="AF711" i="16"/>
  <c r="AI711" i="16"/>
  <c r="AG711" i="16"/>
  <c r="AH711" i="16"/>
  <c r="AJ711" i="16"/>
  <c r="AE612" i="16"/>
  <c r="AF611" i="16"/>
  <c r="AJ611" i="16"/>
  <c r="AI611" i="16"/>
  <c r="AH611" i="16"/>
  <c r="AG611" i="16"/>
  <c r="FY141" i="16"/>
  <c r="BM296" i="16"/>
  <c r="BM236" i="16"/>
  <c r="EV216" i="16"/>
  <c r="FY158" i="16"/>
  <c r="DS220" i="16"/>
  <c r="DS230" i="16"/>
  <c r="DS299" i="16"/>
  <c r="CP293" i="16"/>
  <c r="BM152" i="16"/>
  <c r="BM72" i="16"/>
  <c r="GX174" i="16"/>
  <c r="EV143" i="16"/>
  <c r="BM139" i="16"/>
  <c r="FY219" i="16"/>
  <c r="FY149" i="16"/>
  <c r="AI17" i="16"/>
  <c r="AH17" i="16"/>
  <c r="AG17" i="16"/>
  <c r="AF17" i="16"/>
  <c r="AE18" i="16"/>
  <c r="AJ17" i="16"/>
  <c r="AI215" i="16"/>
  <c r="AH215" i="16"/>
  <c r="AJ215" i="16"/>
  <c r="AE216" i="16"/>
  <c r="AG215" i="16"/>
  <c r="AF215" i="16"/>
  <c r="O611" i="16"/>
  <c r="P611" i="16"/>
  <c r="N611" i="16"/>
  <c r="R611" i="16"/>
  <c r="M612" i="16"/>
  <c r="Q611" i="16"/>
  <c r="GX358" i="16"/>
  <c r="Q509" i="16"/>
  <c r="M510" i="16"/>
  <c r="P509" i="16"/>
  <c r="O509" i="16"/>
  <c r="N509" i="16"/>
  <c r="R509" i="16"/>
  <c r="AI117" i="16"/>
  <c r="AE118" i="16"/>
  <c r="AJ117" i="16"/>
  <c r="AH117" i="16"/>
  <c r="AG117" i="16"/>
  <c r="AF117" i="16"/>
  <c r="AI509" i="16"/>
  <c r="AJ509" i="16"/>
  <c r="AE510" i="16"/>
  <c r="AF509" i="16"/>
  <c r="AG509" i="16"/>
  <c r="AH509" i="16"/>
  <c r="Q909" i="16"/>
  <c r="R909" i="16"/>
  <c r="O909" i="16"/>
  <c r="M910" i="16"/>
  <c r="N909" i="16"/>
  <c r="P909" i="16"/>
  <c r="Q711" i="16"/>
  <c r="N711" i="16"/>
  <c r="O711" i="16"/>
  <c r="P711" i="16"/>
  <c r="R711" i="16"/>
  <c r="M712" i="16"/>
  <c r="AT246" i="16"/>
  <c r="AT178" i="16"/>
  <c r="M811" i="16"/>
  <c r="P810" i="16"/>
  <c r="R810" i="16"/>
  <c r="O810" i="16"/>
  <c r="Q810" i="16"/>
  <c r="N810" i="16"/>
  <c r="AG311" i="16"/>
  <c r="AI311" i="16"/>
  <c r="AH311" i="16"/>
  <c r="AJ311" i="16"/>
  <c r="AE312" i="16"/>
  <c r="AF311" i="16"/>
  <c r="O216" i="16"/>
  <c r="N216" i="16"/>
  <c r="M217" i="16"/>
  <c r="P216" i="16"/>
  <c r="Q216" i="16"/>
  <c r="R216" i="16"/>
  <c r="GX985" i="16"/>
  <c r="D44" i="13"/>
  <c r="AT226" i="16"/>
  <c r="AT311" i="16" s="1"/>
  <c r="AT294" i="16"/>
  <c r="AT262" i="16"/>
  <c r="AT194" i="16"/>
  <c r="F166" i="16"/>
  <c r="DS231" i="16"/>
  <c r="DS156" i="16"/>
  <c r="EV309" i="16"/>
  <c r="FY296" i="16"/>
  <c r="CP228" i="16"/>
  <c r="GX303" i="16"/>
  <c r="BM150" i="16"/>
  <c r="BM79" i="16"/>
  <c r="CP298" i="16"/>
  <c r="CP218" i="16"/>
  <c r="CP229" i="16"/>
  <c r="CP214" i="16"/>
  <c r="BM215" i="16"/>
  <c r="GX928" i="16"/>
  <c r="CP144" i="16"/>
  <c r="DS222" i="16"/>
  <c r="BM54" i="16"/>
  <c r="CP159" i="16"/>
  <c r="EV304" i="16"/>
  <c r="GX175" i="16"/>
  <c r="CP292" i="16"/>
  <c r="EV221" i="16"/>
  <c r="DS149" i="16"/>
  <c r="FY155" i="16"/>
  <c r="GX1549" i="16"/>
  <c r="AE416" i="16"/>
  <c r="AG415" i="16"/>
  <c r="AF415" i="16"/>
  <c r="AI415" i="16"/>
  <c r="AJ415" i="16"/>
  <c r="AH415" i="16"/>
  <c r="O1008" i="16"/>
  <c r="P1008" i="16"/>
  <c r="Q1008" i="16"/>
  <c r="N1008" i="16"/>
  <c r="M1009" i="16"/>
  <c r="R1008" i="16"/>
  <c r="P117" i="16"/>
  <c r="N117" i="16"/>
  <c r="Q117" i="16"/>
  <c r="M118" i="16"/>
  <c r="R117" i="16"/>
  <c r="O117" i="16"/>
  <c r="GX1292" i="16"/>
  <c r="AG1004" i="16"/>
  <c r="AE1005" i="16"/>
  <c r="AI1004" i="16"/>
  <c r="AF1004" i="16"/>
  <c r="AJ1004" i="16"/>
  <c r="AH1004" i="16"/>
  <c r="M312" i="16"/>
  <c r="Q311" i="16"/>
  <c r="O311" i="16"/>
  <c r="P311" i="16"/>
  <c r="N311" i="16"/>
  <c r="R311" i="16"/>
  <c r="BM60" i="16"/>
  <c r="CP137" i="16"/>
  <c r="GX488" i="16"/>
  <c r="EV238" i="16"/>
  <c r="DS219" i="16"/>
  <c r="BM303" i="16"/>
  <c r="BM237" i="16"/>
  <c r="EV311" i="16"/>
  <c r="BM216" i="16"/>
  <c r="EV154" i="16"/>
  <c r="BM233" i="16"/>
  <c r="AT56" i="16"/>
  <c r="AT129" i="16"/>
  <c r="AT145" i="16"/>
  <c r="AT162" i="16" s="1"/>
  <c r="GX1109" i="16"/>
  <c r="GX540" i="16"/>
  <c r="CP129" i="16"/>
  <c r="GX793" i="16"/>
  <c r="BM45" i="16"/>
  <c r="BM59" i="16"/>
  <c r="CP305" i="16"/>
  <c r="GX798" i="16"/>
  <c r="GX419" i="16"/>
  <c r="GX800" i="16"/>
  <c r="DS159" i="16"/>
  <c r="GX735" i="16"/>
  <c r="GX925" i="16"/>
  <c r="EV151" i="16"/>
  <c r="DS215" i="16"/>
  <c r="GX1241" i="16"/>
  <c r="FY157" i="16"/>
  <c r="EV293" i="16"/>
  <c r="FY303" i="16"/>
  <c r="EV306" i="16"/>
  <c r="GX239" i="16"/>
  <c r="FY314" i="16"/>
  <c r="CP127" i="16"/>
  <c r="GX112" i="16"/>
  <c r="CP222" i="16"/>
  <c r="GX1544" i="16"/>
  <c r="GX552" i="16"/>
  <c r="GX302" i="16"/>
  <c r="BM142" i="16"/>
  <c r="FY297" i="16"/>
  <c r="BM232" i="16"/>
  <c r="CP143" i="16"/>
  <c r="CP223" i="16"/>
  <c r="EV142" i="16"/>
  <c r="CP158" i="16"/>
  <c r="CP235" i="16"/>
  <c r="GX733" i="16"/>
  <c r="GX1351" i="16"/>
  <c r="GX549" i="16"/>
  <c r="BM155" i="16"/>
  <c r="CP149" i="16"/>
  <c r="CP147" i="16"/>
  <c r="BM48" i="16"/>
  <c r="CP236" i="16"/>
  <c r="GX1242" i="16"/>
  <c r="GX863" i="16"/>
  <c r="CP303" i="16"/>
  <c r="CP313" i="16"/>
  <c r="CP304" i="16"/>
  <c r="BM147" i="16"/>
  <c r="EV228" i="16"/>
  <c r="GX1421" i="16"/>
  <c r="EV317" i="16"/>
  <c r="GX1180" i="16"/>
  <c r="BM128" i="16"/>
  <c r="GX111" i="16"/>
  <c r="FY138" i="16"/>
  <c r="BM219" i="16"/>
  <c r="GX1415" i="16"/>
  <c r="GX483" i="16"/>
  <c r="GX421" i="16"/>
  <c r="FY317" i="16"/>
  <c r="DS317" i="16"/>
  <c r="EV237" i="16"/>
  <c r="BM221" i="16"/>
  <c r="CP139" i="16"/>
  <c r="CP126" i="16"/>
  <c r="CP157" i="16"/>
  <c r="CP299" i="16"/>
  <c r="DS300" i="16"/>
  <c r="EV155" i="16"/>
  <c r="CP153" i="16"/>
  <c r="EV146" i="16"/>
  <c r="GX1049" i="16"/>
  <c r="DS236" i="16"/>
  <c r="EV147" i="16"/>
  <c r="BM138" i="16"/>
  <c r="CP154" i="16"/>
  <c r="BM55" i="16"/>
  <c r="EV296" i="16"/>
  <c r="GX737" i="16"/>
  <c r="DS139" i="16"/>
  <c r="FY220" i="16"/>
  <c r="DS285" i="16"/>
  <c r="BM302" i="16"/>
  <c r="GX802" i="16"/>
  <c r="GX927" i="16"/>
  <c r="GX1416" i="16"/>
  <c r="BM158" i="16"/>
  <c r="FY304" i="16"/>
  <c r="CP220" i="16"/>
  <c r="GX1111" i="16"/>
  <c r="DS307" i="16"/>
  <c r="GX1240" i="16"/>
  <c r="BM134" i="16"/>
  <c r="DS312" i="16"/>
  <c r="DS221" i="16"/>
  <c r="EV235" i="16"/>
  <c r="DS208" i="16"/>
  <c r="EV315" i="16"/>
  <c r="GX1357" i="16"/>
  <c r="GX1244" i="16"/>
  <c r="BM46" i="16"/>
  <c r="EV301" i="16"/>
  <c r="EV297" i="16"/>
  <c r="DS135" i="16"/>
  <c r="FY214" i="16"/>
  <c r="GX1358" i="16"/>
  <c r="DS292" i="16"/>
  <c r="EV218" i="16"/>
  <c r="BM305" i="16"/>
  <c r="DS305" i="16"/>
  <c r="DS308" i="16"/>
  <c r="EV284" i="16"/>
  <c r="EV140" i="16"/>
  <c r="CP205" i="16"/>
  <c r="GX929" i="16"/>
  <c r="BM75" i="16"/>
  <c r="GX1486" i="16"/>
  <c r="GX173" i="16"/>
  <c r="DS309" i="16"/>
  <c r="GX1115" i="16"/>
  <c r="GX550" i="16"/>
  <c r="EV145" i="16"/>
  <c r="BM129" i="16"/>
  <c r="BM217" i="16"/>
  <c r="GX609" i="16"/>
  <c r="GX1483" i="16"/>
  <c r="GX1352" i="16"/>
  <c r="GX859" i="16"/>
  <c r="GX799" i="16"/>
  <c r="FY310" i="16"/>
  <c r="GX1116" i="16"/>
  <c r="FY215" i="16"/>
  <c r="DS284" i="16"/>
  <c r="CP216" i="16"/>
  <c r="EV127" i="16"/>
  <c r="BM223" i="16"/>
  <c r="FY307" i="16"/>
  <c r="BM304" i="16"/>
  <c r="EV312" i="16"/>
  <c r="GX1479" i="16"/>
  <c r="CP219" i="16"/>
  <c r="GX1113" i="16"/>
  <c r="FY315" i="16"/>
  <c r="DS153" i="16"/>
  <c r="FY224" i="16"/>
  <c r="CP295" i="16"/>
  <c r="GX614" i="16"/>
  <c r="BM61" i="16"/>
  <c r="GX1545" i="16"/>
  <c r="GX858" i="16"/>
  <c r="FY313" i="16"/>
  <c r="CP150" i="16"/>
  <c r="FY234" i="16"/>
  <c r="FY144" i="16"/>
  <c r="EV295" i="16"/>
  <c r="GX1045" i="16"/>
  <c r="BM69" i="16"/>
  <c r="FY231" i="16"/>
  <c r="BM74" i="16"/>
  <c r="EV217" i="16"/>
  <c r="GX485" i="16"/>
  <c r="EV300" i="16"/>
  <c r="CP151" i="16"/>
  <c r="GX169" i="16"/>
  <c r="CP141" i="16"/>
  <c r="CP316" i="16"/>
  <c r="GX422" i="16"/>
  <c r="GX617" i="16"/>
  <c r="CP287" i="16"/>
  <c r="BM227" i="16"/>
  <c r="EV134" i="16"/>
  <c r="FY146" i="16"/>
  <c r="BM306" i="16"/>
  <c r="GX611" i="16"/>
  <c r="BM298" i="16"/>
  <c r="FY156" i="16"/>
  <c r="EV136" i="16"/>
  <c r="GX176" i="16"/>
  <c r="BM234" i="16"/>
  <c r="FY306" i="16"/>
  <c r="FY294" i="16"/>
  <c r="GX299" i="16"/>
  <c r="FY311" i="16"/>
  <c r="GX546" i="16"/>
  <c r="GX301" i="16"/>
  <c r="GX1238" i="16"/>
  <c r="DS213" i="16"/>
  <c r="GX1108" i="16"/>
  <c r="CP233" i="16"/>
  <c r="DS140" i="16"/>
  <c r="GX1172" i="16"/>
  <c r="DS233" i="16"/>
  <c r="CP310" i="16"/>
  <c r="DS142" i="16"/>
  <c r="CP152" i="16"/>
  <c r="CP306" i="16"/>
  <c r="CP230" i="16"/>
  <c r="GX172" i="16"/>
  <c r="GX866" i="16"/>
  <c r="EV149" i="16"/>
  <c r="BM311" i="16"/>
  <c r="DS313" i="16"/>
  <c r="GX113" i="16"/>
  <c r="FY139" i="16"/>
  <c r="BM224" i="16"/>
  <c r="DS235" i="16"/>
  <c r="GX487" i="16"/>
  <c r="DS214" i="16"/>
  <c r="FY153" i="16"/>
  <c r="BM56" i="16"/>
  <c r="BM316" i="16"/>
  <c r="DS146" i="16"/>
  <c r="DS310" i="16"/>
  <c r="EV298" i="16"/>
  <c r="BM309" i="16"/>
  <c r="GX1110" i="16"/>
  <c r="EV302" i="16"/>
  <c r="BM285" i="16"/>
  <c r="GX1550" i="16"/>
  <c r="EV233" i="16"/>
  <c r="DS227" i="16"/>
  <c r="BM141" i="16"/>
  <c r="BM231" i="16"/>
  <c r="BM144" i="16"/>
  <c r="GX732" i="16"/>
  <c r="BM140" i="16"/>
  <c r="BM299" i="16"/>
  <c r="DS158" i="16"/>
  <c r="EV234" i="16"/>
  <c r="DS297" i="16"/>
  <c r="FY302" i="16"/>
  <c r="GX1422" i="16"/>
  <c r="GX1356" i="16"/>
  <c r="FY230" i="16"/>
  <c r="DS128" i="16"/>
  <c r="FY223" i="16"/>
  <c r="GX1112" i="16"/>
  <c r="BM230" i="16"/>
  <c r="FY300" i="16"/>
  <c r="GX233" i="16"/>
  <c r="FY299" i="16"/>
  <c r="GX236" i="16"/>
  <c r="EV230" i="16"/>
  <c r="GX1051" i="16"/>
  <c r="EV150" i="16"/>
  <c r="DS144" i="16"/>
  <c r="BM76" i="16"/>
  <c r="FY227" i="16"/>
  <c r="GX730" i="16"/>
  <c r="GX734" i="16"/>
  <c r="GX1177" i="16"/>
  <c r="EV287" i="16"/>
  <c r="GX1239" i="16"/>
  <c r="DS154" i="16"/>
  <c r="FY308" i="16"/>
  <c r="BM314" i="16"/>
  <c r="CP286" i="16"/>
  <c r="BM57" i="16"/>
  <c r="GX615" i="16"/>
  <c r="BM301" i="16"/>
  <c r="DS216" i="16"/>
  <c r="BM47" i="16"/>
  <c r="BM229" i="16"/>
  <c r="EV222" i="16"/>
  <c r="FY301" i="16"/>
  <c r="DS157" i="16"/>
  <c r="FY286" i="16"/>
  <c r="EV148" i="16"/>
  <c r="EV305" i="16"/>
  <c r="BM62" i="16"/>
  <c r="EV220" i="16"/>
  <c r="BM145" i="16"/>
  <c r="CP238" i="16"/>
  <c r="BM284" i="16"/>
  <c r="GX418" i="16"/>
  <c r="DS141" i="16"/>
  <c r="GX545" i="16"/>
  <c r="FY228" i="16"/>
  <c r="EV215" i="16"/>
  <c r="GX861" i="16"/>
  <c r="EV207" i="16"/>
  <c r="GX482" i="16"/>
  <c r="FY292" i="16"/>
  <c r="GX865" i="16"/>
  <c r="BM205" i="16"/>
  <c r="FY147" i="16"/>
  <c r="GX177" i="16"/>
  <c r="GX1420" i="16"/>
  <c r="BM67" i="16"/>
  <c r="BM64" i="16"/>
  <c r="GX235" i="16"/>
  <c r="GX616" i="16"/>
  <c r="GX423" i="16"/>
  <c r="EV144" i="16"/>
  <c r="DS207" i="16"/>
  <c r="BM295" i="16"/>
  <c r="FY152" i="16"/>
  <c r="DS316" i="16"/>
  <c r="FY305" i="16"/>
  <c r="CP206" i="16"/>
  <c r="CP217" i="16"/>
  <c r="CP128" i="16"/>
  <c r="DS302" i="16"/>
  <c r="CP302" i="16"/>
  <c r="CP294" i="16"/>
  <c r="DS224" i="16"/>
  <c r="EV307" i="16"/>
  <c r="GX241" i="16"/>
  <c r="FY316" i="16"/>
  <c r="GX1178" i="16"/>
  <c r="GX1047" i="16"/>
  <c r="DS218" i="16"/>
  <c r="DS238" i="16"/>
  <c r="BM153" i="16"/>
  <c r="FY142" i="16"/>
  <c r="BM70" i="16"/>
  <c r="GX864" i="16"/>
  <c r="EV226" i="16"/>
  <c r="GX489" i="16"/>
  <c r="GX1174" i="16"/>
  <c r="GX553" i="16"/>
  <c r="GX860" i="16"/>
  <c r="BM78" i="16"/>
  <c r="BM218" i="16"/>
  <c r="EV205" i="16"/>
  <c r="CP312" i="16"/>
  <c r="GX486" i="16"/>
  <c r="GX1423" i="16"/>
  <c r="EV156" i="16"/>
  <c r="DS143" i="16"/>
  <c r="EV141" i="16"/>
  <c r="FY233" i="16"/>
  <c r="DS303" i="16"/>
  <c r="BM297" i="16"/>
  <c r="BM226" i="16"/>
  <c r="BM159" i="16"/>
  <c r="CP213" i="16"/>
  <c r="CP155" i="16"/>
  <c r="DS137" i="16"/>
  <c r="BM149" i="16"/>
  <c r="GX1175" i="16"/>
  <c r="GX1353" i="16"/>
  <c r="CP136" i="16"/>
  <c r="GX1547" i="16"/>
  <c r="EV308" i="16"/>
  <c r="GX484" i="16"/>
  <c r="DS226" i="16"/>
  <c r="FY136" i="16"/>
  <c r="FY206" i="16"/>
  <c r="EV285" i="16"/>
  <c r="BM66" i="16"/>
  <c r="EV219" i="16"/>
  <c r="CP309" i="16"/>
  <c r="DS234" i="16"/>
  <c r="EV126" i="16"/>
  <c r="FY221" i="16"/>
  <c r="BM220" i="16"/>
  <c r="CP215" i="16"/>
  <c r="GX1114" i="16"/>
  <c r="GX1359" i="16"/>
  <c r="EV137" i="16"/>
  <c r="FY128" i="16"/>
  <c r="GX1050" i="16"/>
  <c r="DS147" i="16"/>
  <c r="FY222" i="16"/>
  <c r="DS217" i="16"/>
  <c r="FY312" i="16"/>
  <c r="DS311" i="16"/>
  <c r="BM137" i="16"/>
  <c r="CP231" i="16"/>
  <c r="EV292" i="16"/>
  <c r="DS138" i="16"/>
  <c r="FY236" i="16"/>
  <c r="GX1481" i="16"/>
  <c r="EV229" i="16"/>
  <c r="BM310" i="16"/>
  <c r="FY143" i="16"/>
  <c r="BM286" i="16"/>
  <c r="EV157" i="16"/>
  <c r="GX738" i="16"/>
  <c r="EV227" i="16"/>
  <c r="EV232" i="16"/>
  <c r="DS295" i="16"/>
  <c r="GX304" i="16"/>
  <c r="CP296" i="16"/>
  <c r="FY309" i="16"/>
  <c r="BM136" i="16"/>
  <c r="GX801" i="16"/>
  <c r="BM228" i="16"/>
  <c r="DS314" i="16"/>
  <c r="CP145" i="16"/>
  <c r="CP135" i="16"/>
  <c r="BM317" i="16"/>
  <c r="FY134" i="16"/>
  <c r="FY232" i="16"/>
  <c r="EV224" i="16"/>
  <c r="FY225" i="16"/>
  <c r="EV223" i="16"/>
  <c r="CP315" i="16"/>
  <c r="BM294" i="16"/>
  <c r="GX110" i="16"/>
  <c r="BM300" i="16"/>
  <c r="BM222" i="16"/>
  <c r="GX551" i="16"/>
  <c r="BM292" i="16"/>
  <c r="FY295" i="16"/>
  <c r="EV314" i="16"/>
  <c r="FY135" i="16"/>
  <c r="BM143" i="16"/>
  <c r="GX425" i="16"/>
  <c r="GX797" i="16"/>
  <c r="DS126" i="16"/>
  <c r="BM146" i="16"/>
  <c r="EV286" i="16"/>
  <c r="BM58" i="16"/>
  <c r="BM214" i="16"/>
  <c r="CP148" i="16"/>
  <c r="FY145" i="16"/>
  <c r="CP134" i="16"/>
  <c r="GX1048" i="16"/>
  <c r="GX796" i="16"/>
  <c r="EV159" i="16"/>
  <c r="CP317" i="16"/>
  <c r="FY213" i="16"/>
  <c r="CP224" i="16"/>
  <c r="DS294" i="16"/>
  <c r="EV152" i="16"/>
  <c r="BM77" i="16"/>
  <c r="CP226" i="16"/>
  <c r="DS148" i="16"/>
  <c r="BM293" i="16"/>
  <c r="BM312" i="16"/>
  <c r="EV231" i="16"/>
  <c r="CP232" i="16"/>
  <c r="GX424" i="16"/>
  <c r="GX1487" i="16"/>
  <c r="CP140" i="16"/>
  <c r="GX1551" i="16"/>
  <c r="BM148" i="16"/>
  <c r="DS225" i="16"/>
  <c r="CP300" i="16"/>
  <c r="FY154" i="16"/>
  <c r="CP146" i="16"/>
  <c r="EV310" i="16"/>
  <c r="GX1485" i="16"/>
  <c r="EV138" i="16"/>
  <c r="CP297" i="16"/>
  <c r="FY235" i="16"/>
  <c r="BM307" i="16"/>
  <c r="EV139" i="16"/>
  <c r="GX1355" i="16"/>
  <c r="FY137" i="16"/>
  <c r="BM157" i="16"/>
  <c r="GX1173" i="16"/>
  <c r="GX1237" i="16"/>
  <c r="BM315" i="16"/>
  <c r="CP225" i="16"/>
  <c r="EV294" i="16"/>
  <c r="BM235" i="16"/>
  <c r="FY217" i="16"/>
  <c r="CP227" i="16"/>
  <c r="EV214" i="16"/>
  <c r="BM313" i="16"/>
  <c r="FY238" i="16"/>
  <c r="CP307" i="16"/>
  <c r="DS228" i="16"/>
  <c r="CP314" i="16"/>
  <c r="FY237" i="16"/>
  <c r="BM73" i="16"/>
  <c r="CP138" i="16"/>
  <c r="DS134" i="16"/>
  <c r="EV213" i="16"/>
  <c r="DS155" i="16"/>
  <c r="DS298" i="16"/>
  <c r="BM213" i="16"/>
  <c r="FY150" i="16"/>
  <c r="DS315" i="16"/>
  <c r="EV158" i="16"/>
  <c r="BM308" i="16"/>
  <c r="EV303" i="16"/>
  <c r="GX1484" i="16"/>
  <c r="DS150" i="16"/>
  <c r="O414" i="16"/>
  <c r="P414" i="16"/>
  <c r="N414" i="16"/>
  <c r="Q414" i="16"/>
  <c r="R414" i="16"/>
  <c r="M415" i="16"/>
  <c r="AE910" i="16"/>
  <c r="AJ909" i="16"/>
  <c r="AF909" i="16"/>
  <c r="AH909" i="16"/>
  <c r="AG909" i="16"/>
  <c r="AI909" i="16"/>
  <c r="R20" i="16"/>
  <c r="O20" i="16"/>
  <c r="P20" i="16"/>
  <c r="Q20" i="16"/>
  <c r="M21" i="16"/>
  <c r="N20" i="16"/>
  <c r="GX671" i="16"/>
  <c r="AT278" i="16"/>
  <c r="AT210" i="16"/>
  <c r="GT315" i="16"/>
  <c r="GZ315" i="16"/>
  <c r="GZ1255" i="16"/>
  <c r="GT1255" i="16"/>
  <c r="GU9" i="16"/>
  <c r="GT628" i="16"/>
  <c r="GZ628" i="16"/>
  <c r="GZ941" i="16"/>
  <c r="GT941" i="16"/>
  <c r="BA129" i="16" l="1"/>
  <c r="AZ129" i="16"/>
  <c r="AX218" i="16"/>
  <c r="GZ569" i="16"/>
  <c r="HA569" i="16" s="1"/>
  <c r="AW219" i="16"/>
  <c r="GZ1458" i="16"/>
  <c r="GZ1395" i="16"/>
  <c r="HA1395" i="16" s="1"/>
  <c r="GZ1449" i="16"/>
  <c r="HA1449" i="16" s="1"/>
  <c r="GZ598" i="16"/>
  <c r="HA598" i="16" s="1"/>
  <c r="GZ1496" i="16"/>
  <c r="GZ930" i="16"/>
  <c r="HC930" i="16" s="1"/>
  <c r="AI612" i="16"/>
  <c r="AF612" i="16"/>
  <c r="AJ612" i="16"/>
  <c r="AH612" i="16"/>
  <c r="AE613" i="16"/>
  <c r="AG612" i="16"/>
  <c r="GZ583" i="16"/>
  <c r="BA227" i="16"/>
  <c r="GZ1551" i="16"/>
  <c r="HA1551" i="16" s="1"/>
  <c r="GZ425" i="16"/>
  <c r="HA425" i="16" s="1"/>
  <c r="GZ1527" i="16"/>
  <c r="GZ1413" i="16"/>
  <c r="HC1413" i="16" s="1"/>
  <c r="GZ1370" i="16"/>
  <c r="HA1370" i="16" s="1"/>
  <c r="GZ1243" i="16"/>
  <c r="HA1243" i="16" s="1"/>
  <c r="GZ592" i="16"/>
  <c r="GZ1433" i="16"/>
  <c r="HC1433" i="16" s="1"/>
  <c r="GZ300" i="16"/>
  <c r="HA300" i="16" s="1"/>
  <c r="GZ1052" i="16"/>
  <c r="HC1052" i="16" s="1"/>
  <c r="GZ236" i="16"/>
  <c r="GZ794" i="16"/>
  <c r="HC794" i="16" s="1"/>
  <c r="GZ594" i="16"/>
  <c r="HC594" i="16" s="1"/>
  <c r="GZ604" i="16"/>
  <c r="HC604" i="16" s="1"/>
  <c r="GZ926" i="16"/>
  <c r="HA926" i="16" s="1"/>
  <c r="O612" i="16"/>
  <c r="Q612" i="16"/>
  <c r="N612" i="16"/>
  <c r="P612" i="16"/>
  <c r="M613" i="16"/>
  <c r="R612" i="16"/>
  <c r="AG18" i="16"/>
  <c r="AF18" i="16"/>
  <c r="AH18" i="16"/>
  <c r="AI18" i="16"/>
  <c r="AE19" i="16"/>
  <c r="AJ18" i="16"/>
  <c r="AE713" i="16"/>
  <c r="AI712" i="16"/>
  <c r="AF712" i="16"/>
  <c r="AG712" i="16"/>
  <c r="AJ712" i="16"/>
  <c r="AH712" i="16"/>
  <c r="GZ1474" i="16"/>
  <c r="HA1474" i="16" s="1"/>
  <c r="GZ862" i="16"/>
  <c r="HA862" i="16" s="1"/>
  <c r="GZ1523" i="16"/>
  <c r="HA1523" i="16" s="1"/>
  <c r="GZ1404" i="16"/>
  <c r="HA1404" i="16" s="1"/>
  <c r="AJ216" i="16"/>
  <c r="AE217" i="16"/>
  <c r="AI216" i="16"/>
  <c r="AG216" i="16"/>
  <c r="AF216" i="16"/>
  <c r="AH216" i="16"/>
  <c r="AF810" i="16"/>
  <c r="AH810" i="16"/>
  <c r="AE811" i="16"/>
  <c r="AJ810" i="16"/>
  <c r="AG810" i="16"/>
  <c r="AI810" i="16"/>
  <c r="GZ1429" i="16"/>
  <c r="HC1429" i="16" s="1"/>
  <c r="HC583" i="16"/>
  <c r="HA583" i="16"/>
  <c r="HC1527" i="16"/>
  <c r="HA1527" i="16"/>
  <c r="HC592" i="16"/>
  <c r="HA592" i="16"/>
  <c r="HA1458" i="16"/>
  <c r="HC1458" i="16"/>
  <c r="HC862" i="16"/>
  <c r="AH910" i="16"/>
  <c r="AG910" i="16"/>
  <c r="AF910" i="16"/>
  <c r="AE911" i="16"/>
  <c r="AI910" i="16"/>
  <c r="AJ910" i="16"/>
  <c r="GZ1468" i="16"/>
  <c r="GZ1469" i="16"/>
  <c r="GZ1462" i="16"/>
  <c r="GZ1477" i="16"/>
  <c r="GZ1432" i="16"/>
  <c r="GZ1472" i="16"/>
  <c r="GZ1467" i="16"/>
  <c r="GZ1442" i="16"/>
  <c r="GZ1152" i="16"/>
  <c r="GZ1150" i="16"/>
  <c r="GZ1151" i="16"/>
  <c r="GZ1140" i="16"/>
  <c r="GZ1127" i="16"/>
  <c r="GZ1145" i="16"/>
  <c r="GZ1118" i="16"/>
  <c r="GZ1170" i="16"/>
  <c r="GZ1156" i="16"/>
  <c r="GZ1162" i="16"/>
  <c r="GZ1135" i="16"/>
  <c r="GZ1119" i="16"/>
  <c r="GZ1161" i="16"/>
  <c r="GZ1137" i="16"/>
  <c r="GZ1136" i="16"/>
  <c r="GZ1165" i="16"/>
  <c r="GZ1125" i="16"/>
  <c r="GZ1171" i="16"/>
  <c r="GZ1167" i="16"/>
  <c r="GZ1121" i="16"/>
  <c r="GZ1130" i="16"/>
  <c r="GZ1146" i="16"/>
  <c r="GZ1141" i="16"/>
  <c r="GZ1160" i="16"/>
  <c r="GZ1147" i="16"/>
  <c r="GZ1126" i="16"/>
  <c r="GZ1132" i="16"/>
  <c r="GZ1142" i="16"/>
  <c r="GZ1117" i="16"/>
  <c r="GZ1122" i="16"/>
  <c r="GZ1155" i="16"/>
  <c r="GZ1157" i="16"/>
  <c r="GZ1166" i="16"/>
  <c r="GZ188" i="16"/>
  <c r="GZ192" i="16"/>
  <c r="GZ193" i="16"/>
  <c r="GZ183" i="16"/>
  <c r="GZ217" i="16"/>
  <c r="GZ179" i="16"/>
  <c r="GZ208" i="16"/>
  <c r="GZ182" i="16"/>
  <c r="GZ232" i="16"/>
  <c r="GZ206" i="16"/>
  <c r="GZ201" i="16"/>
  <c r="GZ222" i="16"/>
  <c r="GZ228" i="16"/>
  <c r="GZ202" i="16"/>
  <c r="GZ213" i="16"/>
  <c r="GZ216" i="16"/>
  <c r="GZ187" i="16"/>
  <c r="GZ180" i="16"/>
  <c r="GZ207" i="16"/>
  <c r="GZ226" i="16"/>
  <c r="GZ211" i="16"/>
  <c r="GZ186" i="16"/>
  <c r="GZ227" i="16"/>
  <c r="GZ198" i="16"/>
  <c r="GZ212" i="16"/>
  <c r="GZ181" i="16"/>
  <c r="GZ203" i="16"/>
  <c r="GZ191" i="16"/>
  <c r="GZ197" i="16"/>
  <c r="GZ221" i="16"/>
  <c r="GZ223" i="16"/>
  <c r="GZ218" i="16"/>
  <c r="GZ196" i="16"/>
  <c r="GZ231" i="16"/>
  <c r="GZ881" i="16"/>
  <c r="GZ870" i="16"/>
  <c r="GZ887" i="16"/>
  <c r="GZ907" i="16"/>
  <c r="GZ905" i="16"/>
  <c r="GZ897" i="16"/>
  <c r="GZ891" i="16"/>
  <c r="GZ880" i="16"/>
  <c r="GZ921" i="16"/>
  <c r="GZ895" i="16"/>
  <c r="GZ885" i="16"/>
  <c r="GZ871" i="16"/>
  <c r="GZ896" i="16"/>
  <c r="GZ920" i="16"/>
  <c r="GZ872" i="16"/>
  <c r="GZ875" i="16"/>
  <c r="GZ876" i="16"/>
  <c r="GZ901" i="16"/>
  <c r="GZ890" i="16"/>
  <c r="GZ900" i="16"/>
  <c r="GZ906" i="16"/>
  <c r="GZ882" i="16"/>
  <c r="GZ877" i="16"/>
  <c r="GZ868" i="16"/>
  <c r="GZ867" i="16"/>
  <c r="GZ917" i="16"/>
  <c r="GZ892" i="16"/>
  <c r="GZ916" i="16"/>
  <c r="GZ869" i="16"/>
  <c r="GZ912" i="16"/>
  <c r="GZ902" i="16"/>
  <c r="GZ911" i="16"/>
  <c r="GZ886" i="16"/>
  <c r="AW177" i="16"/>
  <c r="AW167" i="16"/>
  <c r="GZ426" i="16"/>
  <c r="BA175" i="16"/>
  <c r="AX174" i="16"/>
  <c r="GZ440" i="16"/>
  <c r="AX176" i="16"/>
  <c r="AX171" i="16"/>
  <c r="BA179" i="16"/>
  <c r="AW178" i="16"/>
  <c r="GZ446" i="16"/>
  <c r="GZ434" i="16"/>
  <c r="AW173" i="16"/>
  <c r="AX173" i="16"/>
  <c r="BA171" i="16"/>
  <c r="GZ464" i="16"/>
  <c r="BA167" i="16"/>
  <c r="GZ469" i="16"/>
  <c r="GZ435" i="16"/>
  <c r="GZ429" i="16"/>
  <c r="AX168" i="16"/>
  <c r="AW175" i="16"/>
  <c r="GZ441" i="16"/>
  <c r="GZ427" i="16"/>
  <c r="GZ455" i="16"/>
  <c r="AW176" i="16"/>
  <c r="BA178" i="16"/>
  <c r="GZ430" i="16"/>
  <c r="GZ460" i="16"/>
  <c r="GZ445" i="16"/>
  <c r="AZ179" i="16"/>
  <c r="AX179" i="16"/>
  <c r="AY179" i="16"/>
  <c r="GZ451" i="16"/>
  <c r="GZ449" i="16"/>
  <c r="AX175" i="16"/>
  <c r="GZ479" i="16"/>
  <c r="AX177" i="16"/>
  <c r="GZ466" i="16"/>
  <c r="AX169" i="16"/>
  <c r="GZ456" i="16"/>
  <c r="BA176" i="16"/>
  <c r="AX167" i="16"/>
  <c r="GZ474" i="16"/>
  <c r="BA177" i="16"/>
  <c r="GZ439" i="16"/>
  <c r="GZ454" i="16"/>
  <c r="BA172" i="16"/>
  <c r="GZ428" i="16"/>
  <c r="AX178" i="16"/>
  <c r="AZ167" i="16"/>
  <c r="AW171" i="16"/>
  <c r="AW179" i="16"/>
  <c r="GZ444" i="16"/>
  <c r="GZ476" i="16"/>
  <c r="BA173" i="16"/>
  <c r="GZ471" i="16"/>
  <c r="GZ465" i="16"/>
  <c r="AW174" i="16"/>
  <c r="AW172" i="16"/>
  <c r="BA174" i="16"/>
  <c r="GZ450" i="16"/>
  <c r="GZ461" i="16"/>
  <c r="AY167" i="16"/>
  <c r="GZ475" i="16"/>
  <c r="GZ431" i="16"/>
  <c r="GZ436" i="16"/>
  <c r="AW170" i="16"/>
  <c r="GZ470" i="16"/>
  <c r="AX170" i="16"/>
  <c r="BA168" i="16"/>
  <c r="GZ459" i="16"/>
  <c r="GZ480" i="16"/>
  <c r="AW168" i="16"/>
  <c r="AX172" i="16"/>
  <c r="GZ910" i="16"/>
  <c r="GZ915" i="16"/>
  <c r="GZ116" i="16"/>
  <c r="GZ144" i="16"/>
  <c r="AW152" i="16"/>
  <c r="GZ117" i="16"/>
  <c r="AX161" i="16"/>
  <c r="GZ119" i="16"/>
  <c r="AY162" i="16"/>
  <c r="AX155" i="16"/>
  <c r="GZ162" i="16"/>
  <c r="GZ134" i="16"/>
  <c r="BA151" i="16"/>
  <c r="GZ142" i="16"/>
  <c r="BA156" i="16"/>
  <c r="BA157" i="16"/>
  <c r="GZ159" i="16"/>
  <c r="AW162" i="16"/>
  <c r="GZ168" i="16"/>
  <c r="AX159" i="16"/>
  <c r="AW154" i="16"/>
  <c r="GZ164" i="16"/>
  <c r="GZ114" i="16"/>
  <c r="GZ128" i="16"/>
  <c r="BA152" i="16"/>
  <c r="AX162" i="16"/>
  <c r="BA150" i="16"/>
  <c r="GZ133" i="16"/>
  <c r="AW151" i="16"/>
  <c r="AX151" i="16"/>
  <c r="AW159" i="16"/>
  <c r="AY150" i="16"/>
  <c r="GZ139" i="16"/>
  <c r="GZ115" i="16"/>
  <c r="GZ143" i="16"/>
  <c r="AZ162" i="16"/>
  <c r="GZ132" i="16"/>
  <c r="GZ148" i="16"/>
  <c r="AX150" i="16"/>
  <c r="AW150" i="16"/>
  <c r="GZ127" i="16"/>
  <c r="AZ150" i="16"/>
  <c r="AW153" i="16"/>
  <c r="AX154" i="16"/>
  <c r="GZ157" i="16"/>
  <c r="GZ138" i="16"/>
  <c r="GZ152" i="16"/>
  <c r="AW160" i="16"/>
  <c r="AX158" i="16"/>
  <c r="BA158" i="16"/>
  <c r="AW155" i="16"/>
  <c r="GZ154" i="16"/>
  <c r="AX156" i="16"/>
  <c r="AW161" i="16"/>
  <c r="GZ167" i="16"/>
  <c r="AW157" i="16"/>
  <c r="GZ153" i="16"/>
  <c r="GZ163" i="16"/>
  <c r="AX160" i="16"/>
  <c r="GZ137" i="16"/>
  <c r="GZ118" i="16"/>
  <c r="AX157" i="16"/>
  <c r="BA155" i="16"/>
  <c r="BA162" i="16"/>
  <c r="GZ123" i="16"/>
  <c r="GZ149" i="16"/>
  <c r="GZ122" i="16"/>
  <c r="GZ129" i="16"/>
  <c r="GZ147" i="16"/>
  <c r="GZ124" i="16"/>
  <c r="AW156" i="16"/>
  <c r="GZ158" i="16"/>
  <c r="AW158" i="16"/>
  <c r="GZ1120" i="16"/>
  <c r="GZ1131" i="16"/>
  <c r="M119" i="16"/>
  <c r="N118" i="16"/>
  <c r="O118" i="16"/>
  <c r="R118" i="16"/>
  <c r="P118" i="16"/>
  <c r="Q118" i="16"/>
  <c r="BA170" i="16"/>
  <c r="AW169" i="16"/>
  <c r="BA169" i="16"/>
  <c r="J8" i="13"/>
  <c r="M218" i="16"/>
  <c r="R217" i="16"/>
  <c r="N217" i="16"/>
  <c r="Q217" i="16"/>
  <c r="O217" i="16"/>
  <c r="P217" i="16"/>
  <c r="AJ312" i="16"/>
  <c r="AE313" i="16"/>
  <c r="AI312" i="16"/>
  <c r="AG312" i="16"/>
  <c r="AH312" i="16"/>
  <c r="AF312" i="16"/>
  <c r="AW218" i="16"/>
  <c r="GZ554" i="16"/>
  <c r="AZ230" i="16"/>
  <c r="GZ1363" i="16"/>
  <c r="GZ1484" i="16"/>
  <c r="GZ1485" i="16"/>
  <c r="GZ110" i="16"/>
  <c r="GZ1175" i="16"/>
  <c r="GZ553" i="16"/>
  <c r="GZ864" i="16"/>
  <c r="GZ846" i="16"/>
  <c r="GZ423" i="16"/>
  <c r="GZ545" i="16"/>
  <c r="GZ523" i="16"/>
  <c r="GZ579" i="16"/>
  <c r="GZ1239" i="16"/>
  <c r="GZ730" i="16"/>
  <c r="GZ1112" i="16"/>
  <c r="GZ1356" i="16"/>
  <c r="GZ301" i="16"/>
  <c r="GZ485" i="16"/>
  <c r="GZ799" i="16"/>
  <c r="GZ609" i="16"/>
  <c r="GZ550" i="16"/>
  <c r="GZ1486" i="16"/>
  <c r="GZ927" i="16"/>
  <c r="GZ1415" i="16"/>
  <c r="GZ549" i="16"/>
  <c r="GZ552" i="16"/>
  <c r="GZ572" i="16"/>
  <c r="GZ558" i="16"/>
  <c r="AX221" i="16"/>
  <c r="AX220" i="16"/>
  <c r="GZ1428" i="16"/>
  <c r="AY218" i="16"/>
  <c r="GZ582" i="16"/>
  <c r="GZ564" i="16"/>
  <c r="AX223" i="16"/>
  <c r="GZ481" i="16"/>
  <c r="GZ238" i="16"/>
  <c r="GZ1364" i="16"/>
  <c r="GZ1373" i="16"/>
  <c r="GZ1380" i="16"/>
  <c r="GZ1438" i="16"/>
  <c r="GZ1513" i="16"/>
  <c r="GZ1385" i="16"/>
  <c r="GZ1444" i="16"/>
  <c r="GZ928" i="16"/>
  <c r="GZ303" i="16"/>
  <c r="GZ237" i="16"/>
  <c r="GZ922" i="16"/>
  <c r="GZ1389" i="16"/>
  <c r="GZ1424" i="16"/>
  <c r="GZ1383" i="16"/>
  <c r="GZ1361" i="16"/>
  <c r="AX229" i="16"/>
  <c r="GZ574" i="16"/>
  <c r="BA222" i="16"/>
  <c r="AW223" i="16"/>
  <c r="GZ240" i="16"/>
  <c r="AY230" i="16"/>
  <c r="HC1496" i="16"/>
  <c r="HA1496" i="16"/>
  <c r="AT295" i="16"/>
  <c r="AT227" i="16"/>
  <c r="AT312" i="16" s="1"/>
  <c r="BA203" i="16"/>
  <c r="AX211" i="16"/>
  <c r="BA206" i="16"/>
  <c r="AX210" i="16"/>
  <c r="AW205" i="16"/>
  <c r="BA207" i="16"/>
  <c r="AW202" i="16"/>
  <c r="GZ1058" i="16"/>
  <c r="AX208" i="16"/>
  <c r="AX212" i="16"/>
  <c r="AX209" i="16"/>
  <c r="BA210" i="16"/>
  <c r="GZ544" i="16"/>
  <c r="GZ503" i="16"/>
  <c r="GZ505" i="16"/>
  <c r="GZ519" i="16"/>
  <c r="GZ533" i="16"/>
  <c r="GZ528" i="16"/>
  <c r="GZ538" i="16"/>
  <c r="GZ514" i="16"/>
  <c r="GZ525" i="16"/>
  <c r="GZ504" i="16"/>
  <c r="GZ520" i="16"/>
  <c r="GZ535" i="16"/>
  <c r="GZ493" i="16"/>
  <c r="GZ513" i="16"/>
  <c r="GZ534" i="16"/>
  <c r="GZ491" i="16"/>
  <c r="GZ529" i="16"/>
  <c r="GZ510" i="16"/>
  <c r="GZ499" i="16"/>
  <c r="GZ498" i="16"/>
  <c r="GZ524" i="16"/>
  <c r="GZ509" i="16"/>
  <c r="GZ500" i="16"/>
  <c r="GZ508" i="16"/>
  <c r="GZ543" i="16"/>
  <c r="GZ492" i="16"/>
  <c r="GZ495" i="16"/>
  <c r="GZ530" i="16"/>
  <c r="GZ518" i="16"/>
  <c r="GZ539" i="16"/>
  <c r="GZ490" i="16"/>
  <c r="GZ515" i="16"/>
  <c r="GZ494" i="16"/>
  <c r="O510" i="16"/>
  <c r="M511" i="16"/>
  <c r="P510" i="16"/>
  <c r="Q510" i="16"/>
  <c r="N510" i="16"/>
  <c r="R510" i="16"/>
  <c r="N21" i="16"/>
  <c r="Q21" i="16"/>
  <c r="R21" i="16"/>
  <c r="O21" i="16"/>
  <c r="M22" i="16"/>
  <c r="P21" i="16"/>
  <c r="GZ405" i="16"/>
  <c r="GZ411" i="16"/>
  <c r="GZ713" i="16"/>
  <c r="GZ1335" i="16"/>
  <c r="GZ1341" i="16"/>
  <c r="GZ1349" i="16"/>
  <c r="GZ397" i="16"/>
  <c r="GZ1339" i="16"/>
  <c r="GZ1032" i="16"/>
  <c r="GZ719" i="16"/>
  <c r="GZ90" i="16"/>
  <c r="GZ714" i="16"/>
  <c r="GZ709" i="16"/>
  <c r="GZ93" i="16"/>
  <c r="GZ88" i="16"/>
  <c r="GZ402" i="16"/>
  <c r="BA118" i="16"/>
  <c r="GZ725" i="16"/>
  <c r="GZ1345" i="16"/>
  <c r="GZ1029" i="16"/>
  <c r="GZ994" i="16"/>
  <c r="GZ392" i="16"/>
  <c r="GZ99" i="16"/>
  <c r="GZ723" i="16"/>
  <c r="GZ89" i="16"/>
  <c r="GZ1336" i="16"/>
  <c r="GZ710" i="16"/>
  <c r="GZ1326" i="16"/>
  <c r="GZ415" i="16"/>
  <c r="GZ400" i="16"/>
  <c r="GZ680" i="16"/>
  <c r="GZ100" i="16"/>
  <c r="GZ1042" i="16"/>
  <c r="GZ1311" i="16"/>
  <c r="GZ1331" i="16"/>
  <c r="GZ999" i="16"/>
  <c r="GZ1027" i="16"/>
  <c r="GZ1024" i="16"/>
  <c r="GZ1028" i="16"/>
  <c r="GZ1033" i="16"/>
  <c r="GZ94" i="16"/>
  <c r="GZ1037" i="16"/>
  <c r="GZ1344" i="16"/>
  <c r="GZ728" i="16"/>
  <c r="GZ412" i="16"/>
  <c r="GZ1346" i="16"/>
  <c r="GZ407" i="16"/>
  <c r="GZ1034" i="16"/>
  <c r="GZ1334" i="16"/>
  <c r="GZ367" i="16"/>
  <c r="GZ718" i="16"/>
  <c r="GZ720" i="16"/>
  <c r="GZ1043" i="16"/>
  <c r="GZ1354" i="16"/>
  <c r="GZ1306" i="16"/>
  <c r="GZ95" i="16"/>
  <c r="GZ1340" i="16"/>
  <c r="GZ406" i="16"/>
  <c r="GZ105" i="16"/>
  <c r="GZ103" i="16"/>
  <c r="GZ1038" i="16"/>
  <c r="GZ1039" i="16"/>
  <c r="GZ104" i="16"/>
  <c r="GZ55" i="16"/>
  <c r="GZ724" i="16"/>
  <c r="GZ410" i="16"/>
  <c r="GZ416" i="16"/>
  <c r="GZ729" i="16"/>
  <c r="GZ1350" i="16"/>
  <c r="GZ715" i="16"/>
  <c r="GZ98" i="16"/>
  <c r="AE1006" i="16"/>
  <c r="AG1005" i="16"/>
  <c r="AI1005" i="16"/>
  <c r="AF1005" i="16"/>
  <c r="AJ1005" i="16"/>
  <c r="AH1005" i="16"/>
  <c r="AX143" i="16"/>
  <c r="GZ59" i="16"/>
  <c r="AX144" i="16"/>
  <c r="GZ693" i="16"/>
  <c r="AW144" i="16"/>
  <c r="GZ68" i="16"/>
  <c r="AW145" i="16"/>
  <c r="GZ371" i="16"/>
  <c r="BA144" i="16"/>
  <c r="BA142" i="16"/>
  <c r="GZ694" i="16"/>
  <c r="AX145" i="16"/>
  <c r="GZ1315" i="16"/>
  <c r="BA145" i="16"/>
  <c r="GZ675" i="16"/>
  <c r="GZ366" i="16"/>
  <c r="GZ50" i="16"/>
  <c r="GZ677" i="16"/>
  <c r="GZ54" i="16"/>
  <c r="GZ63" i="16"/>
  <c r="GZ381" i="16"/>
  <c r="AX139" i="16"/>
  <c r="AZ133" i="16"/>
  <c r="AW142" i="16"/>
  <c r="AX140" i="16"/>
  <c r="GZ53" i="16"/>
  <c r="GZ64" i="16"/>
  <c r="BA141" i="16"/>
  <c r="BA143" i="16"/>
  <c r="AW141" i="16"/>
  <c r="GZ1320" i="16"/>
  <c r="AW134" i="16"/>
  <c r="GZ1003" i="16"/>
  <c r="AY145" i="16"/>
  <c r="GZ1297" i="16"/>
  <c r="AY133" i="16"/>
  <c r="GZ688" i="16"/>
  <c r="AX142" i="16"/>
  <c r="AZ145" i="16"/>
  <c r="AW133" i="16"/>
  <c r="AX136" i="16"/>
  <c r="AW137" i="16"/>
  <c r="AW140" i="16"/>
  <c r="AX137" i="16"/>
  <c r="GZ1002" i="16"/>
  <c r="GZ998" i="16"/>
  <c r="GZ989" i="16"/>
  <c r="BA139" i="16"/>
  <c r="GZ365" i="16"/>
  <c r="AX133" i="16"/>
  <c r="BA133" i="16"/>
  <c r="GZ390" i="16"/>
  <c r="BA138" i="16"/>
  <c r="AX138" i="16"/>
  <c r="GZ1019" i="16"/>
  <c r="GZ992" i="16"/>
  <c r="GZ1013" i="16"/>
  <c r="GZ1007" i="16"/>
  <c r="GZ73" i="16"/>
  <c r="GZ1296" i="16"/>
  <c r="GZ385" i="16"/>
  <c r="GZ1314" i="16"/>
  <c r="GZ1300" i="16"/>
  <c r="GZ74" i="16"/>
  <c r="GZ1014" i="16"/>
  <c r="GZ698" i="16"/>
  <c r="GZ52" i="16"/>
  <c r="BA137" i="16"/>
  <c r="GZ364" i="16"/>
  <c r="GZ382" i="16"/>
  <c r="AX141" i="16"/>
  <c r="GZ678" i="16"/>
  <c r="GZ676" i="16"/>
  <c r="GZ363" i="16"/>
  <c r="GZ51" i="16"/>
  <c r="GZ85" i="16"/>
  <c r="GZ1309" i="16"/>
  <c r="GZ375" i="16"/>
  <c r="GZ1310" i="16"/>
  <c r="GZ991" i="16"/>
  <c r="GZ699" i="16"/>
  <c r="GZ684" i="16"/>
  <c r="GZ380" i="16"/>
  <c r="GZ990" i="16"/>
  <c r="GZ69" i="16"/>
  <c r="AX135" i="16"/>
  <c r="AW136" i="16"/>
  <c r="GZ993" i="16"/>
  <c r="GZ689" i="16"/>
  <c r="AW135" i="16"/>
  <c r="GZ1298" i="16"/>
  <c r="GZ1299" i="16"/>
  <c r="GZ83" i="16"/>
  <c r="BA135" i="16"/>
  <c r="GZ376" i="16"/>
  <c r="GZ1018" i="16"/>
  <c r="AW139" i="16"/>
  <c r="GZ362" i="16"/>
  <c r="AW143" i="16"/>
  <c r="GZ1008" i="16"/>
  <c r="AW138" i="16"/>
  <c r="GZ679" i="16"/>
  <c r="GZ1305" i="16"/>
  <c r="GZ703" i="16"/>
  <c r="GZ1324" i="16"/>
  <c r="GZ1330" i="16"/>
  <c r="GZ1325" i="16"/>
  <c r="GZ1319" i="16"/>
  <c r="GZ370" i="16"/>
  <c r="GZ1009" i="16"/>
  <c r="GZ387" i="16"/>
  <c r="GZ997" i="16"/>
  <c r="GZ75" i="16"/>
  <c r="GZ80" i="16"/>
  <c r="GZ1023" i="16"/>
  <c r="GZ65" i="16"/>
  <c r="GZ395" i="16"/>
  <c r="GZ1017" i="16"/>
  <c r="GZ708" i="16"/>
  <c r="GZ690" i="16"/>
  <c r="GZ78" i="16"/>
  <c r="GZ1012" i="16"/>
  <c r="GZ705" i="16"/>
  <c r="GZ377" i="16"/>
  <c r="GZ391" i="16"/>
  <c r="GZ60" i="16"/>
  <c r="GZ685" i="16"/>
  <c r="GZ70" i="16"/>
  <c r="GZ79" i="16"/>
  <c r="GZ683" i="16"/>
  <c r="GZ396" i="16"/>
  <c r="GZ1316" i="16"/>
  <c r="GZ58" i="16"/>
  <c r="AX134" i="16"/>
  <c r="GZ695" i="16"/>
  <c r="GZ1321" i="16"/>
  <c r="GZ700" i="16"/>
  <c r="GZ1304" i="16"/>
  <c r="GZ386" i="16"/>
  <c r="BA136" i="16"/>
  <c r="GZ1004" i="16"/>
  <c r="GZ704" i="16"/>
  <c r="GZ372" i="16"/>
  <c r="GZ1329" i="16"/>
  <c r="GZ1022" i="16"/>
  <c r="BA134" i="16"/>
  <c r="GZ1301" i="16"/>
  <c r="GZ401" i="16"/>
  <c r="GZ84" i="16"/>
  <c r="O811" i="16"/>
  <c r="N811" i="16"/>
  <c r="M812" i="16"/>
  <c r="P811" i="16"/>
  <c r="Q811" i="16"/>
  <c r="R811" i="16"/>
  <c r="AI510" i="16"/>
  <c r="AG510" i="16"/>
  <c r="AJ510" i="16"/>
  <c r="AF510" i="16"/>
  <c r="AE511" i="16"/>
  <c r="AH510" i="16"/>
  <c r="GZ484" i="16"/>
  <c r="GZ172" i="16"/>
  <c r="GZ176" i="16"/>
  <c r="GZ858" i="16"/>
  <c r="GZ173" i="16"/>
  <c r="GZ111" i="16"/>
  <c r="GZ112" i="16"/>
  <c r="GZ798" i="16"/>
  <c r="GZ568" i="16"/>
  <c r="GZ1457" i="16"/>
  <c r="GZ587" i="16"/>
  <c r="GZ1548" i="16"/>
  <c r="AX225" i="16"/>
  <c r="GZ1437" i="16"/>
  <c r="GZ577" i="16"/>
  <c r="GZ1365" i="16"/>
  <c r="BA219" i="16"/>
  <c r="GZ1443" i="16"/>
  <c r="GZ1398" i="16"/>
  <c r="GZ584" i="16"/>
  <c r="GZ1114" i="16"/>
  <c r="GZ489" i="16"/>
  <c r="GZ1177" i="16"/>
  <c r="GZ113" i="16"/>
  <c r="GZ422" i="16"/>
  <c r="GZ929" i="16"/>
  <c r="GZ1242" i="16"/>
  <c r="GZ733" i="16"/>
  <c r="GZ239" i="16"/>
  <c r="GZ925" i="16"/>
  <c r="GZ556" i="16"/>
  <c r="GZ562" i="16"/>
  <c r="GZ573" i="16"/>
  <c r="GZ1452" i="16"/>
  <c r="GZ1463" i="16"/>
  <c r="GZ567" i="16"/>
  <c r="GZ1369" i="16"/>
  <c r="AX222" i="16"/>
  <c r="AX230" i="16"/>
  <c r="GZ1546" i="16"/>
  <c r="GZ109" i="16"/>
  <c r="GZ108" i="16"/>
  <c r="AW230" i="16"/>
  <c r="GZ557" i="16"/>
  <c r="GZ1379" i="16"/>
  <c r="GZ1478" i="16"/>
  <c r="GZ1384" i="16"/>
  <c r="AZ218" i="16"/>
  <c r="GZ1497" i="16"/>
  <c r="GZ1512" i="16"/>
  <c r="GZ1409" i="16"/>
  <c r="BA230" i="16"/>
  <c r="GZ175" i="16"/>
  <c r="GZ1176" i="16"/>
  <c r="GZ420" i="16"/>
  <c r="GZ417" i="16"/>
  <c r="GZ589" i="16"/>
  <c r="AW220" i="16"/>
  <c r="GZ563" i="16"/>
  <c r="GZ1393" i="16"/>
  <c r="GZ608" i="16"/>
  <c r="GZ1426" i="16"/>
  <c r="GZ174" i="16"/>
  <c r="GZ597" i="16"/>
  <c r="HC425" i="16"/>
  <c r="GZ1414" i="16"/>
  <c r="GZ1419" i="16"/>
  <c r="AW226" i="16"/>
  <c r="AW222" i="16"/>
  <c r="GZ1400" i="16"/>
  <c r="AW229" i="16"/>
  <c r="GZ1378" i="16"/>
  <c r="GZ1410" i="16"/>
  <c r="AW228" i="16"/>
  <c r="GZ1374" i="16"/>
  <c r="GZ1390" i="16"/>
  <c r="GZ1375" i="16"/>
  <c r="AX224" i="16"/>
  <c r="GZ285" i="16"/>
  <c r="GZ290" i="16"/>
  <c r="GZ245" i="16"/>
  <c r="GZ271" i="16"/>
  <c r="GZ251" i="16"/>
  <c r="GZ270" i="16"/>
  <c r="GZ286" i="16"/>
  <c r="GZ243" i="16"/>
  <c r="GZ252" i="16"/>
  <c r="GZ292" i="16"/>
  <c r="GZ260" i="16"/>
  <c r="GZ296" i="16"/>
  <c r="GZ272" i="16"/>
  <c r="GZ277" i="16"/>
  <c r="GZ255" i="16"/>
  <c r="GZ281" i="16"/>
  <c r="GZ244" i="16"/>
  <c r="GZ262" i="16"/>
  <c r="GZ267" i="16"/>
  <c r="GZ257" i="16"/>
  <c r="GZ276" i="16"/>
  <c r="GZ266" i="16"/>
  <c r="GZ247" i="16"/>
  <c r="GZ250" i="16"/>
  <c r="GZ280" i="16"/>
  <c r="GZ282" i="16"/>
  <c r="GZ275" i="16"/>
  <c r="GZ287" i="16"/>
  <c r="GZ242" i="16"/>
  <c r="GZ256" i="16"/>
  <c r="GZ291" i="16"/>
  <c r="GZ265" i="16"/>
  <c r="GZ295" i="16"/>
  <c r="GZ246" i="16"/>
  <c r="GZ261" i="16"/>
  <c r="HA236" i="16"/>
  <c r="HC236" i="16"/>
  <c r="BA124" i="16"/>
  <c r="BA128" i="16"/>
  <c r="BA125" i="16"/>
  <c r="BA123" i="16"/>
  <c r="BA127" i="16"/>
  <c r="BA119" i="16"/>
  <c r="BA126" i="16"/>
  <c r="BA120" i="16"/>
  <c r="BA121" i="16"/>
  <c r="BA122" i="16"/>
  <c r="AT179" i="16"/>
  <c r="AT247" i="16"/>
  <c r="AT211" i="16"/>
  <c r="AT279" i="16"/>
  <c r="AT195" i="16"/>
  <c r="AT263" i="16"/>
  <c r="P712" i="16"/>
  <c r="M713" i="16"/>
  <c r="R712" i="16"/>
  <c r="O712" i="16"/>
  <c r="Q712" i="16"/>
  <c r="N712" i="16"/>
  <c r="M911" i="16"/>
  <c r="N910" i="16"/>
  <c r="Q910" i="16"/>
  <c r="O910" i="16"/>
  <c r="P910" i="16"/>
  <c r="R910" i="16"/>
  <c r="GZ1092" i="16"/>
  <c r="GZ1087" i="16"/>
  <c r="GZ1107" i="16"/>
  <c r="AX213" i="16"/>
  <c r="BA211" i="16"/>
  <c r="AW203" i="16"/>
  <c r="BA213" i="16"/>
  <c r="GZ1054" i="16"/>
  <c r="GZ1097" i="16"/>
  <c r="BA204" i="16"/>
  <c r="AW211" i="16"/>
  <c r="GZ1101" i="16"/>
  <c r="AX207" i="16"/>
  <c r="GZ1081" i="16"/>
  <c r="AW204" i="16"/>
  <c r="AW212" i="16"/>
  <c r="GZ1076" i="16"/>
  <c r="GZ1102" i="16"/>
  <c r="AZ201" i="16"/>
  <c r="GZ1077" i="16"/>
  <c r="GZ1083" i="16"/>
  <c r="GZ1072" i="16"/>
  <c r="GZ1066" i="16"/>
  <c r="AX201" i="16"/>
  <c r="GZ1067" i="16"/>
  <c r="GZ1091" i="16"/>
  <c r="GZ1068" i="16"/>
  <c r="GZ1053" i="16"/>
  <c r="GZ1093" i="16"/>
  <c r="AW207" i="16"/>
  <c r="GZ1062" i="16"/>
  <c r="GZ1086" i="16"/>
  <c r="GZ1103" i="16"/>
  <c r="GZ1055" i="16"/>
  <c r="AW213" i="16"/>
  <c r="AY201" i="16"/>
  <c r="AX205" i="16"/>
  <c r="AW208" i="16"/>
  <c r="GZ1071" i="16"/>
  <c r="AX202" i="16"/>
  <c r="GZ1057" i="16"/>
  <c r="GZ1088" i="16"/>
  <c r="BA212" i="16"/>
  <c r="AW206" i="16"/>
  <c r="AW201" i="16"/>
  <c r="AW209" i="16"/>
  <c r="AX204" i="16"/>
  <c r="AZ213" i="16"/>
  <c r="AX206" i="16"/>
  <c r="GZ1078" i="16"/>
  <c r="BA209" i="16"/>
  <c r="GZ1061" i="16"/>
  <c r="AW210" i="16"/>
  <c r="GZ1106" i="16"/>
  <c r="GZ1096" i="16"/>
  <c r="AY213" i="16"/>
  <c r="GZ1063" i="16"/>
  <c r="BA202" i="16"/>
  <c r="BA201" i="16"/>
  <c r="BA208" i="16"/>
  <c r="AX203" i="16"/>
  <c r="GZ1056" i="16"/>
  <c r="BA205" i="16"/>
  <c r="GZ1082" i="16"/>
  <c r="GZ1098" i="16"/>
  <c r="GZ1073" i="16"/>
  <c r="GZ836" i="16"/>
  <c r="GZ848" i="16"/>
  <c r="GZ826" i="16"/>
  <c r="GZ847" i="16"/>
  <c r="GZ841" i="16"/>
  <c r="GZ816" i="16"/>
  <c r="GZ852" i="16"/>
  <c r="GZ821" i="16"/>
  <c r="GZ805" i="16"/>
  <c r="GZ857" i="16"/>
  <c r="GZ851" i="16"/>
  <c r="GZ818" i="16"/>
  <c r="GZ837" i="16"/>
  <c r="GZ833" i="16"/>
  <c r="GZ812" i="16"/>
  <c r="GZ823" i="16"/>
  <c r="GZ853" i="16"/>
  <c r="GZ807" i="16"/>
  <c r="GZ808" i="16"/>
  <c r="GZ806" i="16"/>
  <c r="GZ827" i="16"/>
  <c r="GZ811" i="16"/>
  <c r="GZ804" i="16"/>
  <c r="GZ803" i="16"/>
  <c r="GZ831" i="16"/>
  <c r="GZ856" i="16"/>
  <c r="GZ842" i="16"/>
  <c r="GZ843" i="16"/>
  <c r="GZ822" i="16"/>
  <c r="GZ813" i="16"/>
  <c r="GZ817" i="16"/>
  <c r="GZ832" i="16"/>
  <c r="GZ828" i="16"/>
  <c r="GZ838" i="16"/>
  <c r="GZ1498" i="16"/>
  <c r="GZ1502" i="16"/>
  <c r="GZ1493" i="16"/>
  <c r="GZ1492" i="16"/>
  <c r="GZ1489" i="16"/>
  <c r="GZ1541" i="16"/>
  <c r="GZ1526" i="16"/>
  <c r="GZ1521" i="16"/>
  <c r="GZ1531" i="16"/>
  <c r="GZ1508" i="16"/>
  <c r="GZ1517" i="16"/>
  <c r="GZ1491" i="16"/>
  <c r="GZ1528" i="16"/>
  <c r="GZ1507" i="16"/>
  <c r="GZ1537" i="16"/>
  <c r="GZ1543" i="16"/>
  <c r="GZ1532" i="16"/>
  <c r="GZ1518" i="16"/>
  <c r="GZ1511" i="16"/>
  <c r="GZ1488" i="16"/>
  <c r="GZ1501" i="16"/>
  <c r="GZ1533" i="16"/>
  <c r="GZ1542" i="16"/>
  <c r="P415" i="16"/>
  <c r="O415" i="16"/>
  <c r="Q415" i="16"/>
  <c r="M416" i="16"/>
  <c r="N415" i="16"/>
  <c r="R415" i="16"/>
  <c r="GZ1434" i="16"/>
  <c r="GZ1464" i="16"/>
  <c r="AZ184" i="16"/>
  <c r="AX195" i="16"/>
  <c r="GZ777" i="16"/>
  <c r="GZ767" i="16"/>
  <c r="AY196" i="16"/>
  <c r="GZ754" i="16"/>
  <c r="AX187" i="16"/>
  <c r="GZ762" i="16"/>
  <c r="GZ749" i="16"/>
  <c r="BA192" i="16"/>
  <c r="GZ748" i="16"/>
  <c r="AX193" i="16"/>
  <c r="BA187" i="16"/>
  <c r="AX188" i="16"/>
  <c r="AX185" i="16"/>
  <c r="GZ747" i="16"/>
  <c r="BA185" i="16"/>
  <c r="AW192" i="16"/>
  <c r="AX190" i="16"/>
  <c r="GZ779" i="16"/>
  <c r="GZ769" i="16"/>
  <c r="GZ773" i="16"/>
  <c r="GZ792" i="16"/>
  <c r="GZ778" i="16"/>
  <c r="GZ782" i="16"/>
  <c r="AW196" i="16"/>
  <c r="GZ763" i="16"/>
  <c r="BA195" i="16"/>
  <c r="AX191" i="16"/>
  <c r="AW189" i="16"/>
  <c r="AW190" i="16"/>
  <c r="AW194" i="16"/>
  <c r="AW185" i="16"/>
  <c r="GZ744" i="16"/>
  <c r="AW195" i="16"/>
  <c r="AY184" i="16"/>
  <c r="BA191" i="16"/>
  <c r="BA189" i="16"/>
  <c r="GZ784" i="16"/>
  <c r="GZ768" i="16"/>
  <c r="GZ758" i="16"/>
  <c r="GZ739" i="16"/>
  <c r="AW193" i="16"/>
  <c r="GZ764" i="16"/>
  <c r="BA196" i="16"/>
  <c r="BA190" i="16"/>
  <c r="BA194" i="16"/>
  <c r="AX186" i="16"/>
  <c r="GZ743" i="16"/>
  <c r="BA186" i="16"/>
  <c r="AX194" i="16"/>
  <c r="GZ757" i="16"/>
  <c r="GZ741" i="16"/>
  <c r="BA193" i="16"/>
  <c r="GZ740" i="16"/>
  <c r="AZ196" i="16"/>
  <c r="AW184" i="16"/>
  <c r="GZ772" i="16"/>
  <c r="GZ752" i="16"/>
  <c r="AW191" i="16"/>
  <c r="AX189" i="16"/>
  <c r="AX184" i="16"/>
  <c r="GZ783" i="16"/>
  <c r="AX192" i="16"/>
  <c r="BA188" i="16"/>
  <c r="AW188" i="16"/>
  <c r="GZ787" i="16"/>
  <c r="GZ774" i="16"/>
  <c r="GZ759" i="16"/>
  <c r="GZ753" i="16"/>
  <c r="AW186" i="16"/>
  <c r="GZ742" i="16"/>
  <c r="AX196" i="16"/>
  <c r="BA184" i="16"/>
  <c r="GZ788" i="16"/>
  <c r="AW187" i="16"/>
  <c r="GZ789" i="16"/>
  <c r="BA159" i="16"/>
  <c r="BA154" i="16"/>
  <c r="AX153" i="16"/>
  <c r="BA160" i="16"/>
  <c r="AX152" i="16"/>
  <c r="BA161" i="16"/>
  <c r="BA153" i="16"/>
  <c r="GZ1225" i="16"/>
  <c r="GZ1204" i="16"/>
  <c r="GZ1199" i="16"/>
  <c r="GZ1226" i="16"/>
  <c r="GZ1220" i="16"/>
  <c r="GZ1214" i="16"/>
  <c r="GZ1209" i="16"/>
  <c r="GZ1189" i="16"/>
  <c r="GZ1234" i="16"/>
  <c r="GZ1235" i="16"/>
  <c r="GZ1186" i="16"/>
  <c r="GZ1229" i="16"/>
  <c r="GZ1184" i="16"/>
  <c r="GZ1181" i="16"/>
  <c r="GZ1230" i="16"/>
  <c r="GZ1224" i="16"/>
  <c r="GZ1216" i="16"/>
  <c r="GZ1219" i="16"/>
  <c r="GZ1221" i="16"/>
  <c r="GZ1231" i="16"/>
  <c r="GZ1185" i="16"/>
  <c r="GZ1236" i="16"/>
  <c r="GZ1182" i="16"/>
  <c r="GZ1194" i="16"/>
  <c r="GZ1201" i="16"/>
  <c r="GZ1183" i="16"/>
  <c r="GZ1190" i="16"/>
  <c r="GZ1205" i="16"/>
  <c r="GZ1200" i="16"/>
  <c r="GZ1210" i="16"/>
  <c r="GZ1211" i="16"/>
  <c r="GZ1195" i="16"/>
  <c r="GZ1191" i="16"/>
  <c r="GZ1206" i="16"/>
  <c r="GZ1196" i="16"/>
  <c r="GZ1215" i="16"/>
  <c r="GZ1503" i="16"/>
  <c r="GZ1506" i="16"/>
  <c r="M313" i="16"/>
  <c r="Q312" i="16"/>
  <c r="O312" i="16"/>
  <c r="P312" i="16"/>
  <c r="N312" i="16"/>
  <c r="R312" i="16"/>
  <c r="O1009" i="16"/>
  <c r="N1009" i="16"/>
  <c r="R1009" i="16"/>
  <c r="Q1009" i="16"/>
  <c r="P1009" i="16"/>
  <c r="M1010" i="16"/>
  <c r="AI416" i="16"/>
  <c r="AF416" i="16"/>
  <c r="AJ416" i="16"/>
  <c r="AG416" i="16"/>
  <c r="AH416" i="16"/>
  <c r="AE417" i="16"/>
  <c r="AF118" i="16"/>
  <c r="AI118" i="16"/>
  <c r="AH118" i="16"/>
  <c r="AG118" i="16"/>
  <c r="AE119" i="16"/>
  <c r="AJ118" i="16"/>
  <c r="GZ1178" i="16"/>
  <c r="GZ734" i="16"/>
  <c r="GZ1113" i="16"/>
  <c r="GZ1483" i="16"/>
  <c r="GZ1358" i="16"/>
  <c r="GZ1111" i="16"/>
  <c r="GZ1421" i="16"/>
  <c r="GZ302" i="16"/>
  <c r="GZ1241" i="16"/>
  <c r="GZ735" i="16"/>
  <c r="GZ793" i="16"/>
  <c r="GZ607" i="16"/>
  <c r="BA220" i="16"/>
  <c r="GZ1399" i="16"/>
  <c r="AW227" i="16"/>
  <c r="BA221" i="16"/>
  <c r="BA224" i="16"/>
  <c r="GZ593" i="16"/>
  <c r="GZ1490" i="16"/>
  <c r="GZ602" i="16"/>
  <c r="GZ1549" i="16"/>
  <c r="GZ548" i="16"/>
  <c r="AW224" i="16"/>
  <c r="AX228" i="16"/>
  <c r="GZ1453" i="16"/>
  <c r="GZ305" i="16"/>
  <c r="GZ1360" i="16"/>
  <c r="AX227" i="16"/>
  <c r="GZ1448" i="16"/>
  <c r="GZ1405" i="16"/>
  <c r="GZ1482" i="16"/>
  <c r="GZ1179" i="16"/>
  <c r="GZ1355" i="16"/>
  <c r="GZ424" i="16"/>
  <c r="GZ797" i="16"/>
  <c r="GZ1050" i="16"/>
  <c r="GZ486" i="16"/>
  <c r="GZ1047" i="16"/>
  <c r="GZ177" i="16"/>
  <c r="GZ615" i="16"/>
  <c r="GZ1550" i="16"/>
  <c r="GZ487" i="16"/>
  <c r="GZ866" i="16"/>
  <c r="GZ1172" i="16"/>
  <c r="GZ614" i="16"/>
  <c r="GZ1116" i="16"/>
  <c r="GZ1357" i="16"/>
  <c r="GZ737" i="16"/>
  <c r="GZ421" i="16"/>
  <c r="GZ1388" i="16"/>
  <c r="GZ1439" i="16"/>
  <c r="GZ1368" i="16"/>
  <c r="GZ1425" i="16"/>
  <c r="GZ1394" i="16"/>
  <c r="AW221" i="16"/>
  <c r="BA218" i="16"/>
  <c r="BA228" i="16"/>
  <c r="GZ612" i="16"/>
  <c r="GZ736" i="16"/>
  <c r="GZ1487" i="16"/>
  <c r="GZ1048" i="16"/>
  <c r="GZ551" i="16"/>
  <c r="GZ801" i="16"/>
  <c r="GZ304" i="16"/>
  <c r="GZ738" i="16"/>
  <c r="GZ1359" i="16"/>
  <c r="GZ1547" i="16"/>
  <c r="GZ1423" i="16"/>
  <c r="GZ241" i="16"/>
  <c r="GZ616" i="16"/>
  <c r="GZ1420" i="16"/>
  <c r="GZ865" i="16"/>
  <c r="GZ861" i="16"/>
  <c r="GZ1051" i="16"/>
  <c r="GZ233" i="16"/>
  <c r="GZ1422" i="16"/>
  <c r="GZ1108" i="16"/>
  <c r="GZ617" i="16"/>
  <c r="GZ169" i="16"/>
  <c r="GZ1479" i="16"/>
  <c r="GZ1115" i="16"/>
  <c r="GZ1244" i="16"/>
  <c r="GZ1240" i="16"/>
  <c r="GZ802" i="16"/>
  <c r="GZ1049" i="16"/>
  <c r="GZ1180" i="16"/>
  <c r="GZ863" i="16"/>
  <c r="GZ1351" i="16"/>
  <c r="GZ800" i="16"/>
  <c r="GZ540" i="16"/>
  <c r="GZ599" i="16"/>
  <c r="GZ588" i="16"/>
  <c r="GZ1473" i="16"/>
  <c r="GZ1447" i="16"/>
  <c r="BA229" i="16"/>
  <c r="AW225" i="16"/>
  <c r="GZ1403" i="16"/>
  <c r="GZ1362" i="16"/>
  <c r="GZ559" i="16"/>
  <c r="GZ1044" i="16"/>
  <c r="GZ488" i="16"/>
  <c r="GZ297" i="16"/>
  <c r="GZ555" i="16"/>
  <c r="GZ603" i="16"/>
  <c r="GZ1418" i="16"/>
  <c r="GZ1454" i="16"/>
  <c r="AX226" i="16"/>
  <c r="GZ1522" i="16"/>
  <c r="GZ1536" i="16"/>
  <c r="GZ1538" i="16"/>
  <c r="BA223" i="16"/>
  <c r="GZ1408" i="16"/>
  <c r="AX219" i="16"/>
  <c r="GZ578" i="16"/>
  <c r="BA225" i="16"/>
  <c r="GZ1459" i="16"/>
  <c r="BA226" i="16"/>
  <c r="GZ613" i="16"/>
  <c r="GZ1516" i="16"/>
  <c r="GZ1427" i="16"/>
  <c r="GU942" i="16"/>
  <c r="GU629" i="16"/>
  <c r="GU316" i="16"/>
  <c r="GZ9" i="16"/>
  <c r="GT9" i="16"/>
  <c r="GU1256" i="16"/>
  <c r="AX315" i="16" l="1"/>
  <c r="AW309" i="16"/>
  <c r="HC569" i="16"/>
  <c r="HC926" i="16"/>
  <c r="HA930" i="16"/>
  <c r="HC1395" i="16"/>
  <c r="HA604" i="16"/>
  <c r="HA794" i="16"/>
  <c r="BA305" i="16"/>
  <c r="AX270" i="16"/>
  <c r="AW288" i="16"/>
  <c r="AX311" i="16"/>
  <c r="HC1449" i="16"/>
  <c r="BA244" i="16"/>
  <c r="HC1523" i="16"/>
  <c r="BA239" i="16"/>
  <c r="AX272" i="16"/>
  <c r="AY269" i="16"/>
  <c r="BA296" i="16"/>
  <c r="AX310" i="16"/>
  <c r="HA1413" i="16"/>
  <c r="AW304" i="16"/>
  <c r="HC1474" i="16"/>
  <c r="AW306" i="16"/>
  <c r="AW312" i="16"/>
  <c r="BA270" i="16"/>
  <c r="AZ269" i="16"/>
  <c r="AX306" i="16"/>
  <c r="GV1253" i="16"/>
  <c r="HC1243" i="16"/>
  <c r="HA1433" i="16"/>
  <c r="HA1052" i="16"/>
  <c r="AW295" i="16"/>
  <c r="HC598" i="16"/>
  <c r="HA1429" i="16"/>
  <c r="AF613" i="16"/>
  <c r="AH613" i="16"/>
  <c r="AG613" i="16"/>
  <c r="AI613" i="16"/>
  <c r="AE614" i="16"/>
  <c r="AJ613" i="16"/>
  <c r="AE812" i="16"/>
  <c r="AG811" i="16"/>
  <c r="AF811" i="16"/>
  <c r="AI811" i="16"/>
  <c r="AH811" i="16"/>
  <c r="AJ811" i="16"/>
  <c r="AH19" i="16"/>
  <c r="AJ19" i="16"/>
  <c r="AF19" i="16"/>
  <c r="AI19" i="16"/>
  <c r="AG19" i="16"/>
  <c r="AE20" i="16"/>
  <c r="AW276" i="16"/>
  <c r="AW279" i="16"/>
  <c r="AW311" i="16"/>
  <c r="AE218" i="16"/>
  <c r="AH217" i="16"/>
  <c r="AJ217" i="16"/>
  <c r="AG217" i="16"/>
  <c r="AF217" i="16"/>
  <c r="AI217" i="16"/>
  <c r="HC1551" i="16"/>
  <c r="HC1404" i="16"/>
  <c r="HC1370" i="16"/>
  <c r="HA594" i="16"/>
  <c r="HC300" i="16"/>
  <c r="AG713" i="16"/>
  <c r="AI713" i="16"/>
  <c r="AF713" i="16"/>
  <c r="AH713" i="16"/>
  <c r="AJ713" i="16"/>
  <c r="AE714" i="16"/>
  <c r="N613" i="16"/>
  <c r="R613" i="16"/>
  <c r="P613" i="16"/>
  <c r="O613" i="16"/>
  <c r="Q613" i="16"/>
  <c r="M614" i="16"/>
  <c r="AZ264" i="16"/>
  <c r="HC169" i="16"/>
  <c r="HA169" i="16"/>
  <c r="HA1359" i="16"/>
  <c r="HC1359" i="16"/>
  <c r="HC551" i="16"/>
  <c r="HA551" i="16"/>
  <c r="HC1388" i="16"/>
  <c r="HA1388" i="16"/>
  <c r="HC866" i="16"/>
  <c r="HA866" i="16"/>
  <c r="HA1050" i="16"/>
  <c r="HC1050" i="16"/>
  <c r="HA1241" i="16"/>
  <c r="HC1241" i="16"/>
  <c r="HA1503" i="16"/>
  <c r="HC1503" i="16"/>
  <c r="GV938" i="16"/>
  <c r="HC1191" i="16"/>
  <c r="HA1191" i="16"/>
  <c r="HC1201" i="16"/>
  <c r="HA1201" i="16"/>
  <c r="HA1216" i="16"/>
  <c r="HC1216" i="16"/>
  <c r="HC1184" i="16"/>
  <c r="HA1184" i="16"/>
  <c r="HC1220" i="16"/>
  <c r="HA1220" i="16"/>
  <c r="HC753" i="16"/>
  <c r="HA753" i="16"/>
  <c r="HA740" i="16"/>
  <c r="HC740" i="16"/>
  <c r="HC784" i="16"/>
  <c r="HA784" i="16"/>
  <c r="HC763" i="16"/>
  <c r="HA763" i="16"/>
  <c r="HA792" i="16"/>
  <c r="HC792" i="16"/>
  <c r="HA748" i="16"/>
  <c r="HC748" i="16"/>
  <c r="HC295" i="16"/>
  <c r="HA295" i="16"/>
  <c r="HC242" i="16"/>
  <c r="HA242" i="16"/>
  <c r="HA280" i="16"/>
  <c r="HC280" i="16"/>
  <c r="HC276" i="16"/>
  <c r="HA276" i="16"/>
  <c r="HA244" i="16"/>
  <c r="HC244" i="16"/>
  <c r="HA272" i="16"/>
  <c r="HC272" i="16"/>
  <c r="GV6" i="16"/>
  <c r="HC252" i="16"/>
  <c r="HA252" i="16"/>
  <c r="HC251" i="16"/>
  <c r="HA251" i="16"/>
  <c r="HA285" i="16"/>
  <c r="HC285" i="16"/>
  <c r="HA1374" i="16"/>
  <c r="HC1374" i="16"/>
  <c r="HC1419" i="16"/>
  <c r="HA1419" i="16"/>
  <c r="HA1242" i="16"/>
  <c r="HC1242" i="16"/>
  <c r="HC1177" i="16"/>
  <c r="HA1177" i="16"/>
  <c r="AX278" i="16"/>
  <c r="AX244" i="16"/>
  <c r="AX312" i="16"/>
  <c r="AX295" i="16"/>
  <c r="AY247" i="16"/>
  <c r="AY298" i="16"/>
  <c r="AY315" i="16"/>
  <c r="AW298" i="16"/>
  <c r="AW281" i="16"/>
  <c r="HA95" i="16"/>
  <c r="HC95" i="16"/>
  <c r="HA720" i="16"/>
  <c r="HC720" i="16"/>
  <c r="HC301" i="16"/>
  <c r="HA301" i="16"/>
  <c r="HC464" i="16"/>
  <c r="HA464" i="16"/>
  <c r="HC434" i="16"/>
  <c r="HA434" i="16"/>
  <c r="HA886" i="16"/>
  <c r="HC886" i="16"/>
  <c r="HA869" i="16"/>
  <c r="HC869" i="16"/>
  <c r="HC867" i="16"/>
  <c r="HA867" i="16"/>
  <c r="HA906" i="16"/>
  <c r="HC906" i="16"/>
  <c r="HC876" i="16"/>
  <c r="HA876" i="16"/>
  <c r="HC896" i="16"/>
  <c r="HA896" i="16"/>
  <c r="HC921" i="16"/>
  <c r="HA921" i="16"/>
  <c r="HA905" i="16"/>
  <c r="HC905" i="16"/>
  <c r="HC881" i="16"/>
  <c r="HA881" i="16"/>
  <c r="HA223" i="16"/>
  <c r="HC223" i="16"/>
  <c r="HA203" i="16"/>
  <c r="HC203" i="16"/>
  <c r="HA227" i="16"/>
  <c r="HC227" i="16"/>
  <c r="HC207" i="16"/>
  <c r="HA207" i="16"/>
  <c r="HC213" i="16"/>
  <c r="HA213" i="16"/>
  <c r="HA201" i="16"/>
  <c r="HC201" i="16"/>
  <c r="HA208" i="16"/>
  <c r="HC208" i="16"/>
  <c r="HA193" i="16"/>
  <c r="HC193" i="16"/>
  <c r="HA1157" i="16"/>
  <c r="HC1157" i="16"/>
  <c r="HA1142" i="16"/>
  <c r="HC1142" i="16"/>
  <c r="HA1160" i="16"/>
  <c r="HC1160" i="16"/>
  <c r="HC1121" i="16"/>
  <c r="HA1121" i="16"/>
  <c r="HC1165" i="16"/>
  <c r="HA1165" i="16"/>
  <c r="HC1119" i="16"/>
  <c r="HA1119" i="16"/>
  <c r="HA1170" i="16"/>
  <c r="HC1170" i="16"/>
  <c r="HA1140" i="16"/>
  <c r="HC1140" i="16"/>
  <c r="HC1442" i="16"/>
  <c r="HA1442" i="16"/>
  <c r="HC1477" i="16"/>
  <c r="HA1477" i="16"/>
  <c r="AH911" i="16"/>
  <c r="AE912" i="16"/>
  <c r="AF911" i="16"/>
  <c r="AJ911" i="16"/>
  <c r="AG911" i="16"/>
  <c r="AI911" i="16"/>
  <c r="HA1538" i="16"/>
  <c r="HC1538" i="16"/>
  <c r="HA1454" i="16"/>
  <c r="HC1454" i="16"/>
  <c r="HC297" i="16"/>
  <c r="HA297" i="16"/>
  <c r="HC1362" i="16"/>
  <c r="HA1362" i="16"/>
  <c r="HA1447" i="16"/>
  <c r="HC1447" i="16"/>
  <c r="HC540" i="16"/>
  <c r="HA540" i="16"/>
  <c r="HC863" i="16"/>
  <c r="HA863" i="16"/>
  <c r="HA1240" i="16"/>
  <c r="HC1240" i="16"/>
  <c r="HC1479" i="16"/>
  <c r="HA1479" i="16"/>
  <c r="HC1111" i="16"/>
  <c r="HA1111" i="16"/>
  <c r="HA1178" i="16"/>
  <c r="HC1178" i="16"/>
  <c r="AF417" i="16"/>
  <c r="AG417" i="16"/>
  <c r="AI417" i="16"/>
  <c r="AJ417" i="16"/>
  <c r="AH417" i="16"/>
  <c r="AE418" i="16"/>
  <c r="M1011" i="16"/>
  <c r="P1010" i="16"/>
  <c r="Q1010" i="16"/>
  <c r="R1010" i="16"/>
  <c r="O1010" i="16"/>
  <c r="N1010" i="16"/>
  <c r="HC1506" i="16"/>
  <c r="HA1506" i="16"/>
  <c r="HA1206" i="16"/>
  <c r="HC1206" i="16"/>
  <c r="HC1210" i="16"/>
  <c r="HA1210" i="16"/>
  <c r="HC1183" i="16"/>
  <c r="HA1183" i="16"/>
  <c r="HA1236" i="16"/>
  <c r="HC1236" i="16"/>
  <c r="HC1219" i="16"/>
  <c r="HA1219" i="16"/>
  <c r="HC1181" i="16"/>
  <c r="HA1181" i="16"/>
  <c r="HA1235" i="16"/>
  <c r="HC1235" i="16"/>
  <c r="HA1214" i="16"/>
  <c r="HC1214" i="16"/>
  <c r="HC1204" i="16"/>
  <c r="HA1204" i="16"/>
  <c r="HC788" i="16"/>
  <c r="HA788" i="16"/>
  <c r="HC787" i="16"/>
  <c r="HA787" i="16"/>
  <c r="HC783" i="16"/>
  <c r="HA783" i="16"/>
  <c r="HA757" i="16"/>
  <c r="HC757" i="16"/>
  <c r="HA764" i="16"/>
  <c r="HC764" i="16"/>
  <c r="HA768" i="16"/>
  <c r="HC768" i="16"/>
  <c r="HC778" i="16"/>
  <c r="HA778" i="16"/>
  <c r="HC779" i="16"/>
  <c r="HA779" i="16"/>
  <c r="HC747" i="16"/>
  <c r="HA747" i="16"/>
  <c r="HC762" i="16"/>
  <c r="HA762" i="16"/>
  <c r="HA767" i="16"/>
  <c r="HC767" i="16"/>
  <c r="HA1464" i="16"/>
  <c r="HC1464" i="16"/>
  <c r="P416" i="16"/>
  <c r="M417" i="16"/>
  <c r="Q416" i="16"/>
  <c r="O416" i="16"/>
  <c r="N416" i="16"/>
  <c r="R416" i="16"/>
  <c r="HC1542" i="16"/>
  <c r="HA1542" i="16"/>
  <c r="HA1511" i="16"/>
  <c r="HC1511" i="16"/>
  <c r="HA1537" i="16"/>
  <c r="HC1537" i="16"/>
  <c r="HA1517" i="16"/>
  <c r="HC1517" i="16"/>
  <c r="HA1526" i="16"/>
  <c r="HC1526" i="16"/>
  <c r="GV1251" i="16"/>
  <c r="HA1493" i="16"/>
  <c r="HC1493" i="16"/>
  <c r="HA828" i="16"/>
  <c r="HC828" i="16"/>
  <c r="HA822" i="16"/>
  <c r="HC822" i="16"/>
  <c r="HA831" i="16"/>
  <c r="HC831" i="16"/>
  <c r="HA827" i="16"/>
  <c r="HC827" i="16"/>
  <c r="HC853" i="16"/>
  <c r="HA853" i="16"/>
  <c r="HC837" i="16"/>
  <c r="HA837" i="16"/>
  <c r="HC805" i="16"/>
  <c r="HA805" i="16"/>
  <c r="HC841" i="16"/>
  <c r="HA841" i="16"/>
  <c r="HA836" i="16"/>
  <c r="HC836" i="16"/>
  <c r="HC1061" i="16"/>
  <c r="HA1061" i="16"/>
  <c r="HC1086" i="16"/>
  <c r="HA1086" i="16"/>
  <c r="HA1053" i="16"/>
  <c r="HC1053" i="16"/>
  <c r="HC246" i="16"/>
  <c r="HA246" i="16"/>
  <c r="HA256" i="16"/>
  <c r="HC256" i="16"/>
  <c r="HA282" i="16"/>
  <c r="HC282" i="16"/>
  <c r="HA266" i="16"/>
  <c r="HC266" i="16"/>
  <c r="HA262" i="16"/>
  <c r="HC262" i="16"/>
  <c r="HA584" i="16"/>
  <c r="HC584" i="16"/>
  <c r="HA1320" i="16"/>
  <c r="HC1320" i="16"/>
  <c r="HA693" i="16"/>
  <c r="HC693" i="16"/>
  <c r="HA1350" i="16"/>
  <c r="HC1350" i="16"/>
  <c r="HA724" i="16"/>
  <c r="HC724" i="16"/>
  <c r="HA1334" i="16"/>
  <c r="HC1334" i="16"/>
  <c r="HA412" i="16"/>
  <c r="HC412" i="16"/>
  <c r="HA94" i="16"/>
  <c r="HC94" i="16"/>
  <c r="HA1027" i="16"/>
  <c r="HC1027" i="16"/>
  <c r="HA1042" i="16"/>
  <c r="HC1042" i="16"/>
  <c r="HA415" i="16"/>
  <c r="HC415" i="16"/>
  <c r="HA89" i="16"/>
  <c r="HC89" i="16"/>
  <c r="HA994" i="16"/>
  <c r="HC994" i="16"/>
  <c r="HA709" i="16"/>
  <c r="HC709" i="16"/>
  <c r="HA1032" i="16"/>
  <c r="HC1032" i="16"/>
  <c r="HA1341" i="16"/>
  <c r="HC1341" i="16"/>
  <c r="HA405" i="16"/>
  <c r="HC405" i="16"/>
  <c r="HC539" i="16"/>
  <c r="HA539" i="16"/>
  <c r="HA492" i="16"/>
  <c r="HC492" i="16"/>
  <c r="HA509" i="16"/>
  <c r="HC509" i="16"/>
  <c r="HA510" i="16"/>
  <c r="HC510" i="16"/>
  <c r="HC513" i="16"/>
  <c r="HA513" i="16"/>
  <c r="HA504" i="16"/>
  <c r="HC504" i="16"/>
  <c r="HA528" i="16"/>
  <c r="HC528" i="16"/>
  <c r="HA503" i="16"/>
  <c r="HC503" i="16"/>
  <c r="HC574" i="16"/>
  <c r="HA574" i="16"/>
  <c r="HC1424" i="16"/>
  <c r="HA1424" i="16"/>
  <c r="HA303" i="16"/>
  <c r="HC303" i="16"/>
  <c r="HA730" i="16"/>
  <c r="HC730" i="16"/>
  <c r="HC545" i="16"/>
  <c r="HA545" i="16"/>
  <c r="HA553" i="16"/>
  <c r="HC553" i="16"/>
  <c r="HA1120" i="16"/>
  <c r="HC1120" i="16"/>
  <c r="HA124" i="16"/>
  <c r="HC124" i="16"/>
  <c r="HC149" i="16"/>
  <c r="HA149" i="16"/>
  <c r="HA163" i="16"/>
  <c r="HC163" i="16"/>
  <c r="HC138" i="16"/>
  <c r="HA138" i="16"/>
  <c r="HA148" i="16"/>
  <c r="HC148" i="16"/>
  <c r="HA115" i="16"/>
  <c r="HC115" i="16"/>
  <c r="HA241" i="16"/>
  <c r="HC241" i="16"/>
  <c r="HA1394" i="16"/>
  <c r="HC1394" i="16"/>
  <c r="HC602" i="16"/>
  <c r="HA602" i="16"/>
  <c r="HA1358" i="16"/>
  <c r="HC1358" i="16"/>
  <c r="HA1200" i="16"/>
  <c r="HC1200" i="16"/>
  <c r="HA1185" i="16"/>
  <c r="HC1185" i="16"/>
  <c r="HC1234" i="16"/>
  <c r="HA1234" i="16"/>
  <c r="HA1225" i="16"/>
  <c r="HC1225" i="16"/>
  <c r="HA752" i="16"/>
  <c r="HC752" i="16"/>
  <c r="HA613" i="16"/>
  <c r="HC613" i="16"/>
  <c r="HA578" i="16"/>
  <c r="HC578" i="16"/>
  <c r="HA555" i="16"/>
  <c r="HC555" i="16"/>
  <c r="GV311" i="16"/>
  <c r="HC559" i="16"/>
  <c r="HA559" i="16"/>
  <c r="HC599" i="16"/>
  <c r="HA599" i="16"/>
  <c r="HA1351" i="16"/>
  <c r="HC1351" i="16"/>
  <c r="HA802" i="16"/>
  <c r="HC802" i="16"/>
  <c r="HA233" i="16"/>
  <c r="HC233" i="16"/>
  <c r="HA1420" i="16"/>
  <c r="HC1420" i="16"/>
  <c r="HC1423" i="16"/>
  <c r="HA1423" i="16"/>
  <c r="HC304" i="16"/>
  <c r="HA304" i="16"/>
  <c r="HA1487" i="16"/>
  <c r="HC1487" i="16"/>
  <c r="HA1368" i="16"/>
  <c r="HC1368" i="16"/>
  <c r="HA737" i="16"/>
  <c r="HC737" i="16"/>
  <c r="HA614" i="16"/>
  <c r="HC614" i="16"/>
  <c r="HC1550" i="16"/>
  <c r="HA1550" i="16"/>
  <c r="HA1047" i="16"/>
  <c r="HC1047" i="16"/>
  <c r="HA424" i="16"/>
  <c r="HC424" i="16"/>
  <c r="HA1405" i="16"/>
  <c r="HC1405" i="16"/>
  <c r="HC305" i="16"/>
  <c r="HA305" i="16"/>
  <c r="HC548" i="16"/>
  <c r="HA548" i="16"/>
  <c r="HA593" i="16"/>
  <c r="HC593" i="16"/>
  <c r="HC793" i="16"/>
  <c r="HA793" i="16"/>
  <c r="HC1421" i="16"/>
  <c r="HA1421" i="16"/>
  <c r="AJ119" i="16"/>
  <c r="AE120" i="16"/>
  <c r="AG119" i="16"/>
  <c r="AH119" i="16"/>
  <c r="AF119" i="16"/>
  <c r="AI119" i="16"/>
  <c r="Q313" i="16"/>
  <c r="M314" i="16"/>
  <c r="P313" i="16"/>
  <c r="N313" i="16"/>
  <c r="O313" i="16"/>
  <c r="R313" i="16"/>
  <c r="HA1196" i="16"/>
  <c r="HC1196" i="16"/>
  <c r="HC1211" i="16"/>
  <c r="HA1211" i="16"/>
  <c r="HA1190" i="16"/>
  <c r="HC1190" i="16"/>
  <c r="HA1182" i="16"/>
  <c r="HC1182" i="16"/>
  <c r="HC1221" i="16"/>
  <c r="HA1221" i="16"/>
  <c r="HC1230" i="16"/>
  <c r="HA1230" i="16"/>
  <c r="HC1186" i="16"/>
  <c r="HA1186" i="16"/>
  <c r="GV937" i="16"/>
  <c r="HA1209" i="16"/>
  <c r="HC1209" i="16"/>
  <c r="HC1199" i="16"/>
  <c r="HA1199" i="16"/>
  <c r="HC749" i="16"/>
  <c r="HA749" i="16"/>
  <c r="HA1488" i="16"/>
  <c r="HC1488" i="16"/>
  <c r="HC1543" i="16"/>
  <c r="HA1543" i="16"/>
  <c r="HA1491" i="16"/>
  <c r="HC1491" i="16"/>
  <c r="HA1521" i="16"/>
  <c r="HC1521" i="16"/>
  <c r="HA1492" i="16"/>
  <c r="HC1492" i="16"/>
  <c r="HA838" i="16"/>
  <c r="HC838" i="16"/>
  <c r="HC813" i="16"/>
  <c r="HA813" i="16"/>
  <c r="GV627" i="16"/>
  <c r="HC856" i="16"/>
  <c r="HA856" i="16"/>
  <c r="HA811" i="16"/>
  <c r="HC811" i="16"/>
  <c r="HC807" i="16"/>
  <c r="HA807" i="16"/>
  <c r="HC833" i="16"/>
  <c r="HA833" i="16"/>
  <c r="HA857" i="16"/>
  <c r="HC857" i="16"/>
  <c r="HA816" i="16"/>
  <c r="HC816" i="16"/>
  <c r="HA848" i="16"/>
  <c r="HC848" i="16"/>
  <c r="HA1082" i="16"/>
  <c r="HC1082" i="16"/>
  <c r="HA1063" i="16"/>
  <c r="HC1063" i="16"/>
  <c r="HC1057" i="16"/>
  <c r="HA1057" i="16"/>
  <c r="HA1103" i="16"/>
  <c r="HC1103" i="16"/>
  <c r="HA1093" i="16"/>
  <c r="HC1093" i="16"/>
  <c r="HC1067" i="16"/>
  <c r="HA1067" i="16"/>
  <c r="HA1083" i="16"/>
  <c r="HC1083" i="16"/>
  <c r="HC1076" i="16"/>
  <c r="HA1076" i="16"/>
  <c r="HA1097" i="16"/>
  <c r="HC1097" i="16"/>
  <c r="HA1092" i="16"/>
  <c r="HC1092" i="16"/>
  <c r="AT264" i="16"/>
  <c r="AT196" i="16"/>
  <c r="HC568" i="16"/>
  <c r="HA568" i="16"/>
  <c r="HA172" i="16"/>
  <c r="HC172" i="16"/>
  <c r="BA277" i="16"/>
  <c r="BA260" i="16"/>
  <c r="BA243" i="16"/>
  <c r="BA294" i="16"/>
  <c r="BA311" i="16"/>
  <c r="AW244" i="16"/>
  <c r="AW278" i="16"/>
  <c r="HA63" i="16"/>
  <c r="HC63" i="16"/>
  <c r="HA1315" i="16"/>
  <c r="HC1315" i="16"/>
  <c r="HA1039" i="16"/>
  <c r="HC1039" i="16"/>
  <c r="HA1385" i="16"/>
  <c r="HC1385" i="16"/>
  <c r="HA1485" i="16"/>
  <c r="HC1485" i="16"/>
  <c r="HC554" i="16"/>
  <c r="HA554" i="16"/>
  <c r="HA114" i="16"/>
  <c r="HC114" i="16"/>
  <c r="HC168" i="16"/>
  <c r="HA168" i="16"/>
  <c r="HC162" i="16"/>
  <c r="HA162" i="16"/>
  <c r="AY281" i="16"/>
  <c r="HA861" i="16"/>
  <c r="HC861" i="16"/>
  <c r="HC612" i="16"/>
  <c r="HA612" i="16"/>
  <c r="HC1179" i="16"/>
  <c r="HA1179" i="16"/>
  <c r="HC1516" i="16"/>
  <c r="HA1516" i="16"/>
  <c r="HC1522" i="16"/>
  <c r="HA1522" i="16"/>
  <c r="HC603" i="16"/>
  <c r="HA603" i="16"/>
  <c r="HA1044" i="16"/>
  <c r="HC1044" i="16"/>
  <c r="HA588" i="16"/>
  <c r="HC588" i="16"/>
  <c r="HA1049" i="16"/>
  <c r="HC1049" i="16"/>
  <c r="HC1115" i="16"/>
  <c r="HA1115" i="16"/>
  <c r="HA617" i="16"/>
  <c r="HC617" i="16"/>
  <c r="HA1422" i="16"/>
  <c r="HC1422" i="16"/>
  <c r="HA865" i="16"/>
  <c r="HC865" i="16"/>
  <c r="HA738" i="16"/>
  <c r="HC738" i="16"/>
  <c r="HA1048" i="16"/>
  <c r="HC1048" i="16"/>
  <c r="HC1425" i="16"/>
  <c r="HA1425" i="16"/>
  <c r="HA421" i="16"/>
  <c r="HC421" i="16"/>
  <c r="HA1116" i="16"/>
  <c r="HC1116" i="16"/>
  <c r="HA487" i="16"/>
  <c r="HC487" i="16"/>
  <c r="HA177" i="16"/>
  <c r="HC177" i="16"/>
  <c r="HA797" i="16"/>
  <c r="HC797" i="16"/>
  <c r="HA1482" i="16"/>
  <c r="HC1482" i="16"/>
  <c r="HA1360" i="16"/>
  <c r="HC1360" i="16"/>
  <c r="HA1490" i="16"/>
  <c r="HC1490" i="16"/>
  <c r="HA607" i="16"/>
  <c r="HC607" i="16"/>
  <c r="HA302" i="16"/>
  <c r="HC302" i="16"/>
  <c r="HA1483" i="16"/>
  <c r="HC1483" i="16"/>
  <c r="HA1072" i="16"/>
  <c r="HC1072" i="16"/>
  <c r="HA1102" i="16"/>
  <c r="HC1102" i="16"/>
  <c r="HA1081" i="16"/>
  <c r="HC1081" i="16"/>
  <c r="HA1087" i="16"/>
  <c r="HC1087" i="16"/>
  <c r="Q713" i="16"/>
  <c r="M714" i="16"/>
  <c r="N713" i="16"/>
  <c r="P713" i="16"/>
  <c r="O713" i="16"/>
  <c r="R713" i="16"/>
  <c r="HC608" i="16"/>
  <c r="HA608" i="16"/>
  <c r="HC589" i="16"/>
  <c r="HA589" i="16"/>
  <c r="HA175" i="16"/>
  <c r="HC175" i="16"/>
  <c r="HA1497" i="16"/>
  <c r="HC1497" i="16"/>
  <c r="HC1379" i="16"/>
  <c r="HA1379" i="16"/>
  <c r="HA109" i="16"/>
  <c r="HC109" i="16"/>
  <c r="HA1369" i="16"/>
  <c r="HC1369" i="16"/>
  <c r="HC573" i="16"/>
  <c r="HA573" i="16"/>
  <c r="AF511" i="16"/>
  <c r="AH511" i="16"/>
  <c r="AI511" i="16"/>
  <c r="AJ511" i="16"/>
  <c r="AE512" i="16"/>
  <c r="AG511" i="16"/>
  <c r="Q812" i="16"/>
  <c r="M813" i="16"/>
  <c r="P812" i="16"/>
  <c r="O812" i="16"/>
  <c r="R812" i="16"/>
  <c r="N812" i="16"/>
  <c r="HA401" i="16"/>
  <c r="HC401" i="16"/>
  <c r="HA1329" i="16"/>
  <c r="HC1329" i="16"/>
  <c r="BA306" i="16"/>
  <c r="BA238" i="16"/>
  <c r="BA255" i="16"/>
  <c r="BA289" i="16"/>
  <c r="HA1321" i="16"/>
  <c r="HC1321" i="16"/>
  <c r="HA1316" i="16"/>
  <c r="HC1316" i="16"/>
  <c r="HA70" i="16"/>
  <c r="HC70" i="16"/>
  <c r="HA377" i="16"/>
  <c r="HC377" i="16"/>
  <c r="HA690" i="16"/>
  <c r="HC690" i="16"/>
  <c r="HA65" i="16"/>
  <c r="HC65" i="16"/>
  <c r="HA997" i="16"/>
  <c r="HC997" i="16"/>
  <c r="HA1319" i="16"/>
  <c r="HC1319" i="16"/>
  <c r="HA703" i="16"/>
  <c r="HC703" i="16"/>
  <c r="HA1008" i="16"/>
  <c r="HC1008" i="16"/>
  <c r="HA1018" i="16"/>
  <c r="HC1018" i="16"/>
  <c r="HA1299" i="16"/>
  <c r="HC1299" i="16"/>
  <c r="HA993" i="16"/>
  <c r="HC993" i="16"/>
  <c r="HA990" i="16"/>
  <c r="HC990" i="16"/>
  <c r="HA991" i="16"/>
  <c r="HC991" i="16"/>
  <c r="HA85" i="16"/>
  <c r="HC85" i="16"/>
  <c r="HA678" i="16"/>
  <c r="HC678" i="16"/>
  <c r="BA273" i="16"/>
  <c r="BA256" i="16"/>
  <c r="HA74" i="16"/>
  <c r="HC74" i="16"/>
  <c r="HA1296" i="16"/>
  <c r="HC1296" i="16"/>
  <c r="HA992" i="16"/>
  <c r="HC992" i="16"/>
  <c r="HA390" i="16"/>
  <c r="HC390" i="16"/>
  <c r="BA292" i="16"/>
  <c r="BA258" i="16"/>
  <c r="BA275" i="16"/>
  <c r="BA241" i="16"/>
  <c r="AX273" i="16"/>
  <c r="AX307" i="16"/>
  <c r="AX290" i="16"/>
  <c r="AX256" i="16"/>
  <c r="AX239" i="16"/>
  <c r="BA312" i="16"/>
  <c r="BA261" i="16"/>
  <c r="HA105" i="16"/>
  <c r="HC105" i="16"/>
  <c r="HA1380" i="16"/>
  <c r="HC1380" i="16"/>
  <c r="HC481" i="16"/>
  <c r="HA481" i="16"/>
  <c r="HC558" i="16"/>
  <c r="HA558" i="16"/>
  <c r="HC1415" i="16"/>
  <c r="HA1415" i="16"/>
  <c r="HC609" i="16"/>
  <c r="HA609" i="16"/>
  <c r="HC119" i="16"/>
  <c r="HA119" i="16"/>
  <c r="GV9" i="16"/>
  <c r="GW9" i="16" s="1"/>
  <c r="HC144" i="16"/>
  <c r="HA144" i="16"/>
  <c r="HC436" i="16"/>
  <c r="HA436" i="16"/>
  <c r="HC461" i="16"/>
  <c r="HA461" i="16"/>
  <c r="HC476" i="16"/>
  <c r="HA476" i="16"/>
  <c r="HC454" i="16"/>
  <c r="HA454" i="16"/>
  <c r="HA466" i="16"/>
  <c r="HC466" i="16"/>
  <c r="HC449" i="16"/>
  <c r="HA449" i="16"/>
  <c r="HA441" i="16"/>
  <c r="HC441" i="16"/>
  <c r="HA435" i="16"/>
  <c r="HC435" i="16"/>
  <c r="HC741" i="16"/>
  <c r="HA741" i="16"/>
  <c r="HA743" i="16"/>
  <c r="HC743" i="16"/>
  <c r="HC754" i="16"/>
  <c r="HA754" i="16"/>
  <c r="HC1528" i="16"/>
  <c r="HA1528" i="16"/>
  <c r="GV1252" i="16"/>
  <c r="HA1498" i="16"/>
  <c r="HC1498" i="16"/>
  <c r="HA804" i="16"/>
  <c r="HC804" i="16"/>
  <c r="HC851" i="16"/>
  <c r="HA851" i="16"/>
  <c r="HC1098" i="16"/>
  <c r="HA1098" i="16"/>
  <c r="HC1088" i="16"/>
  <c r="HA1088" i="16"/>
  <c r="HC261" i="16"/>
  <c r="HA261" i="16"/>
  <c r="HC247" i="16"/>
  <c r="HA247" i="16"/>
  <c r="GV5" i="16"/>
  <c r="HA260" i="16"/>
  <c r="HC260" i="16"/>
  <c r="HA1375" i="16"/>
  <c r="HC1375" i="16"/>
  <c r="HA1410" i="16"/>
  <c r="HC1410" i="16"/>
  <c r="HA1463" i="16"/>
  <c r="HC1463" i="16"/>
  <c r="HA422" i="16"/>
  <c r="HC422" i="16"/>
  <c r="HA577" i="16"/>
  <c r="HC577" i="16"/>
  <c r="HC858" i="16"/>
  <c r="HA858" i="16"/>
  <c r="BA287" i="16"/>
  <c r="BA304" i="16"/>
  <c r="BA236" i="16"/>
  <c r="BA253" i="16"/>
  <c r="HA1304" i="16"/>
  <c r="HC1304" i="16"/>
  <c r="AX304" i="16"/>
  <c r="AX253" i="16"/>
  <c r="AX236" i="16"/>
  <c r="AX287" i="16"/>
  <c r="HA683" i="16"/>
  <c r="HC683" i="16"/>
  <c r="HA60" i="16"/>
  <c r="HC60" i="16"/>
  <c r="HA1012" i="16"/>
  <c r="HC1012" i="16"/>
  <c r="HA1017" i="16"/>
  <c r="HC1017" i="16"/>
  <c r="HA80" i="16"/>
  <c r="HC80" i="16"/>
  <c r="HA1009" i="16"/>
  <c r="HC1009" i="16"/>
  <c r="HA1330" i="16"/>
  <c r="HC1330" i="16"/>
  <c r="HA679" i="16"/>
  <c r="HC679" i="16"/>
  <c r="HA362" i="16"/>
  <c r="HC362" i="16"/>
  <c r="BA271" i="16"/>
  <c r="BA254" i="16"/>
  <c r="BA237" i="16"/>
  <c r="BA288" i="16"/>
  <c r="AW305" i="16"/>
  <c r="AW271" i="16"/>
  <c r="AW254" i="16"/>
  <c r="AX271" i="16"/>
  <c r="AX254" i="16"/>
  <c r="AX237" i="16"/>
  <c r="AX305" i="16"/>
  <c r="AX288" i="16"/>
  <c r="HA684" i="16"/>
  <c r="HC684" i="16"/>
  <c r="HA375" i="16"/>
  <c r="HC375" i="16"/>
  <c r="HA363" i="16"/>
  <c r="HC363" i="16"/>
  <c r="HC382" i="16"/>
  <c r="HA382" i="16"/>
  <c r="HA698" i="16"/>
  <c r="HC698" i="16"/>
  <c r="HA1314" i="16"/>
  <c r="HC1314" i="16"/>
  <c r="HA1007" i="16"/>
  <c r="HC1007" i="16"/>
  <c r="AX274" i="16"/>
  <c r="AX240" i="16"/>
  <c r="AX291" i="16"/>
  <c r="AX257" i="16"/>
  <c r="AX269" i="16"/>
  <c r="AX235" i="16"/>
  <c r="AX286" i="16"/>
  <c r="AX303" i="16"/>
  <c r="AX252" i="16"/>
  <c r="HA998" i="16"/>
  <c r="HC998" i="16"/>
  <c r="AW242" i="16"/>
  <c r="AW259" i="16"/>
  <c r="AW310" i="16"/>
  <c r="AW293" i="16"/>
  <c r="AW235" i="16"/>
  <c r="AW252" i="16"/>
  <c r="AW286" i="16"/>
  <c r="AW269" i="16"/>
  <c r="AW303" i="16"/>
  <c r="AY235" i="16"/>
  <c r="AY252" i="16"/>
  <c r="AY286" i="16"/>
  <c r="AY303" i="16"/>
  <c r="HA1003" i="16"/>
  <c r="HC1003" i="16"/>
  <c r="AW260" i="16"/>
  <c r="AW277" i="16"/>
  <c r="AW243" i="16"/>
  <c r="AW294" i="16"/>
  <c r="HA53" i="16"/>
  <c r="HC53" i="16"/>
  <c r="AX275" i="16"/>
  <c r="AX292" i="16"/>
  <c r="HA677" i="16"/>
  <c r="HC677" i="16"/>
  <c r="HA675" i="16"/>
  <c r="HC675" i="16"/>
  <c r="HA694" i="16"/>
  <c r="HC694" i="16"/>
  <c r="BA314" i="16"/>
  <c r="BA297" i="16"/>
  <c r="BA280" i="16"/>
  <c r="BA263" i="16"/>
  <c r="BA246" i="16"/>
  <c r="HA59" i="16"/>
  <c r="HC59" i="16"/>
  <c r="HA98" i="16"/>
  <c r="HC98" i="16"/>
  <c r="HA416" i="16"/>
  <c r="HC416" i="16"/>
  <c r="HA1038" i="16"/>
  <c r="HC1038" i="16"/>
  <c r="HA406" i="16"/>
  <c r="HC406" i="16"/>
  <c r="HA1354" i="16"/>
  <c r="HC1354" i="16"/>
  <c r="HA407" i="16"/>
  <c r="HC407" i="16"/>
  <c r="HA1344" i="16"/>
  <c r="HC1344" i="16"/>
  <c r="HA1028" i="16"/>
  <c r="HC1028" i="16"/>
  <c r="HA1331" i="16"/>
  <c r="HC1331" i="16"/>
  <c r="HA680" i="16"/>
  <c r="HC680" i="16"/>
  <c r="HA710" i="16"/>
  <c r="HC710" i="16"/>
  <c r="HA99" i="16"/>
  <c r="HC99" i="16"/>
  <c r="HA1345" i="16"/>
  <c r="HC1345" i="16"/>
  <c r="HA88" i="16"/>
  <c r="HC88" i="16"/>
  <c r="HA90" i="16"/>
  <c r="HC90" i="16"/>
  <c r="HA397" i="16"/>
  <c r="HC397" i="16"/>
  <c r="HA713" i="16"/>
  <c r="HC713" i="16"/>
  <c r="Q22" i="16"/>
  <c r="M23" i="16"/>
  <c r="P22" i="16"/>
  <c r="O22" i="16"/>
  <c r="R22" i="16"/>
  <c r="N22" i="16"/>
  <c r="HA515" i="16"/>
  <c r="HC515" i="16"/>
  <c r="HC530" i="16"/>
  <c r="HA530" i="16"/>
  <c r="HC508" i="16"/>
  <c r="HA508" i="16"/>
  <c r="HA498" i="16"/>
  <c r="HC498" i="16"/>
  <c r="HA491" i="16"/>
  <c r="HC491" i="16"/>
  <c r="HA535" i="16"/>
  <c r="HC535" i="16"/>
  <c r="HA514" i="16"/>
  <c r="HC514" i="16"/>
  <c r="HC519" i="16"/>
  <c r="HA519" i="16"/>
  <c r="HC1058" i="16"/>
  <c r="HA1058" i="16"/>
  <c r="GV941" i="16"/>
  <c r="HA1361" i="16"/>
  <c r="HC1361" i="16"/>
  <c r="HC922" i="16"/>
  <c r="HA922" i="16"/>
  <c r="HC928" i="16"/>
  <c r="HA928" i="16"/>
  <c r="HC1513" i="16"/>
  <c r="HA1513" i="16"/>
  <c r="HA1364" i="16"/>
  <c r="HC1364" i="16"/>
  <c r="HC564" i="16"/>
  <c r="HA564" i="16"/>
  <c r="GV312" i="16"/>
  <c r="HC552" i="16"/>
  <c r="HA552" i="16"/>
  <c r="HA1486" i="16"/>
  <c r="HC1486" i="16"/>
  <c r="HA1356" i="16"/>
  <c r="HC1356" i="16"/>
  <c r="HA579" i="16"/>
  <c r="HC579" i="16"/>
  <c r="HA846" i="16"/>
  <c r="HC846" i="16"/>
  <c r="HA110" i="16"/>
  <c r="HC110" i="16"/>
  <c r="HA1363" i="16"/>
  <c r="HC1363" i="16"/>
  <c r="O218" i="16"/>
  <c r="R218" i="16"/>
  <c r="Q218" i="16"/>
  <c r="N218" i="16"/>
  <c r="M219" i="16"/>
  <c r="P218" i="16"/>
  <c r="N119" i="16"/>
  <c r="Q119" i="16"/>
  <c r="R119" i="16"/>
  <c r="O119" i="16"/>
  <c r="M120" i="16"/>
  <c r="P119" i="16"/>
  <c r="HC158" i="16"/>
  <c r="HA158" i="16"/>
  <c r="HC129" i="16"/>
  <c r="HA129" i="16"/>
  <c r="HC137" i="16"/>
  <c r="HA137" i="16"/>
  <c r="HA154" i="16"/>
  <c r="HC154" i="16"/>
  <c r="HA159" i="16"/>
  <c r="HC159" i="16"/>
  <c r="HA117" i="16"/>
  <c r="HC117" i="16"/>
  <c r="HA915" i="16"/>
  <c r="HC915" i="16"/>
  <c r="HA480" i="16"/>
  <c r="HC480" i="16"/>
  <c r="HC470" i="16"/>
  <c r="HA470" i="16"/>
  <c r="HC475" i="16"/>
  <c r="HA475" i="16"/>
  <c r="HC471" i="16"/>
  <c r="HA471" i="16"/>
  <c r="HA428" i="16"/>
  <c r="HC428" i="16"/>
  <c r="HA456" i="16"/>
  <c r="HC456" i="16"/>
  <c r="HC479" i="16"/>
  <c r="HA479" i="16"/>
  <c r="HC460" i="16"/>
  <c r="HA460" i="16"/>
  <c r="HC455" i="16"/>
  <c r="HA455" i="16"/>
  <c r="HC469" i="16"/>
  <c r="HA469" i="16"/>
  <c r="HC440" i="16"/>
  <c r="HA440" i="16"/>
  <c r="HA902" i="16"/>
  <c r="HC902" i="16"/>
  <c r="HC892" i="16"/>
  <c r="HA892" i="16"/>
  <c r="HC877" i="16"/>
  <c r="HA877" i="16"/>
  <c r="GV625" i="16"/>
  <c r="HA890" i="16"/>
  <c r="HC890" i="16"/>
  <c r="GV624" i="16"/>
  <c r="HC872" i="16"/>
  <c r="HA872" i="16"/>
  <c r="HA885" i="16"/>
  <c r="HC885" i="16"/>
  <c r="HA891" i="16"/>
  <c r="HC891" i="16"/>
  <c r="HA887" i="16"/>
  <c r="HC887" i="16"/>
  <c r="HC196" i="16"/>
  <c r="HA196" i="16"/>
  <c r="HA197" i="16"/>
  <c r="HC197" i="16"/>
  <c r="HA212" i="16"/>
  <c r="HC212" i="16"/>
  <c r="HC211" i="16"/>
  <c r="HA211" i="16"/>
  <c r="HC187" i="16"/>
  <c r="HA187" i="16"/>
  <c r="HA228" i="16"/>
  <c r="HC228" i="16"/>
  <c r="HA232" i="16"/>
  <c r="HC232" i="16"/>
  <c r="HC217" i="16"/>
  <c r="HA217" i="16"/>
  <c r="HA188" i="16"/>
  <c r="HC188" i="16"/>
  <c r="GV8" i="16"/>
  <c r="GV939" i="16"/>
  <c r="HA1122" i="16"/>
  <c r="HC1122" i="16"/>
  <c r="HC1126" i="16"/>
  <c r="HA1126" i="16"/>
  <c r="HA1146" i="16"/>
  <c r="HC1146" i="16"/>
  <c r="HC1171" i="16"/>
  <c r="HA1171" i="16"/>
  <c r="HC1137" i="16"/>
  <c r="HA1137" i="16"/>
  <c r="HC1162" i="16"/>
  <c r="HA1162" i="16"/>
  <c r="HC1145" i="16"/>
  <c r="HA1145" i="16"/>
  <c r="HC1150" i="16"/>
  <c r="HA1150" i="16"/>
  <c r="HC1472" i="16"/>
  <c r="HA1472" i="16"/>
  <c r="HC1469" i="16"/>
  <c r="HA1469" i="16"/>
  <c r="BA272" i="16"/>
  <c r="AW315" i="16"/>
  <c r="BA295" i="16"/>
  <c r="AW264" i="16"/>
  <c r="AY264" i="16"/>
  <c r="AX258" i="16"/>
  <c r="HA742" i="16"/>
  <c r="HC742" i="16"/>
  <c r="HA774" i="16"/>
  <c r="HC774" i="16"/>
  <c r="HA758" i="16"/>
  <c r="HC758" i="16"/>
  <c r="HA782" i="16"/>
  <c r="HC782" i="16"/>
  <c r="HC769" i="16"/>
  <c r="HA769" i="16"/>
  <c r="HA1501" i="16"/>
  <c r="HC1501" i="16"/>
  <c r="HC1532" i="16"/>
  <c r="HA1532" i="16"/>
  <c r="HC1531" i="16"/>
  <c r="HA1531" i="16"/>
  <c r="HC1489" i="16"/>
  <c r="HA1489" i="16"/>
  <c r="HA817" i="16"/>
  <c r="HC817" i="16"/>
  <c r="HC842" i="16"/>
  <c r="HA842" i="16"/>
  <c r="HC808" i="16"/>
  <c r="GV626" i="16"/>
  <c r="HA808" i="16"/>
  <c r="HA812" i="16"/>
  <c r="HC812" i="16"/>
  <c r="HA852" i="16"/>
  <c r="HC852" i="16"/>
  <c r="HC826" i="16"/>
  <c r="HA826" i="16"/>
  <c r="HC1056" i="16"/>
  <c r="HA1056" i="16"/>
  <c r="HC1106" i="16"/>
  <c r="HA1106" i="16"/>
  <c r="HA1078" i="16"/>
  <c r="HC1078" i="16"/>
  <c r="HA1055" i="16"/>
  <c r="HC1055" i="16"/>
  <c r="HC1091" i="16"/>
  <c r="HA1091" i="16"/>
  <c r="HA1107" i="16"/>
  <c r="HC1107" i="16"/>
  <c r="Q911" i="16"/>
  <c r="M912" i="16"/>
  <c r="P911" i="16"/>
  <c r="O911" i="16"/>
  <c r="R911" i="16"/>
  <c r="N911" i="16"/>
  <c r="AT212" i="16"/>
  <c r="AT280" i="16"/>
  <c r="AT228" i="16"/>
  <c r="AT313" i="16" s="1"/>
  <c r="AT296" i="16"/>
  <c r="HC291" i="16"/>
  <c r="HA291" i="16"/>
  <c r="HA275" i="16"/>
  <c r="HC275" i="16"/>
  <c r="HA267" i="16"/>
  <c r="HC267" i="16"/>
  <c r="HC255" i="16"/>
  <c r="HA255" i="16"/>
  <c r="HC286" i="16"/>
  <c r="HA286" i="16"/>
  <c r="HC245" i="16"/>
  <c r="HA245" i="16"/>
  <c r="HC174" i="16"/>
  <c r="HA174" i="16"/>
  <c r="HC563" i="16"/>
  <c r="HA563" i="16"/>
  <c r="HA420" i="16"/>
  <c r="HC420" i="16"/>
  <c r="HC1409" i="16"/>
  <c r="HA1409" i="16"/>
  <c r="HA1384" i="16"/>
  <c r="HC1384" i="16"/>
  <c r="HC556" i="16"/>
  <c r="HA556" i="16"/>
  <c r="HA239" i="16"/>
  <c r="HC239" i="16"/>
  <c r="HC489" i="16"/>
  <c r="HA489" i="16"/>
  <c r="HC1398" i="16"/>
  <c r="HA1398" i="16"/>
  <c r="HC587" i="16"/>
  <c r="HA587" i="16"/>
  <c r="HA112" i="16"/>
  <c r="HC112" i="16"/>
  <c r="HC484" i="16"/>
  <c r="HA484" i="16"/>
  <c r="HA704" i="16"/>
  <c r="HC704" i="16"/>
  <c r="HC1427" i="16"/>
  <c r="HA1427" i="16"/>
  <c r="HC1459" i="16"/>
  <c r="HA1459" i="16"/>
  <c r="HC1408" i="16"/>
  <c r="HA1408" i="16"/>
  <c r="HA1536" i="16"/>
  <c r="HC1536" i="16"/>
  <c r="HC1418" i="16"/>
  <c r="HA1418" i="16"/>
  <c r="HC488" i="16"/>
  <c r="HA488" i="16"/>
  <c r="HA1403" i="16"/>
  <c r="HC1403" i="16"/>
  <c r="HA1473" i="16"/>
  <c r="HC1473" i="16"/>
  <c r="HA800" i="16"/>
  <c r="HC800" i="16"/>
  <c r="HC1180" i="16"/>
  <c r="HA1180" i="16"/>
  <c r="HA1244" i="16"/>
  <c r="HC1244" i="16"/>
  <c r="HA1108" i="16"/>
  <c r="HC1108" i="16"/>
  <c r="HA1051" i="16"/>
  <c r="HC1051" i="16"/>
  <c r="HC616" i="16"/>
  <c r="HA616" i="16"/>
  <c r="HC1547" i="16"/>
  <c r="HA1547" i="16"/>
  <c r="HA801" i="16"/>
  <c r="HC801" i="16"/>
  <c r="HA736" i="16"/>
  <c r="HC736" i="16"/>
  <c r="HA1439" i="16"/>
  <c r="HC1439" i="16"/>
  <c r="HA1357" i="16"/>
  <c r="HC1357" i="16"/>
  <c r="HC1172" i="16"/>
  <c r="HA1172" i="16"/>
  <c r="HC615" i="16"/>
  <c r="HA615" i="16"/>
  <c r="HC486" i="16"/>
  <c r="HA486" i="16"/>
  <c r="HA1355" i="16"/>
  <c r="HC1355" i="16"/>
  <c r="HA1448" i="16"/>
  <c r="HC1448" i="16"/>
  <c r="HA1453" i="16"/>
  <c r="HC1453" i="16"/>
  <c r="HA1549" i="16"/>
  <c r="HC1549" i="16"/>
  <c r="HA1399" i="16"/>
  <c r="HC1399" i="16"/>
  <c r="HA735" i="16"/>
  <c r="HC735" i="16"/>
  <c r="HC1113" i="16"/>
  <c r="HA1113" i="16"/>
  <c r="HA734" i="16"/>
  <c r="HC734" i="16"/>
  <c r="HC1215" i="16"/>
  <c r="HA1215" i="16"/>
  <c r="HC1195" i="16"/>
  <c r="HA1195" i="16"/>
  <c r="HC1205" i="16"/>
  <c r="HA1205" i="16"/>
  <c r="HA1194" i="16"/>
  <c r="HC1194" i="16"/>
  <c r="HA1231" i="16"/>
  <c r="HC1231" i="16"/>
  <c r="HA1224" i="16"/>
  <c r="HC1224" i="16"/>
  <c r="HC1229" i="16"/>
  <c r="HA1229" i="16"/>
  <c r="HC1189" i="16"/>
  <c r="HA1189" i="16"/>
  <c r="HA1226" i="16"/>
  <c r="HC1226" i="16"/>
  <c r="HA789" i="16"/>
  <c r="HC789" i="16"/>
  <c r="HA759" i="16"/>
  <c r="HC759" i="16"/>
  <c r="HA772" i="16"/>
  <c r="HC772" i="16"/>
  <c r="HA739" i="16"/>
  <c r="HC739" i="16"/>
  <c r="HA744" i="16"/>
  <c r="HC744" i="16"/>
  <c r="GV628" i="16"/>
  <c r="HA773" i="16"/>
  <c r="HC773" i="16"/>
  <c r="HC777" i="16"/>
  <c r="HA777" i="16"/>
  <c r="HC1434" i="16"/>
  <c r="HA1434" i="16"/>
  <c r="GV1254" i="16"/>
  <c r="HC1533" i="16"/>
  <c r="HA1533" i="16"/>
  <c r="HA1518" i="16"/>
  <c r="HC1518" i="16"/>
  <c r="HA1507" i="16"/>
  <c r="HC1507" i="16"/>
  <c r="HA1508" i="16"/>
  <c r="HC1508" i="16"/>
  <c r="HC1541" i="16"/>
  <c r="HA1541" i="16"/>
  <c r="HA1502" i="16"/>
  <c r="HC1502" i="16"/>
  <c r="HC832" i="16"/>
  <c r="HA832" i="16"/>
  <c r="HC843" i="16"/>
  <c r="HA843" i="16"/>
  <c r="HA803" i="16"/>
  <c r="HC803" i="16"/>
  <c r="HC806" i="16"/>
  <c r="HA806" i="16"/>
  <c r="HC823" i="16"/>
  <c r="HA823" i="16"/>
  <c r="HA818" i="16"/>
  <c r="HC818" i="16"/>
  <c r="HC821" i="16"/>
  <c r="HA821" i="16"/>
  <c r="HA847" i="16"/>
  <c r="HC847" i="16"/>
  <c r="HA1073" i="16"/>
  <c r="HC1073" i="16"/>
  <c r="HC1096" i="16"/>
  <c r="HA1096" i="16"/>
  <c r="HA1071" i="16"/>
  <c r="HC1071" i="16"/>
  <c r="HC1062" i="16"/>
  <c r="HA1062" i="16"/>
  <c r="HA1068" i="16"/>
  <c r="HC1068" i="16"/>
  <c r="HA1066" i="16"/>
  <c r="HC1066" i="16"/>
  <c r="HA1077" i="16"/>
  <c r="HC1077" i="16"/>
  <c r="HA1101" i="16"/>
  <c r="HC1101" i="16"/>
  <c r="HC1054" i="16"/>
  <c r="HA1054" i="16"/>
  <c r="HA265" i="16"/>
  <c r="HC265" i="16"/>
  <c r="HC287" i="16"/>
  <c r="HA287" i="16"/>
  <c r="HC250" i="16"/>
  <c r="HA250" i="16"/>
  <c r="HC257" i="16"/>
  <c r="HA257" i="16"/>
  <c r="HC281" i="16"/>
  <c r="HA281" i="16"/>
  <c r="HC296" i="16"/>
  <c r="HA296" i="16"/>
  <c r="HA243" i="16"/>
  <c r="HC243" i="16"/>
  <c r="HC271" i="16"/>
  <c r="HA271" i="16"/>
  <c r="HC1400" i="16"/>
  <c r="HA1400" i="16"/>
  <c r="HA1414" i="16"/>
  <c r="HC1414" i="16"/>
  <c r="HA597" i="16"/>
  <c r="HC597" i="16"/>
  <c r="HC1393" i="16"/>
  <c r="HA1393" i="16"/>
  <c r="HA417" i="16"/>
  <c r="HC417" i="16"/>
  <c r="HA557" i="16"/>
  <c r="HC557" i="16"/>
  <c r="HA1546" i="16"/>
  <c r="HC1546" i="16"/>
  <c r="HA567" i="16"/>
  <c r="HC567" i="16"/>
  <c r="HA562" i="16"/>
  <c r="HC562" i="16"/>
  <c r="HC925" i="16"/>
  <c r="HA925" i="16"/>
  <c r="HA929" i="16"/>
  <c r="HC929" i="16"/>
  <c r="HC1365" i="16"/>
  <c r="HA1365" i="16"/>
  <c r="GV1255" i="16"/>
  <c r="HC1548" i="16"/>
  <c r="HA1548" i="16"/>
  <c r="HC798" i="16"/>
  <c r="HA798" i="16"/>
  <c r="HC173" i="16"/>
  <c r="HA173" i="16"/>
  <c r="HA1301" i="16"/>
  <c r="HC1301" i="16"/>
  <c r="HA372" i="16"/>
  <c r="HC372" i="16"/>
  <c r="HA386" i="16"/>
  <c r="HC386" i="16"/>
  <c r="HA695" i="16"/>
  <c r="HC695" i="16"/>
  <c r="HA396" i="16"/>
  <c r="HC396" i="16"/>
  <c r="HA685" i="16"/>
  <c r="HC685" i="16"/>
  <c r="HA705" i="16"/>
  <c r="HC705" i="16"/>
  <c r="HA708" i="16"/>
  <c r="HC708" i="16"/>
  <c r="HA1023" i="16"/>
  <c r="HC1023" i="16"/>
  <c r="HA387" i="16"/>
  <c r="HC387" i="16"/>
  <c r="HA1325" i="16"/>
  <c r="HC1325" i="16"/>
  <c r="HA1305" i="16"/>
  <c r="HC1305" i="16"/>
  <c r="AW245" i="16"/>
  <c r="AW296" i="16"/>
  <c r="AW313" i="16"/>
  <c r="AW262" i="16"/>
  <c r="HA376" i="16"/>
  <c r="HC376" i="16"/>
  <c r="HA1298" i="16"/>
  <c r="HC1298" i="16"/>
  <c r="AW238" i="16"/>
  <c r="AW272" i="16"/>
  <c r="AW255" i="16"/>
  <c r="AW289" i="16"/>
  <c r="HA380" i="16"/>
  <c r="HC380" i="16"/>
  <c r="HA1310" i="16"/>
  <c r="HC1310" i="16"/>
  <c r="HA51" i="16"/>
  <c r="HC51" i="16"/>
  <c r="AX260" i="16"/>
  <c r="AX277" i="16"/>
  <c r="AX294" i="16"/>
  <c r="HA52" i="16"/>
  <c r="HC52" i="16"/>
  <c r="HA1300" i="16"/>
  <c r="HC1300" i="16"/>
  <c r="HA73" i="16"/>
  <c r="HC73" i="16"/>
  <c r="HA1019" i="16"/>
  <c r="HC1019" i="16"/>
  <c r="BA303" i="16"/>
  <c r="BA286" i="16"/>
  <c r="BA269" i="16"/>
  <c r="BA235" i="16"/>
  <c r="BA252" i="16"/>
  <c r="HA989" i="16"/>
  <c r="HC989" i="16"/>
  <c r="AX238" i="16"/>
  <c r="AX255" i="16"/>
  <c r="AX289" i="16"/>
  <c r="HA688" i="16"/>
  <c r="HC688" i="16"/>
  <c r="HA64" i="16"/>
  <c r="HC64" i="16"/>
  <c r="AZ235" i="16"/>
  <c r="AZ286" i="16"/>
  <c r="AZ303" i="16"/>
  <c r="AZ252" i="16"/>
  <c r="HA54" i="16"/>
  <c r="HC54" i="16"/>
  <c r="HA366" i="16"/>
  <c r="HC366" i="16"/>
  <c r="AX281" i="16"/>
  <c r="AX298" i="16"/>
  <c r="AX264" i="16"/>
  <c r="HC68" i="16"/>
  <c r="HA68" i="16"/>
  <c r="AX297" i="16"/>
  <c r="AX280" i="16"/>
  <c r="AX263" i="16"/>
  <c r="AI1006" i="16"/>
  <c r="AE1007" i="16"/>
  <c r="AG1006" i="16"/>
  <c r="AH1006" i="16"/>
  <c r="AJ1006" i="16"/>
  <c r="AF1006" i="16"/>
  <c r="HA729" i="16"/>
  <c r="HC729" i="16"/>
  <c r="HA55" i="16"/>
  <c r="HC55" i="16"/>
  <c r="HA1306" i="16"/>
  <c r="HC1306" i="16"/>
  <c r="HA718" i="16"/>
  <c r="HC718" i="16"/>
  <c r="HA1034" i="16"/>
  <c r="HC1034" i="16"/>
  <c r="HA728" i="16"/>
  <c r="HC728" i="16"/>
  <c r="HA1033" i="16"/>
  <c r="HC1033" i="16"/>
  <c r="HA999" i="16"/>
  <c r="HC999" i="16"/>
  <c r="HA100" i="16"/>
  <c r="HC100" i="16"/>
  <c r="HA1326" i="16"/>
  <c r="HC1326" i="16"/>
  <c r="HA723" i="16"/>
  <c r="HC723" i="16"/>
  <c r="HA1029" i="16"/>
  <c r="HC1029" i="16"/>
  <c r="HA402" i="16"/>
  <c r="HC402" i="16"/>
  <c r="HA714" i="16"/>
  <c r="HC714" i="16"/>
  <c r="HA1339" i="16"/>
  <c r="HC1339" i="16"/>
  <c r="HA1335" i="16"/>
  <c r="HC1335" i="16"/>
  <c r="HC494" i="16"/>
  <c r="HA494" i="16"/>
  <c r="HA518" i="16"/>
  <c r="HC518" i="16"/>
  <c r="HC543" i="16"/>
  <c r="HA543" i="16"/>
  <c r="HA524" i="16"/>
  <c r="HC524" i="16"/>
  <c r="HC529" i="16"/>
  <c r="HA529" i="16"/>
  <c r="HA493" i="16"/>
  <c r="HC493" i="16"/>
  <c r="HA525" i="16"/>
  <c r="HC525" i="16"/>
  <c r="HA533" i="16"/>
  <c r="HC533" i="16"/>
  <c r="HA544" i="16"/>
  <c r="HC544" i="16"/>
  <c r="HC240" i="16"/>
  <c r="HA240" i="16"/>
  <c r="HA1389" i="16"/>
  <c r="HC1389" i="16"/>
  <c r="HA1373" i="16"/>
  <c r="HC1373" i="16"/>
  <c r="HC1428" i="16"/>
  <c r="HA1428" i="16"/>
  <c r="HC572" i="16"/>
  <c r="HA572" i="16"/>
  <c r="HA927" i="16"/>
  <c r="HC927" i="16"/>
  <c r="HA799" i="16"/>
  <c r="HC799" i="16"/>
  <c r="HC1239" i="16"/>
  <c r="HA1239" i="16"/>
  <c r="HA423" i="16"/>
  <c r="HC423" i="16"/>
  <c r="HC1175" i="16"/>
  <c r="HA1175" i="16"/>
  <c r="HA1484" i="16"/>
  <c r="HC1484" i="16"/>
  <c r="HA147" i="16"/>
  <c r="HC147" i="16"/>
  <c r="HC123" i="16"/>
  <c r="HA123" i="16"/>
  <c r="HC118" i="16"/>
  <c r="HA118" i="16"/>
  <c r="HC153" i="16"/>
  <c r="HA153" i="16"/>
  <c r="HC157" i="16"/>
  <c r="HA157" i="16"/>
  <c r="HA127" i="16"/>
  <c r="HC127" i="16"/>
  <c r="HA132" i="16"/>
  <c r="HC132" i="16"/>
  <c r="HC139" i="16"/>
  <c r="HA139" i="16"/>
  <c r="HA164" i="16"/>
  <c r="HC164" i="16"/>
  <c r="HC142" i="16"/>
  <c r="HA142" i="16"/>
  <c r="HA116" i="16"/>
  <c r="HC116" i="16"/>
  <c r="HC431" i="16"/>
  <c r="HA431" i="16"/>
  <c r="GV315" i="16"/>
  <c r="HC450" i="16"/>
  <c r="HA450" i="16"/>
  <c r="HC465" i="16"/>
  <c r="HA465" i="16"/>
  <c r="HA444" i="16"/>
  <c r="HC444" i="16"/>
  <c r="HC439" i="16"/>
  <c r="HA439" i="16"/>
  <c r="HA451" i="16"/>
  <c r="HC451" i="16"/>
  <c r="HC445" i="16"/>
  <c r="HA445" i="16"/>
  <c r="HA446" i="16"/>
  <c r="HC446" i="16"/>
  <c r="HC426" i="16"/>
  <c r="HA426" i="16"/>
  <c r="HA911" i="16"/>
  <c r="HC911" i="16"/>
  <c r="HA916" i="16"/>
  <c r="HC916" i="16"/>
  <c r="HA868" i="16"/>
  <c r="HC868" i="16"/>
  <c r="HA900" i="16"/>
  <c r="HC900" i="16"/>
  <c r="HC875" i="16"/>
  <c r="HA875" i="16"/>
  <c r="HA871" i="16"/>
  <c r="HC871" i="16"/>
  <c r="HA880" i="16"/>
  <c r="HC880" i="16"/>
  <c r="HA907" i="16"/>
  <c r="HC907" i="16"/>
  <c r="HC231" i="16"/>
  <c r="HA231" i="16"/>
  <c r="HA221" i="16"/>
  <c r="HC221" i="16"/>
  <c r="HA181" i="16"/>
  <c r="HC181" i="16"/>
  <c r="HC186" i="16"/>
  <c r="HA186" i="16"/>
  <c r="HA180" i="16"/>
  <c r="HC180" i="16"/>
  <c r="HC202" i="16"/>
  <c r="HA202" i="16"/>
  <c r="HC206" i="16"/>
  <c r="HA206" i="16"/>
  <c r="HC179" i="16"/>
  <c r="HA179" i="16"/>
  <c r="HC192" i="16"/>
  <c r="HA192" i="16"/>
  <c r="HC1155" i="16"/>
  <c r="HA1155" i="16"/>
  <c r="HC1132" i="16"/>
  <c r="HA1132" i="16"/>
  <c r="HA1141" i="16"/>
  <c r="HC1141" i="16"/>
  <c r="HA1167" i="16"/>
  <c r="HC1167" i="16"/>
  <c r="HC1136" i="16"/>
  <c r="HA1136" i="16"/>
  <c r="HC1135" i="16"/>
  <c r="HA1135" i="16"/>
  <c r="HC1118" i="16"/>
  <c r="HA1118" i="16"/>
  <c r="HA1151" i="16"/>
  <c r="HC1151" i="16"/>
  <c r="HC1467" i="16"/>
  <c r="HA1467" i="16"/>
  <c r="HC1462" i="16"/>
  <c r="HA1462" i="16"/>
  <c r="BA309" i="16"/>
  <c r="BA278" i="16"/>
  <c r="BA274" i="16"/>
  <c r="AW274" i="16"/>
  <c r="BA290" i="16"/>
  <c r="AW297" i="16"/>
  <c r="AX309" i="16"/>
  <c r="BA315" i="16"/>
  <c r="AX314" i="16"/>
  <c r="AX308" i="16"/>
  <c r="AX241" i="16"/>
  <c r="AX243" i="16"/>
  <c r="AX247" i="16"/>
  <c r="AW247" i="16"/>
  <c r="AX246" i="16"/>
  <c r="AW261" i="16"/>
  <c r="AX261" i="16"/>
  <c r="HA277" i="16"/>
  <c r="HC277" i="16"/>
  <c r="HC292" i="16"/>
  <c r="HA292" i="16"/>
  <c r="HC270" i="16"/>
  <c r="HA270" i="16"/>
  <c r="HA290" i="16"/>
  <c r="HC290" i="16"/>
  <c r="HC1390" i="16"/>
  <c r="HA1390" i="16"/>
  <c r="HC1378" i="16"/>
  <c r="HA1378" i="16"/>
  <c r="HC1426" i="16"/>
  <c r="HA1426" i="16"/>
  <c r="HA1176" i="16"/>
  <c r="HC1176" i="16"/>
  <c r="HA1512" i="16"/>
  <c r="HC1512" i="16"/>
  <c r="HA1478" i="16"/>
  <c r="HC1478" i="16"/>
  <c r="HA108" i="16"/>
  <c r="HC108" i="16"/>
  <c r="HA1452" i="16"/>
  <c r="HC1452" i="16"/>
  <c r="HA733" i="16"/>
  <c r="HC733" i="16"/>
  <c r="HA113" i="16"/>
  <c r="HC113" i="16"/>
  <c r="HC1114" i="16"/>
  <c r="HA1114" i="16"/>
  <c r="HA1443" i="16"/>
  <c r="HC1443" i="16"/>
  <c r="HC1437" i="16"/>
  <c r="HA1437" i="16"/>
  <c r="HC1457" i="16"/>
  <c r="HA1457" i="16"/>
  <c r="HA111" i="16"/>
  <c r="HC111" i="16"/>
  <c r="HC176" i="16"/>
  <c r="HA176" i="16"/>
  <c r="HA84" i="16"/>
  <c r="HC84" i="16"/>
  <c r="HA1022" i="16"/>
  <c r="HC1022" i="16"/>
  <c r="HA1004" i="16"/>
  <c r="HC1004" i="16"/>
  <c r="HA700" i="16"/>
  <c r="HC700" i="16"/>
  <c r="HA58" i="16"/>
  <c r="HC58" i="16"/>
  <c r="HA79" i="16"/>
  <c r="HC79" i="16"/>
  <c r="HA391" i="16"/>
  <c r="HC391" i="16"/>
  <c r="HA78" i="16"/>
  <c r="HC78" i="16"/>
  <c r="HA395" i="16"/>
  <c r="HC395" i="16"/>
  <c r="HA75" i="16"/>
  <c r="HC75" i="16"/>
  <c r="HA370" i="16"/>
  <c r="HC370" i="16"/>
  <c r="HA1324" i="16"/>
  <c r="HC1324" i="16"/>
  <c r="AW240" i="16"/>
  <c r="AW308" i="16"/>
  <c r="AW291" i="16"/>
  <c r="AW257" i="16"/>
  <c r="AW275" i="16"/>
  <c r="AW292" i="16"/>
  <c r="AW241" i="16"/>
  <c r="HA83" i="16"/>
  <c r="HC83" i="16"/>
  <c r="HA689" i="16"/>
  <c r="HC689" i="16"/>
  <c r="HA69" i="16"/>
  <c r="HC69" i="16"/>
  <c r="HA699" i="16"/>
  <c r="HC699" i="16"/>
  <c r="HA1309" i="16"/>
  <c r="HC1309" i="16"/>
  <c r="HA676" i="16"/>
  <c r="HC676" i="16"/>
  <c r="HA364" i="16"/>
  <c r="HC364" i="16"/>
  <c r="HA1014" i="16"/>
  <c r="HC1014" i="16"/>
  <c r="HA385" i="16"/>
  <c r="HC385" i="16"/>
  <c r="HA1013" i="16"/>
  <c r="HC1013" i="16"/>
  <c r="BA308" i="16"/>
  <c r="BA291" i="16"/>
  <c r="HA365" i="16"/>
  <c r="HC365" i="16"/>
  <c r="HA1002" i="16"/>
  <c r="HC1002" i="16"/>
  <c r="AW307" i="16"/>
  <c r="AW273" i="16"/>
  <c r="AW239" i="16"/>
  <c r="AW290" i="16"/>
  <c r="AW256" i="16"/>
  <c r="AZ247" i="16"/>
  <c r="AZ298" i="16"/>
  <c r="AZ281" i="16"/>
  <c r="HA1297" i="16"/>
  <c r="HC1297" i="16"/>
  <c r="AW236" i="16"/>
  <c r="AW253" i="16"/>
  <c r="AW270" i="16"/>
  <c r="AW287" i="16"/>
  <c r="BA313" i="16"/>
  <c r="BA279" i="16"/>
  <c r="BA245" i="16"/>
  <c r="BA262" i="16"/>
  <c r="AX276" i="16"/>
  <c r="AX242" i="16"/>
  <c r="AX259" i="16"/>
  <c r="AX293" i="16"/>
  <c r="HA381" i="16"/>
  <c r="HC381" i="16"/>
  <c r="HA50" i="16"/>
  <c r="HC50" i="16"/>
  <c r="BA264" i="16"/>
  <c r="BA281" i="16"/>
  <c r="BA298" i="16"/>
  <c r="BA247" i="16"/>
  <c r="HA371" i="16"/>
  <c r="HC371" i="16"/>
  <c r="AW246" i="16"/>
  <c r="AW263" i="16"/>
  <c r="AW280" i="16"/>
  <c r="AW314" i="16"/>
  <c r="AX313" i="16"/>
  <c r="AX296" i="16"/>
  <c r="AX262" i="16"/>
  <c r="AX279" i="16"/>
  <c r="AX245" i="16"/>
  <c r="HA715" i="16"/>
  <c r="HC715" i="16"/>
  <c r="HA410" i="16"/>
  <c r="HC410" i="16"/>
  <c r="HA104" i="16"/>
  <c r="HC104" i="16"/>
  <c r="HA103" i="16"/>
  <c r="HC103" i="16"/>
  <c r="HA1340" i="16"/>
  <c r="HC1340" i="16"/>
  <c r="HA1043" i="16"/>
  <c r="HC1043" i="16"/>
  <c r="HA367" i="16"/>
  <c r="HC367" i="16"/>
  <c r="HA1346" i="16"/>
  <c r="HC1346" i="16"/>
  <c r="HA1037" i="16"/>
  <c r="HC1037" i="16"/>
  <c r="HA1024" i="16"/>
  <c r="HC1024" i="16"/>
  <c r="HA1311" i="16"/>
  <c r="HC1311" i="16"/>
  <c r="HA400" i="16"/>
  <c r="HC400" i="16"/>
  <c r="HA1336" i="16"/>
  <c r="HC1336" i="16"/>
  <c r="HA392" i="16"/>
  <c r="HC392" i="16"/>
  <c r="HA725" i="16"/>
  <c r="HC725" i="16"/>
  <c r="HA93" i="16"/>
  <c r="HC93" i="16"/>
  <c r="HA719" i="16"/>
  <c r="HC719" i="16"/>
  <c r="HA1349" i="16"/>
  <c r="HC1349" i="16"/>
  <c r="HA411" i="16"/>
  <c r="HC411" i="16"/>
  <c r="M512" i="16"/>
  <c r="P511" i="16"/>
  <c r="Q511" i="16"/>
  <c r="R511" i="16"/>
  <c r="N511" i="16"/>
  <c r="O511" i="16"/>
  <c r="HC490" i="16"/>
  <c r="HA490" i="16"/>
  <c r="GV313" i="16"/>
  <c r="HC495" i="16"/>
  <c r="HA495" i="16"/>
  <c r="HA500" i="16"/>
  <c r="HC500" i="16"/>
  <c r="GV314" i="16"/>
  <c r="HA499" i="16"/>
  <c r="HC499" i="16"/>
  <c r="HC534" i="16"/>
  <c r="HA534" i="16"/>
  <c r="HC520" i="16"/>
  <c r="HA520" i="16"/>
  <c r="HA538" i="16"/>
  <c r="HC538" i="16"/>
  <c r="HC505" i="16"/>
  <c r="HA505" i="16"/>
  <c r="HC1383" i="16"/>
  <c r="HA1383" i="16"/>
  <c r="HC237" i="16"/>
  <c r="HA237" i="16"/>
  <c r="HA1444" i="16"/>
  <c r="HC1444" i="16"/>
  <c r="HC1438" i="16"/>
  <c r="HA1438" i="16"/>
  <c r="HC238" i="16"/>
  <c r="HA238" i="16"/>
  <c r="HA582" i="16"/>
  <c r="HC582" i="16"/>
  <c r="HA549" i="16"/>
  <c r="HC549" i="16"/>
  <c r="HA550" i="16"/>
  <c r="HC550" i="16"/>
  <c r="HA485" i="16"/>
  <c r="HC485" i="16"/>
  <c r="HA1112" i="16"/>
  <c r="HC1112" i="16"/>
  <c r="HA523" i="16"/>
  <c r="HC523" i="16"/>
  <c r="HC864" i="16"/>
  <c r="HA864" i="16"/>
  <c r="AI313" i="16"/>
  <c r="AE314" i="16"/>
  <c r="AG313" i="16"/>
  <c r="AF313" i="16"/>
  <c r="AJ313" i="16"/>
  <c r="AH313" i="16"/>
  <c r="HA1131" i="16"/>
  <c r="HC1131" i="16"/>
  <c r="HA122" i="16"/>
  <c r="HC122" i="16"/>
  <c r="HA167" i="16"/>
  <c r="HC167" i="16"/>
  <c r="HC152" i="16"/>
  <c r="HA152" i="16"/>
  <c r="HA143" i="16"/>
  <c r="HC143" i="16"/>
  <c r="HA133" i="16"/>
  <c r="HC133" i="16"/>
  <c r="HC128" i="16"/>
  <c r="HA128" i="16"/>
  <c r="HC134" i="16"/>
  <c r="HA134" i="16"/>
  <c r="HA910" i="16"/>
  <c r="HC910" i="16"/>
  <c r="HA459" i="16"/>
  <c r="HC459" i="16"/>
  <c r="HC474" i="16"/>
  <c r="HA474" i="16"/>
  <c r="HA430" i="16"/>
  <c r="HC430" i="16"/>
  <c r="HC427" i="16"/>
  <c r="HA427" i="16"/>
  <c r="HC429" i="16"/>
  <c r="HA429" i="16"/>
  <c r="HC912" i="16"/>
  <c r="HA912" i="16"/>
  <c r="HA917" i="16"/>
  <c r="HC917" i="16"/>
  <c r="HA882" i="16"/>
  <c r="HC882" i="16"/>
  <c r="HA901" i="16"/>
  <c r="HC901" i="16"/>
  <c r="HC920" i="16"/>
  <c r="HA920" i="16"/>
  <c r="HC895" i="16"/>
  <c r="HA895" i="16"/>
  <c r="HC897" i="16"/>
  <c r="HA897" i="16"/>
  <c r="HC870" i="16"/>
  <c r="HA870" i="16"/>
  <c r="HA218" i="16"/>
  <c r="HC218" i="16"/>
  <c r="HC191" i="16"/>
  <c r="HA191" i="16"/>
  <c r="HA198" i="16"/>
  <c r="HC198" i="16"/>
  <c r="HC226" i="16"/>
  <c r="HA226" i="16"/>
  <c r="HC216" i="16"/>
  <c r="HA216" i="16"/>
  <c r="HC222" i="16"/>
  <c r="HA222" i="16"/>
  <c r="HA182" i="16"/>
  <c r="HC182" i="16"/>
  <c r="HA183" i="16"/>
  <c r="HC183" i="16"/>
  <c r="GV7" i="16"/>
  <c r="HA1166" i="16"/>
  <c r="HC1166" i="16"/>
  <c r="HC1117" i="16"/>
  <c r="HA1117" i="16"/>
  <c r="HC1147" i="16"/>
  <c r="HA1147" i="16"/>
  <c r="HA1130" i="16"/>
  <c r="HC1130" i="16"/>
  <c r="HA1125" i="16"/>
  <c r="HC1125" i="16"/>
  <c r="HA1161" i="16"/>
  <c r="HC1161" i="16"/>
  <c r="HC1156" i="16"/>
  <c r="HA1156" i="16"/>
  <c r="HC1127" i="16"/>
  <c r="HA1127" i="16"/>
  <c r="GV940" i="16"/>
  <c r="HA1152" i="16"/>
  <c r="HC1152" i="16"/>
  <c r="HC1432" i="16"/>
  <c r="HA1432" i="16"/>
  <c r="HA1468" i="16"/>
  <c r="HC1468" i="16"/>
  <c r="BA307" i="16"/>
  <c r="AZ315" i="16"/>
  <c r="BA240" i="16"/>
  <c r="AW237" i="16"/>
  <c r="BA257" i="16"/>
  <c r="AW258" i="16"/>
  <c r="GZ1256" i="16"/>
  <c r="GT1256" i="16"/>
  <c r="GU1257" i="16" s="1"/>
  <c r="GV1256" i="16"/>
  <c r="GW1256" i="16" s="1"/>
  <c r="GT316" i="16"/>
  <c r="GU317" i="16" s="1"/>
  <c r="GZ316" i="16"/>
  <c r="GV316" i="16"/>
  <c r="GW316" i="16" s="1"/>
  <c r="GZ629" i="16"/>
  <c r="GT629" i="16"/>
  <c r="GU630" i="16" s="1"/>
  <c r="GV629" i="16"/>
  <c r="GW629" i="16" s="1"/>
  <c r="GT942" i="16"/>
  <c r="GU943" i="16" s="1"/>
  <c r="GZ942" i="16"/>
  <c r="GV942" i="16"/>
  <c r="GW942" i="16" s="1"/>
  <c r="GU10" i="16"/>
  <c r="GW1253" i="16" l="1"/>
  <c r="GX1253" i="16"/>
  <c r="AI714" i="16"/>
  <c r="AJ714" i="16"/>
  <c r="AG714" i="16"/>
  <c r="AH714" i="16"/>
  <c r="AE715" i="16"/>
  <c r="AF714" i="16"/>
  <c r="AF218" i="16"/>
  <c r="AG218" i="16"/>
  <c r="AJ218" i="16"/>
  <c r="AI218" i="16"/>
  <c r="AE219" i="16"/>
  <c r="AH218" i="16"/>
  <c r="AF20" i="16"/>
  <c r="AI20" i="16"/>
  <c r="AJ20" i="16"/>
  <c r="AE21" i="16"/>
  <c r="AG20" i="16"/>
  <c r="AH20" i="16"/>
  <c r="AF812" i="16"/>
  <c r="AH812" i="16"/>
  <c r="AG812" i="16"/>
  <c r="AE813" i="16"/>
  <c r="AI812" i="16"/>
  <c r="AJ812" i="16"/>
  <c r="AG614" i="16"/>
  <c r="AI614" i="16"/>
  <c r="AJ614" i="16"/>
  <c r="AE615" i="16"/>
  <c r="AH614" i="16"/>
  <c r="AF614" i="16"/>
  <c r="R614" i="16"/>
  <c r="P614" i="16"/>
  <c r="M615" i="16"/>
  <c r="O614" i="16"/>
  <c r="N614" i="16"/>
  <c r="Q614" i="16"/>
  <c r="GW313" i="16"/>
  <c r="GX313" i="16"/>
  <c r="AI512" i="16"/>
  <c r="AF512" i="16"/>
  <c r="AH512" i="16"/>
  <c r="AG512" i="16"/>
  <c r="AE513" i="16"/>
  <c r="AJ512" i="16"/>
  <c r="GW1254" i="16"/>
  <c r="GX1254" i="16"/>
  <c r="GW939" i="16"/>
  <c r="GX939" i="16"/>
  <c r="O219" i="16"/>
  <c r="N219" i="16"/>
  <c r="R219" i="16"/>
  <c r="M220" i="16"/>
  <c r="Q219" i="16"/>
  <c r="P219" i="16"/>
  <c r="GX5" i="16"/>
  <c r="GW5" i="16"/>
  <c r="GW311" i="16"/>
  <c r="GX311" i="16"/>
  <c r="GX1251" i="16"/>
  <c r="GW1251" i="16"/>
  <c r="R417" i="16"/>
  <c r="Q417" i="16"/>
  <c r="P417" i="16"/>
  <c r="O417" i="16"/>
  <c r="M418" i="16"/>
  <c r="N417" i="16"/>
  <c r="GW940" i="16"/>
  <c r="GX940" i="16"/>
  <c r="GX626" i="16"/>
  <c r="GW626" i="16"/>
  <c r="GX624" i="16"/>
  <c r="GW624" i="16"/>
  <c r="GX1252" i="16"/>
  <c r="GW1252" i="16"/>
  <c r="AH1007" i="16"/>
  <c r="AF1007" i="16"/>
  <c r="AI1007" i="16"/>
  <c r="AJ1007" i="16"/>
  <c r="AE1008" i="16"/>
  <c r="AG1007" i="16"/>
  <c r="GW315" i="16"/>
  <c r="GX315" i="16"/>
  <c r="GX312" i="16"/>
  <c r="GW312" i="16"/>
  <c r="Q314" i="16"/>
  <c r="P314" i="16"/>
  <c r="O314" i="16"/>
  <c r="M315" i="16"/>
  <c r="N314" i="16"/>
  <c r="R314" i="16"/>
  <c r="AE121" i="16"/>
  <c r="AG120" i="16"/>
  <c r="AH120" i="16"/>
  <c r="AJ120" i="16"/>
  <c r="AI120" i="16"/>
  <c r="AF120" i="16"/>
  <c r="AH314" i="16"/>
  <c r="AE315" i="16"/>
  <c r="AG314" i="16"/>
  <c r="AF314" i="16"/>
  <c r="AJ314" i="16"/>
  <c r="AI314" i="16"/>
  <c r="AT229" i="16"/>
  <c r="AT314" i="16" s="1"/>
  <c r="AT297" i="16"/>
  <c r="GW8" i="16"/>
  <c r="GX8" i="16"/>
  <c r="GW941" i="16"/>
  <c r="GX941" i="16"/>
  <c r="M24" i="16"/>
  <c r="Q23" i="16"/>
  <c r="R23" i="16"/>
  <c r="O23" i="16"/>
  <c r="P23" i="16"/>
  <c r="N23" i="16"/>
  <c r="AT281" i="16"/>
  <c r="AT213" i="16"/>
  <c r="N1011" i="16"/>
  <c r="O1011" i="16"/>
  <c r="P1011" i="16"/>
  <c r="Q1011" i="16"/>
  <c r="M1012" i="16"/>
  <c r="R1011" i="16"/>
  <c r="AH912" i="16"/>
  <c r="AE913" i="16"/>
  <c r="AJ912" i="16"/>
  <c r="AF912" i="16"/>
  <c r="AI912" i="16"/>
  <c r="AG912" i="16"/>
  <c r="GX6" i="16"/>
  <c r="GW6" i="16"/>
  <c r="GX938" i="16"/>
  <c r="GW938" i="16"/>
  <c r="GX7" i="16"/>
  <c r="GW7" i="16"/>
  <c r="GW314" i="16"/>
  <c r="GX314" i="16"/>
  <c r="P512" i="16"/>
  <c r="R512" i="16"/>
  <c r="N512" i="16"/>
  <c r="Q512" i="16"/>
  <c r="O512" i="16"/>
  <c r="M513" i="16"/>
  <c r="GW1255" i="16"/>
  <c r="GX1255" i="16"/>
  <c r="GW628" i="16"/>
  <c r="GX628" i="16"/>
  <c r="O912" i="16"/>
  <c r="N912" i="16"/>
  <c r="M913" i="16"/>
  <c r="Q912" i="16"/>
  <c r="P912" i="16"/>
  <c r="R912" i="16"/>
  <c r="GX625" i="16"/>
  <c r="GW625" i="16"/>
  <c r="O120" i="16"/>
  <c r="N120" i="16"/>
  <c r="M121" i="16"/>
  <c r="Q120" i="16"/>
  <c r="P120" i="16"/>
  <c r="R120" i="16"/>
  <c r="N813" i="16"/>
  <c r="Q813" i="16"/>
  <c r="P813" i="16"/>
  <c r="R813" i="16"/>
  <c r="M814" i="16"/>
  <c r="O813" i="16"/>
  <c r="P714" i="16"/>
  <c r="R714" i="16"/>
  <c r="O714" i="16"/>
  <c r="Q714" i="16"/>
  <c r="M715" i="16"/>
  <c r="N714" i="16"/>
  <c r="GW627" i="16"/>
  <c r="GX627" i="16"/>
  <c r="GW937" i="16"/>
  <c r="GX937" i="16"/>
  <c r="AH418" i="16"/>
  <c r="AG418" i="16"/>
  <c r="AE419" i="16"/>
  <c r="AF418" i="16"/>
  <c r="AI418" i="16"/>
  <c r="AJ418" i="16"/>
  <c r="GX9" i="16"/>
  <c r="HB9" i="16" s="1"/>
  <c r="GZ943" i="16"/>
  <c r="GT943" i="16"/>
  <c r="GU944" i="16" s="1"/>
  <c r="GV943" i="16"/>
  <c r="GW943" i="16" s="1"/>
  <c r="GX629" i="16"/>
  <c r="GZ10" i="16"/>
  <c r="GT10" i="16"/>
  <c r="GU11" i="16" s="1"/>
  <c r="GV10" i="16"/>
  <c r="GW10" i="16" s="1"/>
  <c r="GT317" i="16"/>
  <c r="GU318" i="16" s="1"/>
  <c r="GZ317" i="16"/>
  <c r="GV317" i="16"/>
  <c r="GW317" i="16" s="1"/>
  <c r="GZ1257" i="16"/>
  <c r="GT1257" i="16"/>
  <c r="GU1258" i="16" s="1"/>
  <c r="GX942" i="16"/>
  <c r="GT630" i="16"/>
  <c r="GU631" i="16" s="1"/>
  <c r="GZ630" i="16"/>
  <c r="GV630" i="16"/>
  <c r="GW630" i="16" s="1"/>
  <c r="GX316" i="16"/>
  <c r="GX1256" i="16"/>
  <c r="HB1253" i="16" l="1"/>
  <c r="HA1253" i="16"/>
  <c r="HA9" i="16"/>
  <c r="AI813" i="16"/>
  <c r="AG813" i="16"/>
  <c r="AJ813" i="16"/>
  <c r="AE814" i="16"/>
  <c r="AH813" i="16"/>
  <c r="AF813" i="16"/>
  <c r="M616" i="16"/>
  <c r="O615" i="16"/>
  <c r="Q615" i="16"/>
  <c r="P615" i="16"/>
  <c r="R615" i="16"/>
  <c r="N615" i="16"/>
  <c r="AI219" i="16"/>
  <c r="AJ219" i="16"/>
  <c r="AE220" i="16"/>
  <c r="AH219" i="16"/>
  <c r="AF219" i="16"/>
  <c r="AG219" i="16"/>
  <c r="AH715" i="16"/>
  <c r="AI715" i="16"/>
  <c r="AF715" i="16"/>
  <c r="AE716" i="16"/>
  <c r="AG715" i="16"/>
  <c r="AJ715" i="16"/>
  <c r="AI615" i="16"/>
  <c r="AG615" i="16"/>
  <c r="AE616" i="16"/>
  <c r="AJ615" i="16"/>
  <c r="AH615" i="16"/>
  <c r="AF615" i="16"/>
  <c r="AJ21" i="16"/>
  <c r="AE22" i="16"/>
  <c r="AI21" i="16"/>
  <c r="AG21" i="16"/>
  <c r="AH21" i="16"/>
  <c r="AF21" i="16"/>
  <c r="P25" i="13"/>
  <c r="HB937" i="16"/>
  <c r="HA937" i="16"/>
  <c r="P1012" i="16"/>
  <c r="O1012" i="16"/>
  <c r="Q1012" i="16"/>
  <c r="M1013" i="16"/>
  <c r="R1012" i="16"/>
  <c r="N1012" i="16"/>
  <c r="Q24" i="16"/>
  <c r="O24" i="16"/>
  <c r="M25" i="16"/>
  <c r="N24" i="16"/>
  <c r="R24" i="16"/>
  <c r="P24" i="16"/>
  <c r="HB8" i="16"/>
  <c r="HA8" i="16"/>
  <c r="HA315" i="16"/>
  <c r="HB315" i="16"/>
  <c r="AG1008" i="16"/>
  <c r="AJ1008" i="16"/>
  <c r="AF1008" i="16"/>
  <c r="AH1008" i="16"/>
  <c r="AE1009" i="16"/>
  <c r="AI1008" i="16"/>
  <c r="R418" i="16"/>
  <c r="O418" i="16"/>
  <c r="P418" i="16"/>
  <c r="Q418" i="16"/>
  <c r="M419" i="16"/>
  <c r="N418" i="16"/>
  <c r="L25" i="13"/>
  <c r="HA311" i="16"/>
  <c r="HB311" i="16"/>
  <c r="HB313" i="16"/>
  <c r="HA313" i="16"/>
  <c r="AG419" i="16"/>
  <c r="AJ419" i="16"/>
  <c r="AH419" i="16"/>
  <c r="AE420" i="16"/>
  <c r="AI419" i="16"/>
  <c r="AF419" i="16"/>
  <c r="M716" i="16"/>
  <c r="Q715" i="16"/>
  <c r="P715" i="16"/>
  <c r="R715" i="16"/>
  <c r="O715" i="16"/>
  <c r="N715" i="16"/>
  <c r="O513" i="16"/>
  <c r="M514" i="16"/>
  <c r="R513" i="16"/>
  <c r="P513" i="16"/>
  <c r="N513" i="16"/>
  <c r="Q513" i="16"/>
  <c r="AH315" i="16"/>
  <c r="AI315" i="16"/>
  <c r="AG315" i="16"/>
  <c r="AF315" i="16"/>
  <c r="AJ315" i="16"/>
  <c r="AE316" i="16"/>
  <c r="HB312" i="16"/>
  <c r="HA312" i="16"/>
  <c r="HA1252" i="16"/>
  <c r="HB1252" i="16"/>
  <c r="R25" i="13"/>
  <c r="HB1251" i="16"/>
  <c r="D15" i="12"/>
  <c r="D39" i="13" s="1"/>
  <c r="HA1251" i="16"/>
  <c r="HA939" i="16"/>
  <c r="HB939" i="16"/>
  <c r="AE514" i="16"/>
  <c r="AJ513" i="16"/>
  <c r="AG513" i="16"/>
  <c r="AI513" i="16"/>
  <c r="AH513" i="16"/>
  <c r="AF513" i="16"/>
  <c r="HB627" i="16"/>
  <c r="HA627" i="16"/>
  <c r="HA625" i="16"/>
  <c r="HB625" i="16"/>
  <c r="O913" i="16"/>
  <c r="Q913" i="16"/>
  <c r="R913" i="16"/>
  <c r="P913" i="16"/>
  <c r="M914" i="16"/>
  <c r="N913" i="16"/>
  <c r="HA628" i="16"/>
  <c r="HB628" i="16"/>
  <c r="HA7" i="16"/>
  <c r="HB7" i="16"/>
  <c r="HB941" i="16"/>
  <c r="HA941" i="16"/>
  <c r="AJ121" i="16"/>
  <c r="AH121" i="16"/>
  <c r="AE122" i="16"/>
  <c r="AG121" i="16"/>
  <c r="AI121" i="16"/>
  <c r="AF121" i="16"/>
  <c r="N25" i="13"/>
  <c r="HB624" i="16"/>
  <c r="HA624" i="16"/>
  <c r="HB940" i="16"/>
  <c r="HA940" i="16"/>
  <c r="J25" i="13"/>
  <c r="HB5" i="16"/>
  <c r="J7" i="13"/>
  <c r="HA5" i="16"/>
  <c r="M221" i="16"/>
  <c r="P220" i="16"/>
  <c r="Q220" i="16"/>
  <c r="R220" i="16"/>
  <c r="O220" i="16"/>
  <c r="N220" i="16"/>
  <c r="HA1254" i="16"/>
  <c r="HB1254" i="16"/>
  <c r="HA1255" i="16"/>
  <c r="HB1255" i="16"/>
  <c r="HB6" i="16"/>
  <c r="HA6" i="16"/>
  <c r="M815" i="16"/>
  <c r="Q814" i="16"/>
  <c r="R814" i="16"/>
  <c r="O814" i="16"/>
  <c r="P814" i="16"/>
  <c r="N814" i="16"/>
  <c r="Q121" i="16"/>
  <c r="R121" i="16"/>
  <c r="O121" i="16"/>
  <c r="M122" i="16"/>
  <c r="P121" i="16"/>
  <c r="N121" i="16"/>
  <c r="HB314" i="16"/>
  <c r="HA314" i="16"/>
  <c r="HB938" i="16"/>
  <c r="HA938" i="16"/>
  <c r="AI913" i="16"/>
  <c r="AH913" i="16"/>
  <c r="AE914" i="16"/>
  <c r="AJ913" i="16"/>
  <c r="AG913" i="16"/>
  <c r="AF913" i="16"/>
  <c r="AT298" i="16"/>
  <c r="AT230" i="16"/>
  <c r="AT315" i="16" s="1"/>
  <c r="M316" i="16"/>
  <c r="Q315" i="16"/>
  <c r="N315" i="16"/>
  <c r="R315" i="16"/>
  <c r="O315" i="16"/>
  <c r="P315" i="16"/>
  <c r="HB626" i="16"/>
  <c r="HA626" i="16"/>
  <c r="GZ1258" i="16"/>
  <c r="GT1258" i="16"/>
  <c r="GU1259" i="16" s="1"/>
  <c r="GX317" i="16"/>
  <c r="HB316" i="16"/>
  <c r="HA316" i="16"/>
  <c r="HB942" i="16"/>
  <c r="HA942" i="16"/>
  <c r="GZ318" i="16"/>
  <c r="GT318" i="16"/>
  <c r="GU319" i="16" s="1"/>
  <c r="GT11" i="16"/>
  <c r="GU12" i="16" s="1"/>
  <c r="GZ11" i="16"/>
  <c r="GV11" i="16"/>
  <c r="GZ631" i="16"/>
  <c r="GT631" i="16"/>
  <c r="GU632" i="16" s="1"/>
  <c r="HB1256" i="16"/>
  <c r="HA1256" i="16"/>
  <c r="GX10" i="16"/>
  <c r="HA629" i="16"/>
  <c r="HB629" i="16"/>
  <c r="GZ944" i="16"/>
  <c r="GT944" i="16"/>
  <c r="GU945" i="16" s="1"/>
  <c r="GX630" i="16"/>
  <c r="GX943" i="16"/>
  <c r="AE717" i="16" l="1"/>
  <c r="AJ716" i="16"/>
  <c r="AI716" i="16"/>
  <c r="AF716" i="16"/>
  <c r="AH716" i="16"/>
  <c r="AG716" i="16"/>
  <c r="AG616" i="16"/>
  <c r="AI616" i="16"/>
  <c r="AE617" i="16"/>
  <c r="AJ616" i="16"/>
  <c r="AF616" i="16"/>
  <c r="AH616" i="16"/>
  <c r="AE221" i="16"/>
  <c r="AI220" i="16"/>
  <c r="AF220" i="16"/>
  <c r="AJ220" i="16"/>
  <c r="AH220" i="16"/>
  <c r="AG220" i="16"/>
  <c r="R616" i="16"/>
  <c r="P616" i="16"/>
  <c r="M617" i="16"/>
  <c r="Q616" i="16"/>
  <c r="O616" i="16"/>
  <c r="N616" i="16"/>
  <c r="AF22" i="16"/>
  <c r="AI22" i="16"/>
  <c r="AG22" i="16"/>
  <c r="AE23" i="16"/>
  <c r="AJ22" i="16"/>
  <c r="AH22" i="16"/>
  <c r="AI814" i="16"/>
  <c r="AH814" i="16"/>
  <c r="AF814" i="16"/>
  <c r="AJ814" i="16"/>
  <c r="AG814" i="16"/>
  <c r="AE815" i="16"/>
  <c r="M915" i="16"/>
  <c r="Q914" i="16"/>
  <c r="O914" i="16"/>
  <c r="N914" i="16"/>
  <c r="R914" i="16"/>
  <c r="P914" i="16"/>
  <c r="AI514" i="16"/>
  <c r="AJ514" i="16"/>
  <c r="AG514" i="16"/>
  <c r="AE515" i="16"/>
  <c r="AF514" i="16"/>
  <c r="AH514" i="16"/>
  <c r="O1013" i="16"/>
  <c r="Q1013" i="16"/>
  <c r="M1014" i="16"/>
  <c r="R1013" i="16"/>
  <c r="P1013" i="16"/>
  <c r="N1013" i="16"/>
  <c r="AE915" i="16"/>
  <c r="AI914" i="16"/>
  <c r="AG914" i="16"/>
  <c r="AF914" i="16"/>
  <c r="AH914" i="16"/>
  <c r="AJ914" i="16"/>
  <c r="R815" i="16"/>
  <c r="M816" i="16"/>
  <c r="Q815" i="16"/>
  <c r="O815" i="16"/>
  <c r="N815" i="16"/>
  <c r="P815" i="16"/>
  <c r="Q221" i="16"/>
  <c r="M222" i="16"/>
  <c r="O221" i="16"/>
  <c r="R221" i="16"/>
  <c r="N221" i="16"/>
  <c r="P221" i="16"/>
  <c r="AG316" i="16"/>
  <c r="AF316" i="16"/>
  <c r="AI316" i="16"/>
  <c r="AE317" i="16"/>
  <c r="AJ316" i="16"/>
  <c r="AH316" i="16"/>
  <c r="M515" i="16"/>
  <c r="N514" i="16"/>
  <c r="Q514" i="16"/>
  <c r="O514" i="16"/>
  <c r="P514" i="16"/>
  <c r="R514" i="16"/>
  <c r="AG420" i="16"/>
  <c r="AI420" i="16"/>
  <c r="AE421" i="16"/>
  <c r="AJ420" i="16"/>
  <c r="AF420" i="16"/>
  <c r="AH420" i="16"/>
  <c r="R25" i="16"/>
  <c r="O25" i="16"/>
  <c r="M26" i="16"/>
  <c r="Q25" i="16"/>
  <c r="N25" i="16"/>
  <c r="P25" i="16"/>
  <c r="M123" i="16"/>
  <c r="R122" i="16"/>
  <c r="O122" i="16"/>
  <c r="Q122" i="16"/>
  <c r="P122" i="16"/>
  <c r="N122" i="16"/>
  <c r="AE123" i="16"/>
  <c r="AI122" i="16"/>
  <c r="AH122" i="16"/>
  <c r="AJ122" i="16"/>
  <c r="AG122" i="16"/>
  <c r="AF122" i="16"/>
  <c r="O716" i="16"/>
  <c r="Q716" i="16"/>
  <c r="M717" i="16"/>
  <c r="R716" i="16"/>
  <c r="N716" i="16"/>
  <c r="P716" i="16"/>
  <c r="P316" i="16"/>
  <c r="M317" i="16"/>
  <c r="R316" i="16"/>
  <c r="N316" i="16"/>
  <c r="O316" i="16"/>
  <c r="Q316" i="16"/>
  <c r="M420" i="16"/>
  <c r="R419" i="16"/>
  <c r="Q419" i="16"/>
  <c r="P419" i="16"/>
  <c r="O419" i="16"/>
  <c r="N419" i="16"/>
  <c r="AF1009" i="16"/>
  <c r="AH1009" i="16"/>
  <c r="AE1010" i="16"/>
  <c r="AI1009" i="16"/>
  <c r="AJ1009" i="16"/>
  <c r="AG1009" i="16"/>
  <c r="HA943" i="16"/>
  <c r="HB943" i="16"/>
  <c r="GZ632" i="16"/>
  <c r="GT632" i="16"/>
  <c r="GU633" i="16" s="1"/>
  <c r="GV632" i="16"/>
  <c r="HA10" i="16"/>
  <c r="HB10" i="16"/>
  <c r="GT945" i="16"/>
  <c r="GU946" i="16" s="1"/>
  <c r="GZ945" i="16"/>
  <c r="GV945" i="16"/>
  <c r="GW945" i="16" s="1"/>
  <c r="HA630" i="16"/>
  <c r="HB630" i="16"/>
  <c r="GX11" i="16"/>
  <c r="HB317" i="16"/>
  <c r="HA317" i="16"/>
  <c r="GT1259" i="16"/>
  <c r="GU1260" i="16" s="1"/>
  <c r="GZ1259" i="16"/>
  <c r="GT12" i="16"/>
  <c r="GU13" i="16" s="1"/>
  <c r="GZ12" i="16"/>
  <c r="GT319" i="16"/>
  <c r="GU320" i="16" s="1"/>
  <c r="GZ319" i="16"/>
  <c r="GV319" i="16"/>
  <c r="GW319" i="16" s="1"/>
  <c r="GW11" i="16"/>
  <c r="AI221" i="16" l="1"/>
  <c r="AH221" i="16"/>
  <c r="AJ221" i="16"/>
  <c r="AE222" i="16"/>
  <c r="AG221" i="16"/>
  <c r="AF221" i="16"/>
  <c r="AI617" i="16"/>
  <c r="AH617" i="16"/>
  <c r="AJ617" i="16"/>
  <c r="AE618" i="16"/>
  <c r="AG617" i="16"/>
  <c r="AF617" i="16"/>
  <c r="AE718" i="16"/>
  <c r="AF717" i="16"/>
  <c r="AI717" i="16"/>
  <c r="AH717" i="16"/>
  <c r="AJ717" i="16"/>
  <c r="AG717" i="16"/>
  <c r="R617" i="16"/>
  <c r="P617" i="16"/>
  <c r="M618" i="16"/>
  <c r="Q617" i="16"/>
  <c r="O617" i="16"/>
  <c r="N617" i="16"/>
  <c r="AG815" i="16"/>
  <c r="AJ815" i="16"/>
  <c r="AI815" i="16"/>
  <c r="AF815" i="16"/>
  <c r="AH815" i="16"/>
  <c r="AE816" i="16"/>
  <c r="AG23" i="16"/>
  <c r="AI23" i="16"/>
  <c r="AJ23" i="16"/>
  <c r="AF23" i="16"/>
  <c r="AE24" i="16"/>
  <c r="AH23" i="16"/>
  <c r="AE1011" i="16"/>
  <c r="AH1010" i="16"/>
  <c r="AI1010" i="16"/>
  <c r="AF1010" i="16"/>
  <c r="AJ1010" i="16"/>
  <c r="AG1010" i="16"/>
  <c r="R123" i="16"/>
  <c r="M124" i="16"/>
  <c r="Q123" i="16"/>
  <c r="O123" i="16"/>
  <c r="N123" i="16"/>
  <c r="P123" i="16"/>
  <c r="R26" i="16"/>
  <c r="M27" i="16"/>
  <c r="O26" i="16"/>
  <c r="P26" i="16"/>
  <c r="Q26" i="16"/>
  <c r="N26" i="16"/>
  <c r="Q222" i="16"/>
  <c r="O222" i="16"/>
  <c r="R222" i="16"/>
  <c r="P222" i="16"/>
  <c r="M223" i="16"/>
  <c r="N222" i="16"/>
  <c r="Q816" i="16"/>
  <c r="O816" i="16"/>
  <c r="M817" i="16"/>
  <c r="R816" i="16"/>
  <c r="N816" i="16"/>
  <c r="P816" i="16"/>
  <c r="Q420" i="16"/>
  <c r="O420" i="16"/>
  <c r="R420" i="16"/>
  <c r="M421" i="16"/>
  <c r="P420" i="16"/>
  <c r="N420" i="16"/>
  <c r="M718" i="16"/>
  <c r="Q717" i="16"/>
  <c r="R717" i="16"/>
  <c r="N717" i="16"/>
  <c r="P717" i="16"/>
  <c r="O717" i="16"/>
  <c r="AH123" i="16"/>
  <c r="AI123" i="16"/>
  <c r="AE124" i="16"/>
  <c r="AG123" i="16"/>
  <c r="AJ123" i="16"/>
  <c r="AF123" i="16"/>
  <c r="AE422" i="16"/>
  <c r="AI421" i="16"/>
  <c r="AH421" i="16"/>
  <c r="AG421" i="16"/>
  <c r="AF421" i="16"/>
  <c r="AJ421" i="16"/>
  <c r="P515" i="16"/>
  <c r="O515" i="16"/>
  <c r="R515" i="16"/>
  <c r="Q515" i="16"/>
  <c r="M516" i="16"/>
  <c r="N515" i="16"/>
  <c r="AG915" i="16"/>
  <c r="AH915" i="16"/>
  <c r="AI915" i="16"/>
  <c r="AE916" i="16"/>
  <c r="AF915" i="16"/>
  <c r="AJ915" i="16"/>
  <c r="R1014" i="16"/>
  <c r="M1015" i="16"/>
  <c r="O1014" i="16"/>
  <c r="Q1014" i="16"/>
  <c r="P1014" i="16"/>
  <c r="N1014" i="16"/>
  <c r="Q915" i="16"/>
  <c r="R915" i="16"/>
  <c r="M916" i="16"/>
  <c r="O915" i="16"/>
  <c r="P915" i="16"/>
  <c r="N915" i="16"/>
  <c r="O317" i="16"/>
  <c r="Q317" i="16"/>
  <c r="M318" i="16"/>
  <c r="N317" i="16"/>
  <c r="P317" i="16"/>
  <c r="R317" i="16"/>
  <c r="AI317" i="16"/>
  <c r="AJ317" i="16"/>
  <c r="AH317" i="16"/>
  <c r="AG317" i="16"/>
  <c r="AF317" i="16"/>
  <c r="AE318" i="16"/>
  <c r="AJ515" i="16"/>
  <c r="AE516" i="16"/>
  <c r="AH515" i="16"/>
  <c r="AI515" i="16"/>
  <c r="AF515" i="16"/>
  <c r="AG515" i="16"/>
  <c r="HB11" i="16"/>
  <c r="HA11" i="16"/>
  <c r="GZ946" i="16"/>
  <c r="GT946" i="16"/>
  <c r="GU947" i="16" s="1"/>
  <c r="GX632" i="16"/>
  <c r="GW632" i="16"/>
  <c r="GX319" i="16"/>
  <c r="GZ633" i="16"/>
  <c r="GT633" i="16"/>
  <c r="GU634" i="16" s="1"/>
  <c r="GT320" i="16"/>
  <c r="GU321" i="16" s="1"/>
  <c r="GZ320" i="16"/>
  <c r="GT13" i="16"/>
  <c r="GU14" i="16" s="1"/>
  <c r="GZ13" i="16"/>
  <c r="GV13" i="16"/>
  <c r="GZ1260" i="16"/>
  <c r="GT1260" i="16"/>
  <c r="GU1261" i="16" s="1"/>
  <c r="GV1260" i="16"/>
  <c r="GW1260" i="16" s="1"/>
  <c r="GX945" i="16"/>
  <c r="M619" i="16" l="1"/>
  <c r="O618" i="16"/>
  <c r="N618" i="16"/>
  <c r="Q618" i="16"/>
  <c r="P618" i="16"/>
  <c r="R618" i="16"/>
  <c r="AG718" i="16"/>
  <c r="AH718" i="16"/>
  <c r="AE719" i="16"/>
  <c r="AF718" i="16"/>
  <c r="AJ718" i="16"/>
  <c r="AI718" i="16"/>
  <c r="AH816" i="16"/>
  <c r="AJ816" i="16"/>
  <c r="AG816" i="16"/>
  <c r="AE817" i="16"/>
  <c r="AI816" i="16"/>
  <c r="AF816" i="16"/>
  <c r="AJ618" i="16"/>
  <c r="AG618" i="16"/>
  <c r="AH618" i="16"/>
  <c r="AE619" i="16"/>
  <c r="AF618" i="16"/>
  <c r="AI618" i="16"/>
  <c r="AG24" i="16"/>
  <c r="AF24" i="16"/>
  <c r="AE25" i="16"/>
  <c r="AH24" i="16"/>
  <c r="AJ24" i="16"/>
  <c r="AI24" i="16"/>
  <c r="AH222" i="16"/>
  <c r="AG222" i="16"/>
  <c r="AF222" i="16"/>
  <c r="AE223" i="16"/>
  <c r="AI222" i="16"/>
  <c r="AJ222" i="16"/>
  <c r="AE423" i="16"/>
  <c r="AH422" i="16"/>
  <c r="AJ422" i="16"/>
  <c r="AG422" i="16"/>
  <c r="AI422" i="16"/>
  <c r="AF422" i="16"/>
  <c r="AG124" i="16"/>
  <c r="AH124" i="16"/>
  <c r="AI124" i="16"/>
  <c r="AJ124" i="16"/>
  <c r="AF124" i="16"/>
  <c r="AE125" i="16"/>
  <c r="R817" i="16"/>
  <c r="O817" i="16"/>
  <c r="M818" i="16"/>
  <c r="N817" i="16"/>
  <c r="Q817" i="16"/>
  <c r="P817" i="16"/>
  <c r="O223" i="16"/>
  <c r="R223" i="16"/>
  <c r="P223" i="16"/>
  <c r="M224" i="16"/>
  <c r="Q223" i="16"/>
  <c r="N223" i="16"/>
  <c r="AH1011" i="16"/>
  <c r="AF1011" i="16"/>
  <c r="AJ1011" i="16"/>
  <c r="AI1011" i="16"/>
  <c r="AG1011" i="16"/>
  <c r="AE1012" i="16"/>
  <c r="M517" i="16"/>
  <c r="N516" i="16"/>
  <c r="P516" i="16"/>
  <c r="Q516" i="16"/>
  <c r="R516" i="16"/>
  <c r="O516" i="16"/>
  <c r="O718" i="16"/>
  <c r="M719" i="16"/>
  <c r="R718" i="16"/>
  <c r="Q718" i="16"/>
  <c r="N718" i="16"/>
  <c r="P718" i="16"/>
  <c r="AH318" i="16"/>
  <c r="AE319" i="16"/>
  <c r="AG318" i="16"/>
  <c r="AI318" i="16"/>
  <c r="AJ318" i="16"/>
  <c r="AF318" i="16"/>
  <c r="M1016" i="16"/>
  <c r="R1015" i="16"/>
  <c r="O1015" i="16"/>
  <c r="P1015" i="16"/>
  <c r="Q1015" i="16"/>
  <c r="N1015" i="16"/>
  <c r="AE917" i="16"/>
  <c r="AJ916" i="16"/>
  <c r="AG916" i="16"/>
  <c r="AH916" i="16"/>
  <c r="AF916" i="16"/>
  <c r="AI916" i="16"/>
  <c r="R27" i="16"/>
  <c r="O27" i="16"/>
  <c r="M28" i="16"/>
  <c r="N27" i="16"/>
  <c r="Q27" i="16"/>
  <c r="P27" i="16"/>
  <c r="R318" i="16"/>
  <c r="M319" i="16"/>
  <c r="N318" i="16"/>
  <c r="P318" i="16"/>
  <c r="Q318" i="16"/>
  <c r="O318" i="16"/>
  <c r="R916" i="16"/>
  <c r="M917" i="16"/>
  <c r="O916" i="16"/>
  <c r="P916" i="16"/>
  <c r="N916" i="16"/>
  <c r="Q916" i="16"/>
  <c r="AJ516" i="16"/>
  <c r="AF516" i="16"/>
  <c r="AG516" i="16"/>
  <c r="AH516" i="16"/>
  <c r="AI516" i="16"/>
  <c r="AE517" i="16"/>
  <c r="M422" i="16"/>
  <c r="O421" i="16"/>
  <c r="R421" i="16"/>
  <c r="Q421" i="16"/>
  <c r="P421" i="16"/>
  <c r="N421" i="16"/>
  <c r="M125" i="16"/>
  <c r="O124" i="16"/>
  <c r="R124" i="16"/>
  <c r="N124" i="16"/>
  <c r="Q124" i="16"/>
  <c r="P124" i="16"/>
  <c r="GZ634" i="16"/>
  <c r="GT634" i="16"/>
  <c r="GU635" i="16" s="1"/>
  <c r="HB632" i="16"/>
  <c r="HA632" i="16"/>
  <c r="GT947" i="16"/>
  <c r="GU948" i="16" s="1"/>
  <c r="GZ947" i="16"/>
  <c r="GV947" i="16"/>
  <c r="GX13" i="16"/>
  <c r="GT14" i="16"/>
  <c r="GU15" i="16" s="1"/>
  <c r="GZ14" i="16"/>
  <c r="GV14" i="16"/>
  <c r="GW14" i="16" s="1"/>
  <c r="GT1261" i="16"/>
  <c r="GU1262" i="16" s="1"/>
  <c r="GZ1261" i="16"/>
  <c r="GT321" i="16"/>
  <c r="GU322" i="16" s="1"/>
  <c r="GZ321" i="16"/>
  <c r="HA945" i="16"/>
  <c r="HB945" i="16"/>
  <c r="GX1260" i="16"/>
  <c r="GW13" i="16"/>
  <c r="HA319" i="16"/>
  <c r="HB319" i="16"/>
  <c r="AF719" i="16" l="1"/>
  <c r="AE720" i="16"/>
  <c r="AJ719" i="16"/>
  <c r="AI719" i="16"/>
  <c r="AH719" i="16"/>
  <c r="AG719" i="16"/>
  <c r="O619" i="16"/>
  <c r="N619" i="16"/>
  <c r="M620" i="16"/>
  <c r="Q619" i="16"/>
  <c r="P619" i="16"/>
  <c r="R619" i="16"/>
  <c r="AE224" i="16"/>
  <c r="AF223" i="16"/>
  <c r="AG223" i="16"/>
  <c r="AJ223" i="16"/>
  <c r="AI223" i="16"/>
  <c r="AH223" i="16"/>
  <c r="AI619" i="16"/>
  <c r="AH619" i="16"/>
  <c r="AE620" i="16"/>
  <c r="AJ619" i="16"/>
  <c r="AG619" i="16"/>
  <c r="AF619" i="16"/>
  <c r="AI25" i="16"/>
  <c r="AE26" i="16"/>
  <c r="AH25" i="16"/>
  <c r="AF25" i="16"/>
  <c r="AG25" i="16"/>
  <c r="AJ25" i="16"/>
  <c r="AH817" i="16"/>
  <c r="AF817" i="16"/>
  <c r="AI817" i="16"/>
  <c r="AJ817" i="16"/>
  <c r="AE818" i="16"/>
  <c r="AG817" i="16"/>
  <c r="O422" i="16"/>
  <c r="M423" i="16"/>
  <c r="R422" i="16"/>
  <c r="P422" i="16"/>
  <c r="N422" i="16"/>
  <c r="Q422" i="16"/>
  <c r="AG917" i="16"/>
  <c r="AE918" i="16"/>
  <c r="AI917" i="16"/>
  <c r="AF917" i="16"/>
  <c r="AH917" i="16"/>
  <c r="AJ917" i="16"/>
  <c r="Q818" i="16"/>
  <c r="O818" i="16"/>
  <c r="R818" i="16"/>
  <c r="M819" i="16"/>
  <c r="P818" i="16"/>
  <c r="N818" i="16"/>
  <c r="AI517" i="16"/>
  <c r="AE518" i="16"/>
  <c r="AG517" i="16"/>
  <c r="AH517" i="16"/>
  <c r="AJ517" i="16"/>
  <c r="AF517" i="16"/>
  <c r="M320" i="16"/>
  <c r="P319" i="16"/>
  <c r="O319" i="16"/>
  <c r="Q319" i="16"/>
  <c r="R319" i="16"/>
  <c r="N319" i="16"/>
  <c r="AH319" i="16"/>
  <c r="AE320" i="16"/>
  <c r="AG319" i="16"/>
  <c r="AI319" i="16"/>
  <c r="AJ319" i="16"/>
  <c r="AF319" i="16"/>
  <c r="AH125" i="16"/>
  <c r="AG125" i="16"/>
  <c r="AI125" i="16"/>
  <c r="AJ125" i="16"/>
  <c r="AF125" i="16"/>
  <c r="AE126" i="16"/>
  <c r="O125" i="16"/>
  <c r="R125" i="16"/>
  <c r="M126" i="16"/>
  <c r="N125" i="16"/>
  <c r="Q125" i="16"/>
  <c r="P125" i="16"/>
  <c r="N28" i="16"/>
  <c r="M29" i="16"/>
  <c r="O28" i="16"/>
  <c r="P28" i="16"/>
  <c r="Q28" i="16"/>
  <c r="R28" i="16"/>
  <c r="R1016" i="16"/>
  <c r="M1017" i="16"/>
  <c r="O1016" i="16"/>
  <c r="P1016" i="16"/>
  <c r="Q1016" i="16"/>
  <c r="N1016" i="16"/>
  <c r="O517" i="16"/>
  <c r="P517" i="16"/>
  <c r="Q517" i="16"/>
  <c r="R517" i="16"/>
  <c r="M518" i="16"/>
  <c r="N517" i="16"/>
  <c r="AH423" i="16"/>
  <c r="AG423" i="16"/>
  <c r="AF423" i="16"/>
  <c r="AI423" i="16"/>
  <c r="AJ423" i="16"/>
  <c r="AE424" i="16"/>
  <c r="M918" i="16"/>
  <c r="R917" i="16"/>
  <c r="O917" i="16"/>
  <c r="Q917" i="16"/>
  <c r="N917" i="16"/>
  <c r="P917" i="16"/>
  <c r="R719" i="16"/>
  <c r="M720" i="16"/>
  <c r="O719" i="16"/>
  <c r="Q719" i="16"/>
  <c r="P719" i="16"/>
  <c r="N719" i="16"/>
  <c r="AH1012" i="16"/>
  <c r="AG1012" i="16"/>
  <c r="AE1013" i="16"/>
  <c r="AJ1012" i="16"/>
  <c r="AF1012" i="16"/>
  <c r="AI1012" i="16"/>
  <c r="M225" i="16"/>
  <c r="R224" i="16"/>
  <c r="O224" i="16"/>
  <c r="Q224" i="16"/>
  <c r="P224" i="16"/>
  <c r="N224" i="16"/>
  <c r="GT322" i="16"/>
  <c r="GU323" i="16" s="1"/>
  <c r="GZ322" i="16"/>
  <c r="GV322" i="16"/>
  <c r="GW322" i="16" s="1"/>
  <c r="GZ15" i="16"/>
  <c r="GT15" i="16"/>
  <c r="GU16" i="16" s="1"/>
  <c r="GT635" i="16"/>
  <c r="GU636" i="16" s="1"/>
  <c r="GZ635" i="16"/>
  <c r="HB13" i="16"/>
  <c r="HA13" i="16"/>
  <c r="GX947" i="16"/>
  <c r="GZ948" i="16"/>
  <c r="GT948" i="16"/>
  <c r="GU949" i="16" s="1"/>
  <c r="GW947" i="16"/>
  <c r="HB1260" i="16"/>
  <c r="HA1260" i="16"/>
  <c r="GT1262" i="16"/>
  <c r="GU1263" i="16" s="1"/>
  <c r="GZ1262" i="16"/>
  <c r="GX14" i="16"/>
  <c r="AF620" i="16" l="1"/>
  <c r="AG620" i="16"/>
  <c r="AH620" i="16"/>
  <c r="AI620" i="16"/>
  <c r="AJ620" i="16"/>
  <c r="AE621" i="16"/>
  <c r="AJ224" i="16"/>
  <c r="AG224" i="16"/>
  <c r="AF224" i="16"/>
  <c r="AE225" i="16"/>
  <c r="AH224" i="16"/>
  <c r="AI224" i="16"/>
  <c r="R620" i="16"/>
  <c r="Q620" i="16"/>
  <c r="M621" i="16"/>
  <c r="N620" i="16"/>
  <c r="P620" i="16"/>
  <c r="O620" i="16"/>
  <c r="AH26" i="16"/>
  <c r="AF26" i="16"/>
  <c r="AJ26" i="16"/>
  <c r="AG26" i="16"/>
  <c r="AE27" i="16"/>
  <c r="AI26" i="16"/>
  <c r="AJ720" i="16"/>
  <c r="AF720" i="16"/>
  <c r="AG720" i="16"/>
  <c r="AI720" i="16"/>
  <c r="AE721" i="16"/>
  <c r="AH720" i="16"/>
  <c r="AJ818" i="16"/>
  <c r="AF818" i="16"/>
  <c r="AI818" i="16"/>
  <c r="AG818" i="16"/>
  <c r="AE819" i="16"/>
  <c r="AH818" i="16"/>
  <c r="R1017" i="16"/>
  <c r="M1018" i="16"/>
  <c r="P1017" i="16"/>
  <c r="O1017" i="16"/>
  <c r="Q1017" i="16"/>
  <c r="N1017" i="16"/>
  <c r="AG320" i="16"/>
  <c r="AE321" i="16"/>
  <c r="AI320" i="16"/>
  <c r="AJ320" i="16"/>
  <c r="AH320" i="16"/>
  <c r="AF320" i="16"/>
  <c r="AH518" i="16"/>
  <c r="AI518" i="16"/>
  <c r="AG518" i="16"/>
  <c r="AF518" i="16"/>
  <c r="AE519" i="16"/>
  <c r="AJ518" i="16"/>
  <c r="O423" i="16"/>
  <c r="R423" i="16"/>
  <c r="M424" i="16"/>
  <c r="P423" i="16"/>
  <c r="Q423" i="16"/>
  <c r="N423" i="16"/>
  <c r="AH424" i="16"/>
  <c r="AI424" i="16"/>
  <c r="AF424" i="16"/>
  <c r="AG424" i="16"/>
  <c r="AJ424" i="16"/>
  <c r="AE425" i="16"/>
  <c r="R126" i="16"/>
  <c r="Q126" i="16"/>
  <c r="O126" i="16"/>
  <c r="P126" i="16"/>
  <c r="M127" i="16"/>
  <c r="N126" i="16"/>
  <c r="Q320" i="16"/>
  <c r="O320" i="16"/>
  <c r="M321" i="16"/>
  <c r="R320" i="16"/>
  <c r="P320" i="16"/>
  <c r="N320" i="16"/>
  <c r="R225" i="16"/>
  <c r="M226" i="16"/>
  <c r="P225" i="16"/>
  <c r="N225" i="16"/>
  <c r="O225" i="16"/>
  <c r="Q225" i="16"/>
  <c r="AG1013" i="16"/>
  <c r="AH1013" i="16"/>
  <c r="AI1013" i="16"/>
  <c r="AE1014" i="16"/>
  <c r="AJ1013" i="16"/>
  <c r="AF1013" i="16"/>
  <c r="R918" i="16"/>
  <c r="O918" i="16"/>
  <c r="M919" i="16"/>
  <c r="P918" i="16"/>
  <c r="Q918" i="16"/>
  <c r="N918" i="16"/>
  <c r="Q518" i="16"/>
  <c r="R518" i="16"/>
  <c r="M519" i="16"/>
  <c r="O518" i="16"/>
  <c r="N518" i="16"/>
  <c r="P518" i="16"/>
  <c r="M721" i="16"/>
  <c r="R720" i="16"/>
  <c r="P720" i="16"/>
  <c r="O720" i="16"/>
  <c r="Q720" i="16"/>
  <c r="N720" i="16"/>
  <c r="Q29" i="16"/>
  <c r="R29" i="16"/>
  <c r="O29" i="16"/>
  <c r="P29" i="16"/>
  <c r="N29" i="16"/>
  <c r="M30" i="16"/>
  <c r="AH126" i="16"/>
  <c r="AG126" i="16"/>
  <c r="AI126" i="16"/>
  <c r="AE127" i="16"/>
  <c r="AF126" i="16"/>
  <c r="AJ126" i="16"/>
  <c r="M820" i="16"/>
  <c r="R819" i="16"/>
  <c r="O819" i="16"/>
  <c r="P819" i="16"/>
  <c r="N819" i="16"/>
  <c r="Q819" i="16"/>
  <c r="AF918" i="16"/>
  <c r="AJ918" i="16"/>
  <c r="AE919" i="16"/>
  <c r="AH918" i="16"/>
  <c r="AG918" i="16"/>
  <c r="AI918" i="16"/>
  <c r="GZ636" i="16"/>
  <c r="GT636" i="16"/>
  <c r="GU637" i="16" s="1"/>
  <c r="GZ1263" i="16"/>
  <c r="GT1263" i="16"/>
  <c r="GU1264" i="16" s="1"/>
  <c r="GV1263" i="16"/>
  <c r="GW1263" i="16" s="1"/>
  <c r="HA14" i="16"/>
  <c r="HB14" i="16"/>
  <c r="GZ16" i="16"/>
  <c r="GT16" i="16"/>
  <c r="GU17" i="16" s="1"/>
  <c r="GV16" i="16"/>
  <c r="GW16" i="16" s="1"/>
  <c r="GT949" i="16"/>
  <c r="GU950" i="16" s="1"/>
  <c r="GZ949" i="16"/>
  <c r="HB947" i="16"/>
  <c r="HA947" i="16"/>
  <c r="GX322" i="16"/>
  <c r="GT323" i="16"/>
  <c r="GU324" i="16" s="1"/>
  <c r="GZ323" i="16"/>
  <c r="GV323" i="16"/>
  <c r="AH721" i="16" l="1"/>
  <c r="AE722" i="16"/>
  <c r="AG721" i="16"/>
  <c r="AJ721" i="16"/>
  <c r="AI721" i="16"/>
  <c r="AF721" i="16"/>
  <c r="AI225" i="16"/>
  <c r="AF225" i="16"/>
  <c r="AE226" i="16"/>
  <c r="AJ225" i="16"/>
  <c r="AH225" i="16"/>
  <c r="AG225" i="16"/>
  <c r="AI621" i="16"/>
  <c r="AG621" i="16"/>
  <c r="AF621" i="16"/>
  <c r="AJ621" i="16"/>
  <c r="AH621" i="16"/>
  <c r="AE622" i="16"/>
  <c r="AI819" i="16"/>
  <c r="AE820" i="16"/>
  <c r="AG819" i="16"/>
  <c r="AH819" i="16"/>
  <c r="AF819" i="16"/>
  <c r="AJ819" i="16"/>
  <c r="AF27" i="16"/>
  <c r="AH27" i="16"/>
  <c r="AG27" i="16"/>
  <c r="AJ27" i="16"/>
  <c r="AE28" i="16"/>
  <c r="AI27" i="16"/>
  <c r="P621" i="16"/>
  <c r="M622" i="16"/>
  <c r="R621" i="16"/>
  <c r="N621" i="16"/>
  <c r="O621" i="16"/>
  <c r="Q621" i="16"/>
  <c r="AI919" i="16"/>
  <c r="AE920" i="16"/>
  <c r="AJ919" i="16"/>
  <c r="AH919" i="16"/>
  <c r="AF919" i="16"/>
  <c r="AG919" i="16"/>
  <c r="R820" i="16"/>
  <c r="O820" i="16"/>
  <c r="N820" i="16"/>
  <c r="M821" i="16"/>
  <c r="P820" i="16"/>
  <c r="Q820" i="16"/>
  <c r="R721" i="16"/>
  <c r="P721" i="16"/>
  <c r="O721" i="16"/>
  <c r="M722" i="16"/>
  <c r="N721" i="16"/>
  <c r="Q721" i="16"/>
  <c r="Q519" i="16"/>
  <c r="O519" i="16"/>
  <c r="M520" i="16"/>
  <c r="R519" i="16"/>
  <c r="P519" i="16"/>
  <c r="N519" i="16"/>
  <c r="R424" i="16"/>
  <c r="P424" i="16"/>
  <c r="O424" i="16"/>
  <c r="N424" i="16"/>
  <c r="M425" i="16"/>
  <c r="Q424" i="16"/>
  <c r="AG519" i="16"/>
  <c r="AI519" i="16"/>
  <c r="AE520" i="16"/>
  <c r="AH519" i="16"/>
  <c r="AF519" i="16"/>
  <c r="AJ519" i="16"/>
  <c r="AG1014" i="16"/>
  <c r="AI1014" i="16"/>
  <c r="AE1015" i="16"/>
  <c r="AH1014" i="16"/>
  <c r="AJ1014" i="16"/>
  <c r="AF1014" i="16"/>
  <c r="N226" i="16"/>
  <c r="M227" i="16"/>
  <c r="O226" i="16"/>
  <c r="P226" i="16"/>
  <c r="R226" i="16"/>
  <c r="Q226" i="16"/>
  <c r="AH425" i="16"/>
  <c r="AI425" i="16"/>
  <c r="AE426" i="16"/>
  <c r="AG425" i="16"/>
  <c r="AF425" i="16"/>
  <c r="AJ425" i="16"/>
  <c r="M1019" i="16"/>
  <c r="R1018" i="16"/>
  <c r="P1018" i="16"/>
  <c r="N1018" i="16"/>
  <c r="O1018" i="16"/>
  <c r="Q1018" i="16"/>
  <c r="R919" i="16"/>
  <c r="M920" i="16"/>
  <c r="O919" i="16"/>
  <c r="N919" i="16"/>
  <c r="P919" i="16"/>
  <c r="Q919" i="16"/>
  <c r="O321" i="16"/>
  <c r="Q321" i="16"/>
  <c r="M322" i="16"/>
  <c r="R321" i="16"/>
  <c r="N321" i="16"/>
  <c r="P321" i="16"/>
  <c r="O127" i="16"/>
  <c r="P127" i="16"/>
  <c r="N127" i="16"/>
  <c r="R127" i="16"/>
  <c r="M128" i="16"/>
  <c r="Q127" i="16"/>
  <c r="AH127" i="16"/>
  <c r="AI127" i="16"/>
  <c r="AF127" i="16"/>
  <c r="AG127" i="16"/>
  <c r="AE128" i="16"/>
  <c r="AJ127" i="16"/>
  <c r="O30" i="16"/>
  <c r="R30" i="16"/>
  <c r="Q30" i="16"/>
  <c r="M31" i="16"/>
  <c r="P30" i="16"/>
  <c r="N30" i="16"/>
  <c r="AH321" i="16"/>
  <c r="AG321" i="16"/>
  <c r="AI321" i="16"/>
  <c r="AJ321" i="16"/>
  <c r="AE322" i="16"/>
  <c r="AF321" i="16"/>
  <c r="HB322" i="16"/>
  <c r="HA322" i="16"/>
  <c r="GX1263" i="16"/>
  <c r="GZ950" i="16"/>
  <c r="GT950" i="16"/>
  <c r="GU951" i="16" s="1"/>
  <c r="GT637" i="16"/>
  <c r="GU638" i="16" s="1"/>
  <c r="GZ637" i="16"/>
  <c r="GV637" i="16"/>
  <c r="GW637" i="16" s="1"/>
  <c r="GX323" i="16"/>
  <c r="GT324" i="16"/>
  <c r="GU325" i="16" s="1"/>
  <c r="GZ324" i="16"/>
  <c r="GV324" i="16"/>
  <c r="GW324" i="16" s="1"/>
  <c r="GT17" i="16"/>
  <c r="GU18" i="16" s="1"/>
  <c r="GZ17" i="16"/>
  <c r="GW323" i="16"/>
  <c r="GX16" i="16"/>
  <c r="GT1264" i="16"/>
  <c r="GU1265" i="16" s="1"/>
  <c r="GZ1264" i="16"/>
  <c r="AH28" i="16" l="1"/>
  <c r="AI28" i="16"/>
  <c r="AF28" i="16"/>
  <c r="AE29" i="16"/>
  <c r="AG28" i="16"/>
  <c r="AJ28" i="16"/>
  <c r="AJ226" i="16"/>
  <c r="AG226" i="16"/>
  <c r="AI226" i="16"/>
  <c r="AF226" i="16"/>
  <c r="AH226" i="16"/>
  <c r="AE227" i="16"/>
  <c r="AH622" i="16"/>
  <c r="AJ622" i="16"/>
  <c r="AE623" i="16"/>
  <c r="AI622" i="16"/>
  <c r="AF622" i="16"/>
  <c r="AG622" i="16"/>
  <c r="AI722" i="16"/>
  <c r="AJ722" i="16"/>
  <c r="AE723" i="16"/>
  <c r="AG722" i="16"/>
  <c r="AF722" i="16"/>
  <c r="AH722" i="16"/>
  <c r="N622" i="16"/>
  <c r="Q622" i="16"/>
  <c r="O622" i="16"/>
  <c r="P622" i="16"/>
  <c r="R622" i="16"/>
  <c r="M623" i="16"/>
  <c r="AI820" i="16"/>
  <c r="AG820" i="16"/>
  <c r="AJ820" i="16"/>
  <c r="AE821" i="16"/>
  <c r="AF820" i="16"/>
  <c r="AH820" i="16"/>
  <c r="O128" i="16"/>
  <c r="P128" i="16"/>
  <c r="Q128" i="16"/>
  <c r="M129" i="16"/>
  <c r="R128" i="16"/>
  <c r="N128" i="16"/>
  <c r="AH520" i="16"/>
  <c r="AI520" i="16"/>
  <c r="AE521" i="16"/>
  <c r="AG520" i="16"/>
  <c r="AJ520" i="16"/>
  <c r="AF520" i="16"/>
  <c r="M426" i="16"/>
  <c r="R425" i="16"/>
  <c r="O425" i="16"/>
  <c r="N425" i="16"/>
  <c r="P425" i="16"/>
  <c r="Q425" i="16"/>
  <c r="O520" i="16"/>
  <c r="R520" i="16"/>
  <c r="Q520" i="16"/>
  <c r="M521" i="16"/>
  <c r="N520" i="16"/>
  <c r="P520" i="16"/>
  <c r="P821" i="16"/>
  <c r="M822" i="16"/>
  <c r="Q821" i="16"/>
  <c r="O821" i="16"/>
  <c r="R821" i="16"/>
  <c r="N821" i="16"/>
  <c r="AG920" i="16"/>
  <c r="AF920" i="16"/>
  <c r="AH920" i="16"/>
  <c r="AI920" i="16"/>
  <c r="AE921" i="16"/>
  <c r="AJ920" i="16"/>
  <c r="AH322" i="16"/>
  <c r="AI322" i="16"/>
  <c r="AE323" i="16"/>
  <c r="AJ322" i="16"/>
  <c r="AF322" i="16"/>
  <c r="AG322" i="16"/>
  <c r="AJ128" i="16"/>
  <c r="AG128" i="16"/>
  <c r="AI128" i="16"/>
  <c r="AF128" i="16"/>
  <c r="AE129" i="16"/>
  <c r="AH128" i="16"/>
  <c r="M1020" i="16"/>
  <c r="O1019" i="16"/>
  <c r="P1019" i="16"/>
  <c r="R1019" i="16"/>
  <c r="Q1019" i="16"/>
  <c r="N1019" i="16"/>
  <c r="AE427" i="16"/>
  <c r="AJ426" i="16"/>
  <c r="AG426" i="16"/>
  <c r="AF426" i="16"/>
  <c r="AH426" i="16"/>
  <c r="AI426" i="16"/>
  <c r="AI1015" i="16"/>
  <c r="AE1016" i="16"/>
  <c r="AJ1015" i="16"/>
  <c r="AH1015" i="16"/>
  <c r="AF1015" i="16"/>
  <c r="AG1015" i="16"/>
  <c r="R322" i="16"/>
  <c r="O322" i="16"/>
  <c r="M323" i="16"/>
  <c r="P322" i="16"/>
  <c r="Q322" i="16"/>
  <c r="N322" i="16"/>
  <c r="O31" i="16"/>
  <c r="M32" i="16"/>
  <c r="R31" i="16"/>
  <c r="P31" i="16"/>
  <c r="N31" i="16"/>
  <c r="Q31" i="16"/>
  <c r="P920" i="16"/>
  <c r="Q920" i="16"/>
  <c r="R920" i="16"/>
  <c r="M921" i="16"/>
  <c r="O920" i="16"/>
  <c r="N920" i="16"/>
  <c r="N227" i="16"/>
  <c r="P227" i="16"/>
  <c r="O227" i="16"/>
  <c r="R227" i="16"/>
  <c r="M228" i="16"/>
  <c r="Q227" i="16"/>
  <c r="P722" i="16"/>
  <c r="Q722" i="16"/>
  <c r="R722" i="16"/>
  <c r="N722" i="16"/>
  <c r="O722" i="16"/>
  <c r="M723" i="16"/>
  <c r="GT18" i="16"/>
  <c r="GU19" i="16" s="1"/>
  <c r="GZ18" i="16"/>
  <c r="GX637" i="16"/>
  <c r="GT951" i="16"/>
  <c r="GU952" i="16" s="1"/>
  <c r="GZ951" i="16"/>
  <c r="GT1265" i="16"/>
  <c r="GU1266" i="16" s="1"/>
  <c r="GZ1265" i="16"/>
  <c r="GV1265" i="16"/>
  <c r="GW1265" i="16" s="1"/>
  <c r="HA16" i="16"/>
  <c r="HB16" i="16"/>
  <c r="HB323" i="16"/>
  <c r="HA323" i="16"/>
  <c r="GZ638" i="16"/>
  <c r="GT638" i="16"/>
  <c r="GU639" i="16" s="1"/>
  <c r="GV638" i="16"/>
  <c r="GW638" i="16" s="1"/>
  <c r="GX324" i="16"/>
  <c r="HB1263" i="16"/>
  <c r="HA1263" i="16"/>
  <c r="GT325" i="16"/>
  <c r="GU326" i="16" s="1"/>
  <c r="GZ325" i="16"/>
  <c r="AG723" i="16" l="1"/>
  <c r="AH723" i="16"/>
  <c r="AI723" i="16"/>
  <c r="AF723" i="16"/>
  <c r="AE724" i="16"/>
  <c r="AJ723" i="16"/>
  <c r="AE822" i="16"/>
  <c r="AH821" i="16"/>
  <c r="AG821" i="16"/>
  <c r="AI821" i="16"/>
  <c r="AF821" i="16"/>
  <c r="AJ821" i="16"/>
  <c r="Q623" i="16"/>
  <c r="R623" i="16"/>
  <c r="P623" i="16"/>
  <c r="N623" i="16"/>
  <c r="O623" i="16"/>
  <c r="M624" i="16"/>
  <c r="AE624" i="16"/>
  <c r="AJ623" i="16"/>
  <c r="AG623" i="16"/>
  <c r="AF623" i="16"/>
  <c r="AH623" i="16"/>
  <c r="AI623" i="16"/>
  <c r="AF227" i="16"/>
  <c r="AH227" i="16"/>
  <c r="AJ227" i="16"/>
  <c r="AE228" i="16"/>
  <c r="AI227" i="16"/>
  <c r="AG227" i="16"/>
  <c r="AF29" i="16"/>
  <c r="AI29" i="16"/>
  <c r="AE30" i="16"/>
  <c r="AJ29" i="16"/>
  <c r="AH29" i="16"/>
  <c r="AG29" i="16"/>
  <c r="AG427" i="16"/>
  <c r="AJ427" i="16"/>
  <c r="AI427" i="16"/>
  <c r="AE428" i="16"/>
  <c r="AH427" i="16"/>
  <c r="AF427" i="16"/>
  <c r="Q426" i="16"/>
  <c r="O426" i="16"/>
  <c r="M427" i="16"/>
  <c r="R426" i="16"/>
  <c r="N426" i="16"/>
  <c r="P426" i="16"/>
  <c r="AE522" i="16"/>
  <c r="AG521" i="16"/>
  <c r="AF521" i="16"/>
  <c r="AI521" i="16"/>
  <c r="AJ521" i="16"/>
  <c r="AH521" i="16"/>
  <c r="P921" i="16"/>
  <c r="R921" i="16"/>
  <c r="M922" i="16"/>
  <c r="O921" i="16"/>
  <c r="N921" i="16"/>
  <c r="Q921" i="16"/>
  <c r="R822" i="16"/>
  <c r="O822" i="16"/>
  <c r="M823" i="16"/>
  <c r="Q822" i="16"/>
  <c r="N822" i="16"/>
  <c r="P822" i="16"/>
  <c r="R323" i="16"/>
  <c r="M324" i="16"/>
  <c r="O323" i="16"/>
  <c r="Q323" i="16"/>
  <c r="P323" i="16"/>
  <c r="N323" i="16"/>
  <c r="R1020" i="16"/>
  <c r="M1021" i="16"/>
  <c r="O1020" i="16"/>
  <c r="Q1020" i="16"/>
  <c r="P1020" i="16"/>
  <c r="N1020" i="16"/>
  <c r="AG129" i="16"/>
  <c r="AI129" i="16"/>
  <c r="AJ129" i="16"/>
  <c r="AE130" i="16"/>
  <c r="AF129" i="16"/>
  <c r="AH129" i="16"/>
  <c r="AJ323" i="16"/>
  <c r="AI323" i="16"/>
  <c r="AG323" i="16"/>
  <c r="AE324" i="16"/>
  <c r="AH323" i="16"/>
  <c r="AF323" i="16"/>
  <c r="AG921" i="16"/>
  <c r="AI921" i="16"/>
  <c r="AE922" i="16"/>
  <c r="AH921" i="16"/>
  <c r="AF921" i="16"/>
  <c r="AJ921" i="16"/>
  <c r="O228" i="16"/>
  <c r="R228" i="16"/>
  <c r="N228" i="16"/>
  <c r="P228" i="16"/>
  <c r="Q228" i="16"/>
  <c r="M229" i="16"/>
  <c r="R723" i="16"/>
  <c r="O723" i="16"/>
  <c r="M724" i="16"/>
  <c r="N723" i="16"/>
  <c r="P723" i="16"/>
  <c r="Q723" i="16"/>
  <c r="M33" i="16"/>
  <c r="O32" i="16"/>
  <c r="R32" i="16"/>
  <c r="P32" i="16"/>
  <c r="Q32" i="16"/>
  <c r="N32" i="16"/>
  <c r="AH1016" i="16"/>
  <c r="AI1016" i="16"/>
  <c r="AG1016" i="16"/>
  <c r="AJ1016" i="16"/>
  <c r="AF1016" i="16"/>
  <c r="AE1017" i="16"/>
  <c r="M522" i="16"/>
  <c r="O521" i="16"/>
  <c r="R521" i="16"/>
  <c r="Q521" i="16"/>
  <c r="P521" i="16"/>
  <c r="N521" i="16"/>
  <c r="R129" i="16"/>
  <c r="M130" i="16"/>
  <c r="O129" i="16"/>
  <c r="N129" i="16"/>
  <c r="Q129" i="16"/>
  <c r="P129" i="16"/>
  <c r="GX638" i="16"/>
  <c r="GX1265" i="16"/>
  <c r="GZ952" i="16"/>
  <c r="GT952" i="16"/>
  <c r="GU953" i="16" s="1"/>
  <c r="GV952" i="16"/>
  <c r="GW952" i="16" s="1"/>
  <c r="GT326" i="16"/>
  <c r="GU327" i="16" s="1"/>
  <c r="GZ326" i="16"/>
  <c r="GV326" i="16"/>
  <c r="HB324" i="16"/>
  <c r="HA324" i="16"/>
  <c r="GT1266" i="16"/>
  <c r="GU1267" i="16" s="1"/>
  <c r="GZ1266" i="16"/>
  <c r="GV1266" i="16"/>
  <c r="GW1266" i="16" s="1"/>
  <c r="GT19" i="16"/>
  <c r="GU20" i="16" s="1"/>
  <c r="GZ19" i="16"/>
  <c r="GZ639" i="16"/>
  <c r="GT639" i="16"/>
  <c r="GU640" i="16" s="1"/>
  <c r="GV639" i="16"/>
  <c r="GW639" i="16" s="1"/>
  <c r="HA637" i="16"/>
  <c r="HB637" i="16"/>
  <c r="AI30" i="16" l="1"/>
  <c r="AG30" i="16"/>
  <c r="AJ30" i="16"/>
  <c r="AF30" i="16"/>
  <c r="AE31" i="16"/>
  <c r="AH30" i="16"/>
  <c r="AE725" i="16"/>
  <c r="AG724" i="16"/>
  <c r="AJ724" i="16"/>
  <c r="AH724" i="16"/>
  <c r="AI724" i="16"/>
  <c r="AF724" i="16"/>
  <c r="N624" i="16"/>
  <c r="Q624" i="16"/>
  <c r="M625" i="16"/>
  <c r="P624" i="16"/>
  <c r="R624" i="16"/>
  <c r="O624" i="16"/>
  <c r="AE625" i="16"/>
  <c r="AJ624" i="16"/>
  <c r="AG624" i="16"/>
  <c r="AH624" i="16"/>
  <c r="AI624" i="16"/>
  <c r="AF624" i="16"/>
  <c r="AI822" i="16"/>
  <c r="AE823" i="16"/>
  <c r="AG822" i="16"/>
  <c r="AH822" i="16"/>
  <c r="AJ822" i="16"/>
  <c r="AF822" i="16"/>
  <c r="AG228" i="16"/>
  <c r="AJ228" i="16"/>
  <c r="AH228" i="16"/>
  <c r="AF228" i="16"/>
  <c r="AE229" i="16"/>
  <c r="AI228" i="16"/>
  <c r="R522" i="16"/>
  <c r="O522" i="16"/>
  <c r="M523" i="16"/>
  <c r="P522" i="16"/>
  <c r="Q522" i="16"/>
  <c r="N522" i="16"/>
  <c r="O33" i="16"/>
  <c r="M34" i="16"/>
  <c r="Q33" i="16"/>
  <c r="N33" i="16"/>
  <c r="P33" i="16"/>
  <c r="R33" i="16"/>
  <c r="AF922" i="16"/>
  <c r="AE923" i="16"/>
  <c r="AJ922" i="16"/>
  <c r="AH922" i="16"/>
  <c r="AI922" i="16"/>
  <c r="AG922" i="16"/>
  <c r="M923" i="16"/>
  <c r="O922" i="16"/>
  <c r="Q922" i="16"/>
  <c r="N922" i="16"/>
  <c r="R922" i="16"/>
  <c r="P922" i="16"/>
  <c r="AF522" i="16"/>
  <c r="AJ522" i="16"/>
  <c r="AI522" i="16"/>
  <c r="AG522" i="16"/>
  <c r="AE523" i="16"/>
  <c r="AH522" i="16"/>
  <c r="Q427" i="16"/>
  <c r="R427" i="16"/>
  <c r="O427" i="16"/>
  <c r="N427" i="16"/>
  <c r="M428" i="16"/>
  <c r="P427" i="16"/>
  <c r="AE131" i="16"/>
  <c r="AJ130" i="16"/>
  <c r="AH130" i="16"/>
  <c r="AF130" i="16"/>
  <c r="AG130" i="16"/>
  <c r="AI130" i="16"/>
  <c r="O1021" i="16"/>
  <c r="M1022" i="16"/>
  <c r="R1021" i="16"/>
  <c r="P1021" i="16"/>
  <c r="Q1021" i="16"/>
  <c r="N1021" i="16"/>
  <c r="AJ428" i="16"/>
  <c r="AG428" i="16"/>
  <c r="AE429" i="16"/>
  <c r="AF428" i="16"/>
  <c r="AH428" i="16"/>
  <c r="AI428" i="16"/>
  <c r="O724" i="16"/>
  <c r="R724" i="16"/>
  <c r="M725" i="16"/>
  <c r="P724" i="16"/>
  <c r="Q724" i="16"/>
  <c r="N724" i="16"/>
  <c r="M824" i="16"/>
  <c r="R823" i="16"/>
  <c r="O823" i="16"/>
  <c r="N823" i="16"/>
  <c r="P823" i="16"/>
  <c r="Q823" i="16"/>
  <c r="R130" i="16"/>
  <c r="M131" i="16"/>
  <c r="N130" i="16"/>
  <c r="P130" i="16"/>
  <c r="Q130" i="16"/>
  <c r="O130" i="16"/>
  <c r="AE1018" i="16"/>
  <c r="AJ1017" i="16"/>
  <c r="AF1017" i="16"/>
  <c r="AI1017" i="16"/>
  <c r="AH1017" i="16"/>
  <c r="AG1017" i="16"/>
  <c r="M230" i="16"/>
  <c r="R229" i="16"/>
  <c r="O229" i="16"/>
  <c r="N229" i="16"/>
  <c r="P229" i="16"/>
  <c r="Q229" i="16"/>
  <c r="AG324" i="16"/>
  <c r="AE325" i="16"/>
  <c r="AF324" i="16"/>
  <c r="AJ324" i="16"/>
  <c r="AI324" i="16"/>
  <c r="AH324" i="16"/>
  <c r="M325" i="16"/>
  <c r="O324" i="16"/>
  <c r="R324" i="16"/>
  <c r="P324" i="16"/>
  <c r="N324" i="16"/>
  <c r="Q324" i="16"/>
  <c r="GZ1267" i="16"/>
  <c r="GT1267" i="16"/>
  <c r="GU1268" i="16" s="1"/>
  <c r="GX326" i="16"/>
  <c r="GZ953" i="16"/>
  <c r="GT953" i="16"/>
  <c r="GU954" i="16" s="1"/>
  <c r="GV953" i="16"/>
  <c r="GT20" i="16"/>
  <c r="GU21" i="16" s="1"/>
  <c r="GZ20" i="16"/>
  <c r="GZ327" i="16"/>
  <c r="GT327" i="16"/>
  <c r="GU328" i="16" s="1"/>
  <c r="GV327" i="16"/>
  <c r="HB638" i="16"/>
  <c r="HA638" i="16"/>
  <c r="GW326" i="16"/>
  <c r="GT640" i="16"/>
  <c r="GU641" i="16" s="1"/>
  <c r="GZ640" i="16"/>
  <c r="GX639" i="16"/>
  <c r="GX1266" i="16"/>
  <c r="GX952" i="16"/>
  <c r="HA1265" i="16"/>
  <c r="HB1265" i="16"/>
  <c r="AG31" i="16" l="1"/>
  <c r="AI31" i="16"/>
  <c r="AE32" i="16"/>
  <c r="AJ31" i="16"/>
  <c r="AH31" i="16"/>
  <c r="AF31" i="16"/>
  <c r="AE824" i="16"/>
  <c r="AI823" i="16"/>
  <c r="AG823" i="16"/>
  <c r="AJ823" i="16"/>
  <c r="AH823" i="16"/>
  <c r="AF823" i="16"/>
  <c r="AJ229" i="16"/>
  <c r="AG229" i="16"/>
  <c r="AE230" i="16"/>
  <c r="AH229" i="16"/>
  <c r="AI229" i="16"/>
  <c r="AF229" i="16"/>
  <c r="AG625" i="16"/>
  <c r="AF625" i="16"/>
  <c r="AE626" i="16"/>
  <c r="AI625" i="16"/>
  <c r="AH625" i="16"/>
  <c r="AJ625" i="16"/>
  <c r="M626" i="16"/>
  <c r="Q625" i="16"/>
  <c r="R625" i="16"/>
  <c r="P625" i="16"/>
  <c r="O625" i="16"/>
  <c r="N625" i="16"/>
  <c r="AG725" i="16"/>
  <c r="AJ725" i="16"/>
  <c r="AE726" i="16"/>
  <c r="AI725" i="16"/>
  <c r="AF725" i="16"/>
  <c r="AH725" i="16"/>
  <c r="O325" i="16"/>
  <c r="M326" i="16"/>
  <c r="N325" i="16"/>
  <c r="P325" i="16"/>
  <c r="R325" i="16"/>
  <c r="Q325" i="16"/>
  <c r="AG1018" i="16"/>
  <c r="AJ1018" i="16"/>
  <c r="AF1018" i="16"/>
  <c r="AE1019" i="16"/>
  <c r="AI1018" i="16"/>
  <c r="AH1018" i="16"/>
  <c r="Q824" i="16"/>
  <c r="M825" i="16"/>
  <c r="O824" i="16"/>
  <c r="P824" i="16"/>
  <c r="R824" i="16"/>
  <c r="N824" i="16"/>
  <c r="AF523" i="16"/>
  <c r="AE524" i="16"/>
  <c r="AI523" i="16"/>
  <c r="AH523" i="16"/>
  <c r="AJ523" i="16"/>
  <c r="AG523" i="16"/>
  <c r="M1023" i="16"/>
  <c r="O1022" i="16"/>
  <c r="R1022" i="16"/>
  <c r="P1022" i="16"/>
  <c r="N1022" i="16"/>
  <c r="Q1022" i="16"/>
  <c r="AJ923" i="16"/>
  <c r="AG923" i="16"/>
  <c r="AH923" i="16"/>
  <c r="AI923" i="16"/>
  <c r="AE924" i="16"/>
  <c r="AF923" i="16"/>
  <c r="P230" i="16"/>
  <c r="O230" i="16"/>
  <c r="R230" i="16"/>
  <c r="M231" i="16"/>
  <c r="N230" i="16"/>
  <c r="Q230" i="16"/>
  <c r="M726" i="16"/>
  <c r="O725" i="16"/>
  <c r="R725" i="16"/>
  <c r="Q725" i="16"/>
  <c r="N725" i="16"/>
  <c r="P725" i="16"/>
  <c r="AE430" i="16"/>
  <c r="AJ429" i="16"/>
  <c r="AH429" i="16"/>
  <c r="AI429" i="16"/>
  <c r="AG429" i="16"/>
  <c r="AF429" i="16"/>
  <c r="AJ131" i="16"/>
  <c r="AE132" i="16"/>
  <c r="AH131" i="16"/>
  <c r="AG131" i="16"/>
  <c r="AI131" i="16"/>
  <c r="AF131" i="16"/>
  <c r="M429" i="16"/>
  <c r="O428" i="16"/>
  <c r="R428" i="16"/>
  <c r="N428" i="16"/>
  <c r="Q428" i="16"/>
  <c r="P428" i="16"/>
  <c r="Q923" i="16"/>
  <c r="P923" i="16"/>
  <c r="O923" i="16"/>
  <c r="M924" i="16"/>
  <c r="R923" i="16"/>
  <c r="N923" i="16"/>
  <c r="P523" i="16"/>
  <c r="R523" i="16"/>
  <c r="O523" i="16"/>
  <c r="M524" i="16"/>
  <c r="N523" i="16"/>
  <c r="Q523" i="16"/>
  <c r="AF325" i="16"/>
  <c r="AE326" i="16"/>
  <c r="AI325" i="16"/>
  <c r="AJ325" i="16"/>
  <c r="AH325" i="16"/>
  <c r="AG325" i="16"/>
  <c r="O131" i="16"/>
  <c r="M132" i="16"/>
  <c r="R131" i="16"/>
  <c r="P131" i="16"/>
  <c r="Q131" i="16"/>
  <c r="N131" i="16"/>
  <c r="R34" i="16"/>
  <c r="M35" i="16"/>
  <c r="P34" i="16"/>
  <c r="O34" i="16"/>
  <c r="Q34" i="16"/>
  <c r="N34" i="16"/>
  <c r="GZ328" i="16"/>
  <c r="GT328" i="16"/>
  <c r="GU329" i="16" s="1"/>
  <c r="GZ21" i="16"/>
  <c r="GT21" i="16"/>
  <c r="GU22" i="16" s="1"/>
  <c r="GV21" i="16"/>
  <c r="HA952" i="16"/>
  <c r="HB952" i="16"/>
  <c r="HA1266" i="16"/>
  <c r="HB1266" i="16"/>
  <c r="GT954" i="16"/>
  <c r="GU955" i="16" s="1"/>
  <c r="GZ954" i="16"/>
  <c r="GV954" i="16"/>
  <c r="GW954" i="16" s="1"/>
  <c r="GZ641" i="16"/>
  <c r="GT641" i="16"/>
  <c r="GU642" i="16" s="1"/>
  <c r="GV641" i="16"/>
  <c r="HA639" i="16"/>
  <c r="HB639" i="16"/>
  <c r="GX327" i="16"/>
  <c r="GX953" i="16"/>
  <c r="HB326" i="16"/>
  <c r="HA326" i="16"/>
  <c r="GT1268" i="16"/>
  <c r="GU1269" i="16" s="1"/>
  <c r="GZ1268" i="16"/>
  <c r="GV1268" i="16"/>
  <c r="GW1268" i="16" s="1"/>
  <c r="GW327" i="16"/>
  <c r="GW953" i="16"/>
  <c r="AG726" i="16" l="1"/>
  <c r="AJ726" i="16"/>
  <c r="AH726" i="16"/>
  <c r="AF726" i="16"/>
  <c r="AE727" i="16"/>
  <c r="AI726" i="16"/>
  <c r="Q626" i="16"/>
  <c r="R626" i="16"/>
  <c r="O626" i="16"/>
  <c r="M627" i="16"/>
  <c r="P626" i="16"/>
  <c r="N626" i="16"/>
  <c r="AG626" i="16"/>
  <c r="AI626" i="16"/>
  <c r="AH626" i="16"/>
  <c r="AJ626" i="16"/>
  <c r="AF626" i="16"/>
  <c r="AE627" i="16"/>
  <c r="AH230" i="16"/>
  <c r="AG230" i="16"/>
  <c r="AF230" i="16"/>
  <c r="AE231" i="16"/>
  <c r="AJ230" i="16"/>
  <c r="AI230" i="16"/>
  <c r="AG824" i="16"/>
  <c r="AE825" i="16"/>
  <c r="AH824" i="16"/>
  <c r="AI824" i="16"/>
  <c r="AF824" i="16"/>
  <c r="AJ824" i="16"/>
  <c r="AJ32" i="16"/>
  <c r="AE33" i="16"/>
  <c r="AH32" i="16"/>
  <c r="AG32" i="16"/>
  <c r="AF32" i="16"/>
  <c r="AI32" i="16"/>
  <c r="M430" i="16"/>
  <c r="R429" i="16"/>
  <c r="Q429" i="16"/>
  <c r="O429" i="16"/>
  <c r="N429" i="16"/>
  <c r="P429" i="16"/>
  <c r="AE431" i="16"/>
  <c r="AG430" i="16"/>
  <c r="AF430" i="16"/>
  <c r="AH430" i="16"/>
  <c r="AI430" i="16"/>
  <c r="AJ430" i="16"/>
  <c r="AI924" i="16"/>
  <c r="AE925" i="16"/>
  <c r="AH924" i="16"/>
  <c r="AF924" i="16"/>
  <c r="AJ924" i="16"/>
  <c r="AG924" i="16"/>
  <c r="AF326" i="16"/>
  <c r="AE327" i="16"/>
  <c r="AI326" i="16"/>
  <c r="AH326" i="16"/>
  <c r="AJ326" i="16"/>
  <c r="AG326" i="16"/>
  <c r="O924" i="16"/>
  <c r="R924" i="16"/>
  <c r="M925" i="16"/>
  <c r="Q924" i="16"/>
  <c r="P924" i="16"/>
  <c r="N924" i="16"/>
  <c r="P231" i="16"/>
  <c r="M232" i="16"/>
  <c r="R231" i="16"/>
  <c r="O231" i="16"/>
  <c r="Q231" i="16"/>
  <c r="N231" i="16"/>
  <c r="AI524" i="16"/>
  <c r="AE525" i="16"/>
  <c r="AF524" i="16"/>
  <c r="AH524" i="16"/>
  <c r="AJ524" i="16"/>
  <c r="AG524" i="16"/>
  <c r="O825" i="16"/>
  <c r="M826" i="16"/>
  <c r="R825" i="16"/>
  <c r="P825" i="16"/>
  <c r="N825" i="16"/>
  <c r="Q825" i="16"/>
  <c r="AH1019" i="16"/>
  <c r="AF1019" i="16"/>
  <c r="AE1020" i="16"/>
  <c r="AJ1019" i="16"/>
  <c r="AI1019" i="16"/>
  <c r="AG1019" i="16"/>
  <c r="Q326" i="16"/>
  <c r="R326" i="16"/>
  <c r="M327" i="16"/>
  <c r="O326" i="16"/>
  <c r="P326" i="16"/>
  <c r="N326" i="16"/>
  <c r="R726" i="16"/>
  <c r="M727" i="16"/>
  <c r="O726" i="16"/>
  <c r="Q726" i="16"/>
  <c r="N726" i="16"/>
  <c r="P726" i="16"/>
  <c r="O1023" i="16"/>
  <c r="M1024" i="16"/>
  <c r="R1023" i="16"/>
  <c r="N1023" i="16"/>
  <c r="P1023" i="16"/>
  <c r="Q1023" i="16"/>
  <c r="O35" i="16"/>
  <c r="M36" i="16"/>
  <c r="R35" i="16"/>
  <c r="P35" i="16"/>
  <c r="N35" i="16"/>
  <c r="Q35" i="16"/>
  <c r="O132" i="16"/>
  <c r="M133" i="16"/>
  <c r="Q132" i="16"/>
  <c r="N132" i="16"/>
  <c r="P132" i="16"/>
  <c r="R132" i="16"/>
  <c r="P524" i="16"/>
  <c r="R524" i="16"/>
  <c r="O524" i="16"/>
  <c r="M525" i="16"/>
  <c r="Q524" i="16"/>
  <c r="N524" i="16"/>
  <c r="AE133" i="16"/>
  <c r="AH132" i="16"/>
  <c r="AJ132" i="16"/>
  <c r="AG132" i="16"/>
  <c r="AF132" i="16"/>
  <c r="AI132" i="16"/>
  <c r="GX641" i="16"/>
  <c r="GZ955" i="16"/>
  <c r="GT955" i="16"/>
  <c r="GU956" i="16" s="1"/>
  <c r="GT22" i="16"/>
  <c r="GU23" i="16" s="1"/>
  <c r="GZ22" i="16"/>
  <c r="GV22" i="16"/>
  <c r="GW22" i="16" s="1"/>
  <c r="GX1268" i="16"/>
  <c r="GW641" i="16"/>
  <c r="GX21" i="16"/>
  <c r="GZ1269" i="16"/>
  <c r="GT1269" i="16"/>
  <c r="GU1270" i="16" s="1"/>
  <c r="HB953" i="16"/>
  <c r="HA953" i="16"/>
  <c r="HA327" i="16"/>
  <c r="HB327" i="16"/>
  <c r="GT642" i="16"/>
  <c r="GU643" i="16" s="1"/>
  <c r="GZ642" i="16"/>
  <c r="GX954" i="16"/>
  <c r="GZ329" i="16"/>
  <c r="GT329" i="16"/>
  <c r="GU330" i="16" s="1"/>
  <c r="GW21" i="16"/>
  <c r="AH727" i="16" l="1"/>
  <c r="AF727" i="16"/>
  <c r="AE728" i="16"/>
  <c r="AG727" i="16"/>
  <c r="AJ727" i="16"/>
  <c r="AI727" i="16"/>
  <c r="AG825" i="16"/>
  <c r="AE826" i="16"/>
  <c r="AJ825" i="16"/>
  <c r="AI825" i="16"/>
  <c r="AF825" i="16"/>
  <c r="AH825" i="16"/>
  <c r="AG231" i="16"/>
  <c r="AJ231" i="16"/>
  <c r="AI231" i="16"/>
  <c r="AF231" i="16"/>
  <c r="AE232" i="16"/>
  <c r="AH231" i="16"/>
  <c r="AJ627" i="16"/>
  <c r="AG627" i="16"/>
  <c r="AI627" i="16"/>
  <c r="AF627" i="16"/>
  <c r="AH627" i="16"/>
  <c r="AE628" i="16"/>
  <c r="M628" i="16"/>
  <c r="N627" i="16"/>
  <c r="O627" i="16"/>
  <c r="P627" i="16"/>
  <c r="Q627" i="16"/>
  <c r="R627" i="16"/>
  <c r="AF33" i="16"/>
  <c r="AG33" i="16"/>
  <c r="AJ33" i="16"/>
  <c r="AE34" i="16"/>
  <c r="AH33" i="16"/>
  <c r="AI33" i="16"/>
  <c r="AG133" i="16"/>
  <c r="AJ133" i="16"/>
  <c r="AE134" i="16"/>
  <c r="AF133" i="16"/>
  <c r="AH133" i="16"/>
  <c r="AI133" i="16"/>
  <c r="M328" i="16"/>
  <c r="R327" i="16"/>
  <c r="N327" i="16"/>
  <c r="O327" i="16"/>
  <c r="P327" i="16"/>
  <c r="Q327" i="16"/>
  <c r="M926" i="16"/>
  <c r="P925" i="16"/>
  <c r="O925" i="16"/>
  <c r="R925" i="16"/>
  <c r="Q925" i="16"/>
  <c r="N925" i="16"/>
  <c r="M431" i="16"/>
  <c r="O430" i="16"/>
  <c r="R430" i="16"/>
  <c r="Q430" i="16"/>
  <c r="N430" i="16"/>
  <c r="P430" i="16"/>
  <c r="M526" i="16"/>
  <c r="O525" i="16"/>
  <c r="N525" i="16"/>
  <c r="R525" i="16"/>
  <c r="Q525" i="16"/>
  <c r="P525" i="16"/>
  <c r="N36" i="16"/>
  <c r="M37" i="16"/>
  <c r="P36" i="16"/>
  <c r="O36" i="16"/>
  <c r="R36" i="16"/>
  <c r="Q36" i="16"/>
  <c r="M728" i="16"/>
  <c r="P727" i="16"/>
  <c r="O727" i="16"/>
  <c r="R727" i="16"/>
  <c r="Q727" i="16"/>
  <c r="N727" i="16"/>
  <c r="O232" i="16"/>
  <c r="M233" i="16"/>
  <c r="R232" i="16"/>
  <c r="P232" i="16"/>
  <c r="Q232" i="16"/>
  <c r="N232" i="16"/>
  <c r="AE328" i="16"/>
  <c r="AJ327" i="16"/>
  <c r="AI327" i="16"/>
  <c r="AH327" i="16"/>
  <c r="AF327" i="16"/>
  <c r="AG327" i="16"/>
  <c r="AH1020" i="16"/>
  <c r="AE1021" i="16"/>
  <c r="AI1020" i="16"/>
  <c r="AG1020" i="16"/>
  <c r="AJ1020" i="16"/>
  <c r="AF1020" i="16"/>
  <c r="AE432" i="16"/>
  <c r="AJ431" i="16"/>
  <c r="AG431" i="16"/>
  <c r="AI431" i="16"/>
  <c r="AF431" i="16"/>
  <c r="AH431" i="16"/>
  <c r="O133" i="16"/>
  <c r="M134" i="16"/>
  <c r="Q133" i="16"/>
  <c r="N133" i="16"/>
  <c r="R133" i="16"/>
  <c r="P133" i="16"/>
  <c r="O1024" i="16"/>
  <c r="N1024" i="16"/>
  <c r="P1024" i="16"/>
  <c r="M1025" i="16"/>
  <c r="R1024" i="16"/>
  <c r="Q1024" i="16"/>
  <c r="M827" i="16"/>
  <c r="O826" i="16"/>
  <c r="R826" i="16"/>
  <c r="Q826" i="16"/>
  <c r="N826" i="16"/>
  <c r="P826" i="16"/>
  <c r="AJ525" i="16"/>
  <c r="AH525" i="16"/>
  <c r="AG525" i="16"/>
  <c r="AE526" i="16"/>
  <c r="AI525" i="16"/>
  <c r="AF525" i="16"/>
  <c r="AG925" i="16"/>
  <c r="AI925" i="16"/>
  <c r="AF925" i="16"/>
  <c r="AJ925" i="16"/>
  <c r="AH925" i="16"/>
  <c r="AE926" i="16"/>
  <c r="HB21" i="16"/>
  <c r="HA21" i="16"/>
  <c r="HB1268" i="16"/>
  <c r="HA1268" i="16"/>
  <c r="GT23" i="16"/>
  <c r="GU24" i="16" s="1"/>
  <c r="GZ23" i="16"/>
  <c r="HB954" i="16"/>
  <c r="HA954" i="16"/>
  <c r="GT643" i="16"/>
  <c r="GU644" i="16" s="1"/>
  <c r="GZ643" i="16"/>
  <c r="GV643" i="16"/>
  <c r="GW643" i="16" s="1"/>
  <c r="GZ1270" i="16"/>
  <c r="GT1270" i="16"/>
  <c r="GU1271" i="16" s="1"/>
  <c r="HB641" i="16"/>
  <c r="HA641" i="16"/>
  <c r="GT330" i="16"/>
  <c r="GU331" i="16" s="1"/>
  <c r="GZ330" i="16"/>
  <c r="GV330" i="16"/>
  <c r="GW330" i="16" s="1"/>
  <c r="GT956" i="16"/>
  <c r="GU957" i="16" s="1"/>
  <c r="GZ956" i="16"/>
  <c r="GV956" i="16"/>
  <c r="GW956" i="16" s="1"/>
  <c r="GX22" i="16"/>
  <c r="P628" i="16" l="1"/>
  <c r="N628" i="16"/>
  <c r="M629" i="16"/>
  <c r="R628" i="16"/>
  <c r="O628" i="16"/>
  <c r="Q628" i="16"/>
  <c r="AH232" i="16"/>
  <c r="AJ232" i="16"/>
  <c r="AE233" i="16"/>
  <c r="AI232" i="16"/>
  <c r="AG232" i="16"/>
  <c r="AF232" i="16"/>
  <c r="AE35" i="16"/>
  <c r="AH34" i="16"/>
  <c r="AJ34" i="16"/>
  <c r="AI34" i="16"/>
  <c r="AF34" i="16"/>
  <c r="AG34" i="16"/>
  <c r="AJ728" i="16"/>
  <c r="AF728" i="16"/>
  <c r="AG728" i="16"/>
  <c r="AI728" i="16"/>
  <c r="AE729" i="16"/>
  <c r="AH728" i="16"/>
  <c r="AF628" i="16"/>
  <c r="AJ628" i="16"/>
  <c r="AE629" i="16"/>
  <c r="AH628" i="16"/>
  <c r="AI628" i="16"/>
  <c r="AG628" i="16"/>
  <c r="AE827" i="16"/>
  <c r="AJ826" i="16"/>
  <c r="AG826" i="16"/>
  <c r="AH826" i="16"/>
  <c r="AF826" i="16"/>
  <c r="AI826" i="16"/>
  <c r="AG328" i="16"/>
  <c r="AJ328" i="16"/>
  <c r="AH328" i="16"/>
  <c r="AI328" i="16"/>
  <c r="AE329" i="16"/>
  <c r="AF328" i="16"/>
  <c r="M729" i="16"/>
  <c r="O728" i="16"/>
  <c r="Q728" i="16"/>
  <c r="P728" i="16"/>
  <c r="R728" i="16"/>
  <c r="N728" i="16"/>
  <c r="R526" i="16"/>
  <c r="N526" i="16"/>
  <c r="O526" i="16"/>
  <c r="M527" i="16"/>
  <c r="Q526" i="16"/>
  <c r="P526" i="16"/>
  <c r="P926" i="16"/>
  <c r="O926" i="16"/>
  <c r="M927" i="16"/>
  <c r="Q926" i="16"/>
  <c r="N926" i="16"/>
  <c r="R926" i="16"/>
  <c r="AH526" i="16"/>
  <c r="AG526" i="16"/>
  <c r="AJ526" i="16"/>
  <c r="AE527" i="16"/>
  <c r="AF526" i="16"/>
  <c r="AI526" i="16"/>
  <c r="AH1021" i="16"/>
  <c r="AF1021" i="16"/>
  <c r="AJ1021" i="16"/>
  <c r="AE1022" i="16"/>
  <c r="AG1021" i="16"/>
  <c r="AI1021" i="16"/>
  <c r="O827" i="16"/>
  <c r="M828" i="16"/>
  <c r="P827" i="16"/>
  <c r="R827" i="16"/>
  <c r="Q827" i="16"/>
  <c r="N827" i="16"/>
  <c r="AG432" i="16"/>
  <c r="AJ432" i="16"/>
  <c r="AF432" i="16"/>
  <c r="AE433" i="16"/>
  <c r="AI432" i="16"/>
  <c r="AH432" i="16"/>
  <c r="O431" i="16"/>
  <c r="P431" i="16"/>
  <c r="Q431" i="16"/>
  <c r="M432" i="16"/>
  <c r="R431" i="16"/>
  <c r="N431" i="16"/>
  <c r="O328" i="16"/>
  <c r="R328" i="16"/>
  <c r="M329" i="16"/>
  <c r="N328" i="16"/>
  <c r="Q328" i="16"/>
  <c r="P328" i="16"/>
  <c r="AE135" i="16"/>
  <c r="AG134" i="16"/>
  <c r="AJ134" i="16"/>
  <c r="AH134" i="16"/>
  <c r="AI134" i="16"/>
  <c r="AF134" i="16"/>
  <c r="AJ926" i="16"/>
  <c r="AE927" i="16"/>
  <c r="AG926" i="16"/>
  <c r="AI926" i="16"/>
  <c r="AH926" i="16"/>
  <c r="AF926" i="16"/>
  <c r="M1026" i="16"/>
  <c r="O1025" i="16"/>
  <c r="R1025" i="16"/>
  <c r="P1025" i="16"/>
  <c r="N1025" i="16"/>
  <c r="Q1025" i="16"/>
  <c r="O134" i="16"/>
  <c r="M135" i="16"/>
  <c r="Q134" i="16"/>
  <c r="N134" i="16"/>
  <c r="P134" i="16"/>
  <c r="R134" i="16"/>
  <c r="M234" i="16"/>
  <c r="R233" i="16"/>
  <c r="Q233" i="16"/>
  <c r="O233" i="16"/>
  <c r="N233" i="16"/>
  <c r="P233" i="16"/>
  <c r="R37" i="16"/>
  <c r="O37" i="16"/>
  <c r="P37" i="16"/>
  <c r="M38" i="16"/>
  <c r="Q37" i="16"/>
  <c r="N37" i="16"/>
  <c r="HB22" i="16"/>
  <c r="HA22" i="16"/>
  <c r="GX643" i="16"/>
  <c r="GX956" i="16"/>
  <c r="GZ644" i="16"/>
  <c r="GT644" i="16"/>
  <c r="GU645" i="16" s="1"/>
  <c r="GX330" i="16"/>
  <c r="GT957" i="16"/>
  <c r="GU958" i="16" s="1"/>
  <c r="GZ957" i="16"/>
  <c r="GT331" i="16"/>
  <c r="GU332" i="16" s="1"/>
  <c r="GZ331" i="16"/>
  <c r="GT1271" i="16"/>
  <c r="GU1272" i="16" s="1"/>
  <c r="GZ1271" i="16"/>
  <c r="GZ24" i="16"/>
  <c r="GT24" i="16"/>
  <c r="GU25" i="16" s="1"/>
  <c r="AG35" i="16" l="1"/>
  <c r="AJ35" i="16"/>
  <c r="AE36" i="16"/>
  <c r="AF35" i="16"/>
  <c r="AH35" i="16"/>
  <c r="AI35" i="16"/>
  <c r="AJ233" i="16"/>
  <c r="AF233" i="16"/>
  <c r="AE234" i="16"/>
  <c r="AI233" i="16"/>
  <c r="AG233" i="16"/>
  <c r="AH233" i="16"/>
  <c r="AE828" i="16"/>
  <c r="AI827" i="16"/>
  <c r="AJ827" i="16"/>
  <c r="AH827" i="16"/>
  <c r="AG827" i="16"/>
  <c r="AF827" i="16"/>
  <c r="AJ629" i="16"/>
  <c r="AF629" i="16"/>
  <c r="AE630" i="16"/>
  <c r="AG629" i="16"/>
  <c r="AH629" i="16"/>
  <c r="AI629" i="16"/>
  <c r="AE730" i="16"/>
  <c r="AJ729" i="16"/>
  <c r="AG729" i="16"/>
  <c r="AI729" i="16"/>
  <c r="AF729" i="16"/>
  <c r="AH729" i="16"/>
  <c r="O629" i="16"/>
  <c r="N629" i="16"/>
  <c r="M630" i="16"/>
  <c r="R629" i="16"/>
  <c r="Q629" i="16"/>
  <c r="P629" i="16"/>
  <c r="Q234" i="16"/>
  <c r="O234" i="16"/>
  <c r="N234" i="16"/>
  <c r="R234" i="16"/>
  <c r="M235" i="16"/>
  <c r="P234" i="16"/>
  <c r="AJ135" i="16"/>
  <c r="AG135" i="16"/>
  <c r="AE136" i="16"/>
  <c r="AF135" i="16"/>
  <c r="AI135" i="16"/>
  <c r="AH135" i="16"/>
  <c r="O329" i="16"/>
  <c r="R329" i="16"/>
  <c r="M330" i="16"/>
  <c r="Q329" i="16"/>
  <c r="P329" i="16"/>
  <c r="N329" i="16"/>
  <c r="O729" i="16"/>
  <c r="M730" i="16"/>
  <c r="N729" i="16"/>
  <c r="R729" i="16"/>
  <c r="P729" i="16"/>
  <c r="Q729" i="16"/>
  <c r="O38" i="16"/>
  <c r="M39" i="16"/>
  <c r="Q38" i="16"/>
  <c r="R38" i="16"/>
  <c r="P38" i="16"/>
  <c r="N38" i="16"/>
  <c r="O135" i="16"/>
  <c r="P135" i="16"/>
  <c r="R135" i="16"/>
  <c r="M136" i="16"/>
  <c r="N135" i="16"/>
  <c r="Q135" i="16"/>
  <c r="AF927" i="16"/>
  <c r="AG927" i="16"/>
  <c r="AE928" i="16"/>
  <c r="AJ927" i="16"/>
  <c r="AI927" i="16"/>
  <c r="AH927" i="16"/>
  <c r="AE434" i="16"/>
  <c r="AJ433" i="16"/>
  <c r="AI433" i="16"/>
  <c r="AF433" i="16"/>
  <c r="AH433" i="16"/>
  <c r="AG433" i="16"/>
  <c r="R828" i="16"/>
  <c r="O828" i="16"/>
  <c r="M829" i="16"/>
  <c r="N828" i="16"/>
  <c r="P828" i="16"/>
  <c r="Q828" i="16"/>
  <c r="AE528" i="16"/>
  <c r="AI527" i="16"/>
  <c r="AG527" i="16"/>
  <c r="AJ527" i="16"/>
  <c r="AH527" i="16"/>
  <c r="AF527" i="16"/>
  <c r="P527" i="16"/>
  <c r="M528" i="16"/>
  <c r="O527" i="16"/>
  <c r="R527" i="16"/>
  <c r="Q527" i="16"/>
  <c r="N527" i="16"/>
  <c r="N1026" i="16"/>
  <c r="P1026" i="16"/>
  <c r="O1026" i="16"/>
  <c r="M1027" i="16"/>
  <c r="R1026" i="16"/>
  <c r="Q1026" i="16"/>
  <c r="N927" i="16"/>
  <c r="R927" i="16"/>
  <c r="M928" i="16"/>
  <c r="O927" i="16"/>
  <c r="P927" i="16"/>
  <c r="Q927" i="16"/>
  <c r="AG329" i="16"/>
  <c r="AJ329" i="16"/>
  <c r="AH329" i="16"/>
  <c r="AI329" i="16"/>
  <c r="AF329" i="16"/>
  <c r="AE330" i="16"/>
  <c r="M433" i="16"/>
  <c r="O432" i="16"/>
  <c r="N432" i="16"/>
  <c r="P432" i="16"/>
  <c r="R432" i="16"/>
  <c r="Q432" i="16"/>
  <c r="AG1022" i="16"/>
  <c r="AF1022" i="16"/>
  <c r="AI1022" i="16"/>
  <c r="AJ1022" i="16"/>
  <c r="AH1022" i="16"/>
  <c r="AE1023" i="16"/>
  <c r="GT25" i="16"/>
  <c r="GU26" i="16" s="1"/>
  <c r="GZ25" i="16"/>
  <c r="GV25" i="16"/>
  <c r="GW25" i="16" s="1"/>
  <c r="HA330" i="16"/>
  <c r="HB330" i="16"/>
  <c r="HB956" i="16"/>
  <c r="HA956" i="16"/>
  <c r="GZ645" i="16"/>
  <c r="GT645" i="16"/>
  <c r="GU646" i="16" s="1"/>
  <c r="GV645" i="16"/>
  <c r="GW645" i="16" s="1"/>
  <c r="HA643" i="16"/>
  <c r="HB643" i="16"/>
  <c r="GZ332" i="16"/>
  <c r="GT332" i="16"/>
  <c r="GU333" i="16" s="1"/>
  <c r="GZ1272" i="16"/>
  <c r="GT1272" i="16"/>
  <c r="GU1273" i="16" s="1"/>
  <c r="GZ958" i="16"/>
  <c r="GT958" i="16"/>
  <c r="GU959" i="16" s="1"/>
  <c r="GV958" i="16"/>
  <c r="M631" i="16" l="1"/>
  <c r="R630" i="16"/>
  <c r="N630" i="16"/>
  <c r="P630" i="16"/>
  <c r="O630" i="16"/>
  <c r="Q630" i="16"/>
  <c r="AI730" i="16"/>
  <c r="AG730" i="16"/>
  <c r="AJ730" i="16"/>
  <c r="AF730" i="16"/>
  <c r="AE731" i="16"/>
  <c r="AH730" i="16"/>
  <c r="AE631" i="16"/>
  <c r="AI630" i="16"/>
  <c r="AG630" i="16"/>
  <c r="AH630" i="16"/>
  <c r="AF630" i="16"/>
  <c r="AJ630" i="16"/>
  <c r="AF828" i="16"/>
  <c r="AI828" i="16"/>
  <c r="AJ828" i="16"/>
  <c r="AE829" i="16"/>
  <c r="AH828" i="16"/>
  <c r="AG828" i="16"/>
  <c r="AJ234" i="16"/>
  <c r="AI234" i="16"/>
  <c r="AG234" i="16"/>
  <c r="AH234" i="16"/>
  <c r="AE235" i="16"/>
  <c r="AF234" i="16"/>
  <c r="AH36" i="16"/>
  <c r="AI36" i="16"/>
  <c r="AE37" i="16"/>
  <c r="AF36" i="16"/>
  <c r="AG36" i="16"/>
  <c r="AJ36" i="16"/>
  <c r="AH528" i="16"/>
  <c r="AI528" i="16"/>
  <c r="AJ528" i="16"/>
  <c r="AE529" i="16"/>
  <c r="AG528" i="16"/>
  <c r="AF528" i="16"/>
  <c r="AJ136" i="16"/>
  <c r="AG136" i="16"/>
  <c r="AE137" i="16"/>
  <c r="AI136" i="16"/>
  <c r="AH136" i="16"/>
  <c r="AF136" i="16"/>
  <c r="R235" i="16"/>
  <c r="M236" i="16"/>
  <c r="O235" i="16"/>
  <c r="P235" i="16"/>
  <c r="Q235" i="16"/>
  <c r="N235" i="16"/>
  <c r="Q136" i="16"/>
  <c r="O136" i="16"/>
  <c r="M137" i="16"/>
  <c r="R136" i="16"/>
  <c r="N136" i="16"/>
  <c r="P136" i="16"/>
  <c r="M40" i="16"/>
  <c r="R39" i="16"/>
  <c r="O39" i="16"/>
  <c r="Q39" i="16"/>
  <c r="N39" i="16"/>
  <c r="P39" i="16"/>
  <c r="R433" i="16"/>
  <c r="M434" i="16"/>
  <c r="O433" i="16"/>
  <c r="P433" i="16"/>
  <c r="N433" i="16"/>
  <c r="Q433" i="16"/>
  <c r="M929" i="16"/>
  <c r="O928" i="16"/>
  <c r="R928" i="16"/>
  <c r="N928" i="16"/>
  <c r="Q928" i="16"/>
  <c r="P928" i="16"/>
  <c r="Q829" i="16"/>
  <c r="P829" i="16"/>
  <c r="R829" i="16"/>
  <c r="O829" i="16"/>
  <c r="M830" i="16"/>
  <c r="N829" i="16"/>
  <c r="AF434" i="16"/>
  <c r="AG434" i="16"/>
  <c r="AJ434" i="16"/>
  <c r="AE435" i="16"/>
  <c r="AH434" i="16"/>
  <c r="AI434" i="16"/>
  <c r="AJ928" i="16"/>
  <c r="AE929" i="16"/>
  <c r="AG928" i="16"/>
  <c r="AH928" i="16"/>
  <c r="AF928" i="16"/>
  <c r="AI928" i="16"/>
  <c r="O330" i="16"/>
  <c r="M331" i="16"/>
  <c r="P330" i="16"/>
  <c r="R330" i="16"/>
  <c r="Q330" i="16"/>
  <c r="N330" i="16"/>
  <c r="AE1024" i="16"/>
  <c r="AG1023" i="16"/>
  <c r="AJ1023" i="16"/>
  <c r="AH1023" i="16"/>
  <c r="AI1023" i="16"/>
  <c r="AF1023" i="16"/>
  <c r="AJ330" i="16"/>
  <c r="AH330" i="16"/>
  <c r="AG330" i="16"/>
  <c r="AI330" i="16"/>
  <c r="AE331" i="16"/>
  <c r="AF330" i="16"/>
  <c r="O1027" i="16"/>
  <c r="M1028" i="16"/>
  <c r="R1027" i="16"/>
  <c r="Q1027" i="16"/>
  <c r="P1027" i="16"/>
  <c r="N1027" i="16"/>
  <c r="M529" i="16"/>
  <c r="O528" i="16"/>
  <c r="R528" i="16"/>
  <c r="Q528" i="16"/>
  <c r="P528" i="16"/>
  <c r="N528" i="16"/>
  <c r="M731" i="16"/>
  <c r="P730" i="16"/>
  <c r="O730" i="16"/>
  <c r="R730" i="16"/>
  <c r="Q730" i="16"/>
  <c r="N730" i="16"/>
  <c r="GZ26" i="16"/>
  <c r="GT26" i="16"/>
  <c r="GU27" i="16" s="1"/>
  <c r="GX958" i="16"/>
  <c r="GZ1273" i="16"/>
  <c r="GT1273" i="16"/>
  <c r="GU1274" i="16" s="1"/>
  <c r="GT333" i="16"/>
  <c r="GU334" i="16" s="1"/>
  <c r="GZ333" i="16"/>
  <c r="GV333" i="16"/>
  <c r="GT646" i="16"/>
  <c r="GU647" i="16" s="1"/>
  <c r="GZ646" i="16"/>
  <c r="GW958" i="16"/>
  <c r="GT959" i="16"/>
  <c r="GU960" i="16" s="1"/>
  <c r="GZ959" i="16"/>
  <c r="GX645" i="16"/>
  <c r="GX25" i="16"/>
  <c r="AF37" i="16" l="1"/>
  <c r="AI37" i="16"/>
  <c r="AJ37" i="16"/>
  <c r="AH37" i="16"/>
  <c r="AG37" i="16"/>
  <c r="AE38" i="16"/>
  <c r="AE236" i="16"/>
  <c r="AH235" i="16"/>
  <c r="AF235" i="16"/>
  <c r="AJ235" i="16"/>
  <c r="AI235" i="16"/>
  <c r="AG235" i="16"/>
  <c r="AE632" i="16"/>
  <c r="AH631" i="16"/>
  <c r="AG631" i="16"/>
  <c r="AF631" i="16"/>
  <c r="AI631" i="16"/>
  <c r="AJ631" i="16"/>
  <c r="P631" i="16"/>
  <c r="O631" i="16"/>
  <c r="M632" i="16"/>
  <c r="R631" i="16"/>
  <c r="Q631" i="16"/>
  <c r="N631" i="16"/>
  <c r="AE830" i="16"/>
  <c r="AH829" i="16"/>
  <c r="AJ829" i="16"/>
  <c r="AF829" i="16"/>
  <c r="AI829" i="16"/>
  <c r="AG829" i="16"/>
  <c r="AG731" i="16"/>
  <c r="AH731" i="16"/>
  <c r="AI731" i="16"/>
  <c r="AE732" i="16"/>
  <c r="AF731" i="16"/>
  <c r="AJ731" i="16"/>
  <c r="O929" i="16"/>
  <c r="M930" i="16"/>
  <c r="Q929" i="16"/>
  <c r="R929" i="16"/>
  <c r="N929" i="16"/>
  <c r="P929" i="16"/>
  <c r="R40" i="16"/>
  <c r="O40" i="16"/>
  <c r="M41" i="16"/>
  <c r="Q40" i="16"/>
  <c r="P40" i="16"/>
  <c r="N40" i="16"/>
  <c r="R137" i="16"/>
  <c r="O137" i="16"/>
  <c r="M138" i="16"/>
  <c r="Q137" i="16"/>
  <c r="P137" i="16"/>
  <c r="N137" i="16"/>
  <c r="AG137" i="16"/>
  <c r="AE138" i="16"/>
  <c r="AJ137" i="16"/>
  <c r="AI137" i="16"/>
  <c r="AF137" i="16"/>
  <c r="AH137" i="16"/>
  <c r="M332" i="16"/>
  <c r="O331" i="16"/>
  <c r="N331" i="16"/>
  <c r="R331" i="16"/>
  <c r="P331" i="16"/>
  <c r="Q331" i="16"/>
  <c r="O236" i="16"/>
  <c r="R236" i="16"/>
  <c r="Q236" i="16"/>
  <c r="P236" i="16"/>
  <c r="N236" i="16"/>
  <c r="M237" i="16"/>
  <c r="Q731" i="16"/>
  <c r="R731" i="16"/>
  <c r="O731" i="16"/>
  <c r="P731" i="16"/>
  <c r="M732" i="16"/>
  <c r="N731" i="16"/>
  <c r="O529" i="16"/>
  <c r="M530" i="16"/>
  <c r="N529" i="16"/>
  <c r="Q529" i="16"/>
  <c r="R529" i="16"/>
  <c r="P529" i="16"/>
  <c r="AG331" i="16"/>
  <c r="AE332" i="16"/>
  <c r="AF331" i="16"/>
  <c r="AJ331" i="16"/>
  <c r="AI331" i="16"/>
  <c r="AH331" i="16"/>
  <c r="AI1024" i="16"/>
  <c r="AG1024" i="16"/>
  <c r="AJ1024" i="16"/>
  <c r="AE1025" i="16"/>
  <c r="AF1024" i="16"/>
  <c r="AH1024" i="16"/>
  <c r="R830" i="16"/>
  <c r="Q830" i="16"/>
  <c r="M831" i="16"/>
  <c r="O830" i="16"/>
  <c r="N830" i="16"/>
  <c r="P830" i="16"/>
  <c r="O1028" i="16"/>
  <c r="R1028" i="16"/>
  <c r="M1029" i="16"/>
  <c r="Q1028" i="16"/>
  <c r="P1028" i="16"/>
  <c r="N1028" i="16"/>
  <c r="AF929" i="16"/>
  <c r="AG929" i="16"/>
  <c r="AI929" i="16"/>
  <c r="AE930" i="16"/>
  <c r="AJ929" i="16"/>
  <c r="AH929" i="16"/>
  <c r="AH435" i="16"/>
  <c r="AG435" i="16"/>
  <c r="AI435" i="16"/>
  <c r="AE436" i="16"/>
  <c r="AJ435" i="16"/>
  <c r="AF435" i="16"/>
  <c r="R434" i="16"/>
  <c r="M435" i="16"/>
  <c r="O434" i="16"/>
  <c r="N434" i="16"/>
  <c r="P434" i="16"/>
  <c r="Q434" i="16"/>
  <c r="AE530" i="16"/>
  <c r="AJ529" i="16"/>
  <c r="AF529" i="16"/>
  <c r="AH529" i="16"/>
  <c r="AG529" i="16"/>
  <c r="AI529" i="16"/>
  <c r="GT960" i="16"/>
  <c r="GU961" i="16" s="1"/>
  <c r="GZ960" i="16"/>
  <c r="GX333" i="16"/>
  <c r="HA645" i="16"/>
  <c r="HB645" i="16"/>
  <c r="HA958" i="16"/>
  <c r="HB958" i="16"/>
  <c r="HB25" i="16"/>
  <c r="HA25" i="16"/>
  <c r="GT647" i="16"/>
  <c r="GU648" i="16" s="1"/>
  <c r="GZ647" i="16"/>
  <c r="GT334" i="16"/>
  <c r="GU335" i="16" s="1"/>
  <c r="GZ334" i="16"/>
  <c r="GZ1274" i="16"/>
  <c r="GT1274" i="16"/>
  <c r="GU1275" i="16" s="1"/>
  <c r="GZ27" i="16"/>
  <c r="GT27" i="16"/>
  <c r="GU28" i="16" s="1"/>
  <c r="GW333" i="16"/>
  <c r="AJ830" i="16" l="1"/>
  <c r="AF830" i="16"/>
  <c r="AE831" i="16"/>
  <c r="AI830" i="16"/>
  <c r="AH830" i="16"/>
  <c r="AG830" i="16"/>
  <c r="R632" i="16"/>
  <c r="O632" i="16"/>
  <c r="Q632" i="16"/>
  <c r="N632" i="16"/>
  <c r="M633" i="16"/>
  <c r="P632" i="16"/>
  <c r="AE733" i="16"/>
  <c r="AI732" i="16"/>
  <c r="AF732" i="16"/>
  <c r="AJ732" i="16"/>
  <c r="AG732" i="16"/>
  <c r="AH732" i="16"/>
  <c r="AF38" i="16"/>
  <c r="AH38" i="16"/>
  <c r="AG38" i="16"/>
  <c r="AE39" i="16"/>
  <c r="AJ38" i="16"/>
  <c r="AI38" i="16"/>
  <c r="AF236" i="16"/>
  <c r="AE237" i="16"/>
  <c r="AJ236" i="16"/>
  <c r="AI236" i="16"/>
  <c r="AH236" i="16"/>
  <c r="AG236" i="16"/>
  <c r="AI632" i="16"/>
  <c r="AG632" i="16"/>
  <c r="AJ632" i="16"/>
  <c r="AH632" i="16"/>
  <c r="AE633" i="16"/>
  <c r="AF632" i="16"/>
  <c r="O1029" i="16"/>
  <c r="Q1029" i="16"/>
  <c r="M1030" i="16"/>
  <c r="R1029" i="16"/>
  <c r="N1029" i="16"/>
  <c r="P1029" i="16"/>
  <c r="O831" i="16"/>
  <c r="M832" i="16"/>
  <c r="Q831" i="16"/>
  <c r="P831" i="16"/>
  <c r="R831" i="16"/>
  <c r="N831" i="16"/>
  <c r="Q732" i="16"/>
  <c r="R732" i="16"/>
  <c r="M733" i="16"/>
  <c r="P732" i="16"/>
  <c r="O732" i="16"/>
  <c r="N732" i="16"/>
  <c r="O332" i="16"/>
  <c r="M333" i="16"/>
  <c r="P332" i="16"/>
  <c r="R332" i="16"/>
  <c r="Q332" i="16"/>
  <c r="N332" i="16"/>
  <c r="R138" i="16"/>
  <c r="Q138" i="16"/>
  <c r="M139" i="16"/>
  <c r="O138" i="16"/>
  <c r="N138" i="16"/>
  <c r="P138" i="16"/>
  <c r="M436" i="16"/>
  <c r="Q435" i="16"/>
  <c r="O435" i="16"/>
  <c r="R435" i="16"/>
  <c r="P435" i="16"/>
  <c r="N435" i="16"/>
  <c r="AG436" i="16"/>
  <c r="AF436" i="16"/>
  <c r="AE437" i="16"/>
  <c r="AH436" i="16"/>
  <c r="AI436" i="16"/>
  <c r="AJ436" i="16"/>
  <c r="M531" i="16"/>
  <c r="P530" i="16"/>
  <c r="Q530" i="16"/>
  <c r="N530" i="16"/>
  <c r="O530" i="16"/>
  <c r="R530" i="16"/>
  <c r="AE139" i="16"/>
  <c r="AI138" i="16"/>
  <c r="AJ138" i="16"/>
  <c r="AG138" i="16"/>
  <c r="AF138" i="16"/>
  <c r="AH138" i="16"/>
  <c r="AG530" i="16"/>
  <c r="AJ530" i="16"/>
  <c r="AE531" i="16"/>
  <c r="AH530" i="16"/>
  <c r="AI530" i="16"/>
  <c r="AF530" i="16"/>
  <c r="R41" i="16"/>
  <c r="M42" i="16"/>
  <c r="Q41" i="16"/>
  <c r="P41" i="16"/>
  <c r="O41" i="16"/>
  <c r="N41" i="16"/>
  <c r="AE931" i="16"/>
  <c r="AI930" i="16"/>
  <c r="AG930" i="16"/>
  <c r="AH930" i="16"/>
  <c r="AJ930" i="16"/>
  <c r="AF930" i="16"/>
  <c r="AJ1025" i="16"/>
  <c r="AE1026" i="16"/>
  <c r="AG1025" i="16"/>
  <c r="AI1025" i="16"/>
  <c r="AF1025" i="16"/>
  <c r="AH1025" i="16"/>
  <c r="AE333" i="16"/>
  <c r="AJ332" i="16"/>
  <c r="AG332" i="16"/>
  <c r="AI332" i="16"/>
  <c r="AF332" i="16"/>
  <c r="AH332" i="16"/>
  <c r="Q237" i="16"/>
  <c r="O237" i="16"/>
  <c r="M238" i="16"/>
  <c r="R237" i="16"/>
  <c r="N237" i="16"/>
  <c r="P237" i="16"/>
  <c r="M931" i="16"/>
  <c r="R930" i="16"/>
  <c r="O930" i="16"/>
  <c r="Q930" i="16"/>
  <c r="N930" i="16"/>
  <c r="P930" i="16"/>
  <c r="GT1275" i="16"/>
  <c r="GU1276" i="16" s="1"/>
  <c r="GZ1275" i="16"/>
  <c r="GZ335" i="16"/>
  <c r="GT335" i="16"/>
  <c r="GU336" i="16" s="1"/>
  <c r="HB333" i="16"/>
  <c r="HA333" i="16"/>
  <c r="GZ961" i="16"/>
  <c r="GT961" i="16"/>
  <c r="GU962" i="16" s="1"/>
  <c r="GV961" i="16"/>
  <c r="GT28" i="16"/>
  <c r="GU29" i="16" s="1"/>
  <c r="GZ28" i="16"/>
  <c r="GV28" i="16"/>
  <c r="GW28" i="16" s="1"/>
  <c r="GT648" i="16"/>
  <c r="GU649" i="16" s="1"/>
  <c r="GZ648" i="16"/>
  <c r="AH733" i="16" l="1"/>
  <c r="AI733" i="16"/>
  <c r="AE734" i="16"/>
  <c r="AJ733" i="16"/>
  <c r="AG733" i="16"/>
  <c r="AF733" i="16"/>
  <c r="AE238" i="16"/>
  <c r="AH237" i="16"/>
  <c r="AF237" i="16"/>
  <c r="AI237" i="16"/>
  <c r="AJ237" i="16"/>
  <c r="AG237" i="16"/>
  <c r="AJ39" i="16"/>
  <c r="AF39" i="16"/>
  <c r="AE40" i="16"/>
  <c r="AH39" i="16"/>
  <c r="AI39" i="16"/>
  <c r="AG39" i="16"/>
  <c r="AE634" i="16"/>
  <c r="AH633" i="16"/>
  <c r="AF633" i="16"/>
  <c r="AI633" i="16"/>
  <c r="AG633" i="16"/>
  <c r="AJ633" i="16"/>
  <c r="O633" i="16"/>
  <c r="N633" i="16"/>
  <c r="M634" i="16"/>
  <c r="Q633" i="16"/>
  <c r="R633" i="16"/>
  <c r="P633" i="16"/>
  <c r="AH831" i="16"/>
  <c r="AF831" i="16"/>
  <c r="AI831" i="16"/>
  <c r="AE832" i="16"/>
  <c r="AJ831" i="16"/>
  <c r="AG831" i="16"/>
  <c r="O931" i="16"/>
  <c r="R931" i="16"/>
  <c r="M932" i="16"/>
  <c r="P931" i="16"/>
  <c r="Q931" i="16"/>
  <c r="N931" i="16"/>
  <c r="R238" i="16"/>
  <c r="O238" i="16"/>
  <c r="M239" i="16"/>
  <c r="Q238" i="16"/>
  <c r="P238" i="16"/>
  <c r="N238" i="16"/>
  <c r="M734" i="16"/>
  <c r="R733" i="16"/>
  <c r="Q733" i="16"/>
  <c r="P733" i="16"/>
  <c r="O733" i="16"/>
  <c r="N733" i="16"/>
  <c r="AE1027" i="16"/>
  <c r="AH1026" i="16"/>
  <c r="AJ1026" i="16"/>
  <c r="AI1026" i="16"/>
  <c r="AG1026" i="16"/>
  <c r="AF1026" i="16"/>
  <c r="R42" i="16"/>
  <c r="Q42" i="16"/>
  <c r="M43" i="16"/>
  <c r="P42" i="16"/>
  <c r="O42" i="16"/>
  <c r="N42" i="16"/>
  <c r="N333" i="16"/>
  <c r="M334" i="16"/>
  <c r="R333" i="16"/>
  <c r="O333" i="16"/>
  <c r="P333" i="16"/>
  <c r="Q333" i="16"/>
  <c r="O832" i="16"/>
  <c r="R832" i="16"/>
  <c r="Q832" i="16"/>
  <c r="M833" i="16"/>
  <c r="N832" i="16"/>
  <c r="P832" i="16"/>
  <c r="AI333" i="16"/>
  <c r="AE334" i="16"/>
  <c r="AG333" i="16"/>
  <c r="AH333" i="16"/>
  <c r="AJ333" i="16"/>
  <c r="AF333" i="16"/>
  <c r="AI931" i="16"/>
  <c r="AE932" i="16"/>
  <c r="AG931" i="16"/>
  <c r="AF931" i="16"/>
  <c r="AJ931" i="16"/>
  <c r="AH931" i="16"/>
  <c r="AE532" i="16"/>
  <c r="AG531" i="16"/>
  <c r="AH531" i="16"/>
  <c r="AI531" i="16"/>
  <c r="AJ531" i="16"/>
  <c r="AF531" i="16"/>
  <c r="AE140" i="16"/>
  <c r="AI139" i="16"/>
  <c r="AG139" i="16"/>
  <c r="AF139" i="16"/>
  <c r="AJ139" i="16"/>
  <c r="AH139" i="16"/>
  <c r="R531" i="16"/>
  <c r="N531" i="16"/>
  <c r="O531" i="16"/>
  <c r="M532" i="16"/>
  <c r="P531" i="16"/>
  <c r="Q531" i="16"/>
  <c r="AG437" i="16"/>
  <c r="AE438" i="16"/>
  <c r="AI437" i="16"/>
  <c r="AH437" i="16"/>
  <c r="AJ437" i="16"/>
  <c r="AF437" i="16"/>
  <c r="M437" i="16"/>
  <c r="Q436" i="16"/>
  <c r="R436" i="16"/>
  <c r="O436" i="16"/>
  <c r="P436" i="16"/>
  <c r="N436" i="16"/>
  <c r="Q139" i="16"/>
  <c r="O139" i="16"/>
  <c r="M140" i="16"/>
  <c r="R139" i="16"/>
  <c r="N139" i="16"/>
  <c r="P139" i="16"/>
  <c r="Q1030" i="16"/>
  <c r="M1031" i="16"/>
  <c r="R1030" i="16"/>
  <c r="P1030" i="16"/>
  <c r="O1030" i="16"/>
  <c r="N1030" i="16"/>
  <c r="GT649" i="16"/>
  <c r="GU650" i="16" s="1"/>
  <c r="GZ649" i="16"/>
  <c r="GZ962" i="16"/>
  <c r="GT962" i="16"/>
  <c r="GU963" i="16" s="1"/>
  <c r="GX961" i="16"/>
  <c r="GT336" i="16"/>
  <c r="GU337" i="16" s="1"/>
  <c r="GZ336" i="16"/>
  <c r="GT1276" i="16"/>
  <c r="GU1277" i="16" s="1"/>
  <c r="GZ1276" i="16"/>
  <c r="GX28" i="16"/>
  <c r="GW961" i="16"/>
  <c r="GT29" i="16"/>
  <c r="GU30" i="16" s="1"/>
  <c r="GZ29" i="16"/>
  <c r="AG832" i="16" l="1"/>
  <c r="AF832" i="16"/>
  <c r="AI832" i="16"/>
  <c r="AE833" i="16"/>
  <c r="AH832" i="16"/>
  <c r="AJ832" i="16"/>
  <c r="M635" i="16"/>
  <c r="N634" i="16"/>
  <c r="R634" i="16"/>
  <c r="O634" i="16"/>
  <c r="P634" i="16"/>
  <c r="Q634" i="16"/>
  <c r="AG634" i="16"/>
  <c r="AF634" i="16"/>
  <c r="AH634" i="16"/>
  <c r="AE635" i="16"/>
  <c r="AJ634" i="16"/>
  <c r="AI634" i="16"/>
  <c r="AE41" i="16"/>
  <c r="AH40" i="16"/>
  <c r="AF40" i="16"/>
  <c r="AI40" i="16"/>
  <c r="AJ40" i="16"/>
  <c r="AG40" i="16"/>
  <c r="AH238" i="16"/>
  <c r="AF238" i="16"/>
  <c r="AG238" i="16"/>
  <c r="AE239" i="16"/>
  <c r="AJ238" i="16"/>
  <c r="AI238" i="16"/>
  <c r="AG734" i="16"/>
  <c r="AF734" i="16"/>
  <c r="AH734" i="16"/>
  <c r="AE735" i="16"/>
  <c r="AI734" i="16"/>
  <c r="AJ734" i="16"/>
  <c r="AI140" i="16"/>
  <c r="AG140" i="16"/>
  <c r="AH140" i="16"/>
  <c r="AF140" i="16"/>
  <c r="AE141" i="16"/>
  <c r="AJ140" i="16"/>
  <c r="Q43" i="16"/>
  <c r="O43" i="16"/>
  <c r="R43" i="16"/>
  <c r="M44" i="16"/>
  <c r="P43" i="16"/>
  <c r="N43" i="16"/>
  <c r="AG1027" i="16"/>
  <c r="AF1027" i="16"/>
  <c r="AJ1027" i="16"/>
  <c r="AE1028" i="16"/>
  <c r="AI1027" i="16"/>
  <c r="AH1027" i="16"/>
  <c r="R734" i="16"/>
  <c r="Q734" i="16"/>
  <c r="M735" i="16"/>
  <c r="P734" i="16"/>
  <c r="O734" i="16"/>
  <c r="N734" i="16"/>
  <c r="O932" i="16"/>
  <c r="M933" i="16"/>
  <c r="Q932" i="16"/>
  <c r="R932" i="16"/>
  <c r="P932" i="16"/>
  <c r="N932" i="16"/>
  <c r="AG438" i="16"/>
  <c r="AE439" i="16"/>
  <c r="AF438" i="16"/>
  <c r="AI438" i="16"/>
  <c r="AJ438" i="16"/>
  <c r="AH438" i="16"/>
  <c r="M533" i="16"/>
  <c r="O532" i="16"/>
  <c r="P532" i="16"/>
  <c r="Q532" i="16"/>
  <c r="R532" i="16"/>
  <c r="N532" i="16"/>
  <c r="AE933" i="16"/>
  <c r="AJ932" i="16"/>
  <c r="AI932" i="16"/>
  <c r="AH932" i="16"/>
  <c r="AG932" i="16"/>
  <c r="AF932" i="16"/>
  <c r="Q140" i="16"/>
  <c r="O140" i="16"/>
  <c r="M141" i="16"/>
  <c r="P140" i="16"/>
  <c r="R140" i="16"/>
  <c r="N140" i="16"/>
  <c r="Q437" i="16"/>
  <c r="R437" i="16"/>
  <c r="M438" i="16"/>
  <c r="O437" i="16"/>
  <c r="P437" i="16"/>
  <c r="N437" i="16"/>
  <c r="AJ532" i="16"/>
  <c r="AE533" i="16"/>
  <c r="AG532" i="16"/>
  <c r="AH532" i="16"/>
  <c r="AI532" i="16"/>
  <c r="AF532" i="16"/>
  <c r="M240" i="16"/>
  <c r="R239" i="16"/>
  <c r="O239" i="16"/>
  <c r="P239" i="16"/>
  <c r="Q239" i="16"/>
  <c r="N239" i="16"/>
  <c r="Q1031" i="16"/>
  <c r="O1031" i="16"/>
  <c r="M1032" i="16"/>
  <c r="R1031" i="16"/>
  <c r="P1031" i="16"/>
  <c r="N1031" i="16"/>
  <c r="AG334" i="16"/>
  <c r="AE335" i="16"/>
  <c r="AH334" i="16"/>
  <c r="AJ334" i="16"/>
  <c r="AF334" i="16"/>
  <c r="AI334" i="16"/>
  <c r="M834" i="16"/>
  <c r="Q833" i="16"/>
  <c r="O833" i="16"/>
  <c r="R833" i="16"/>
  <c r="P833" i="16"/>
  <c r="N833" i="16"/>
  <c r="M335" i="16"/>
  <c r="R334" i="16"/>
  <c r="Q334" i="16"/>
  <c r="O334" i="16"/>
  <c r="P334" i="16"/>
  <c r="N334" i="16"/>
  <c r="HA28" i="16"/>
  <c r="HB28" i="16"/>
  <c r="GT1277" i="16"/>
  <c r="GU1278" i="16" s="1"/>
  <c r="GZ1277" i="16"/>
  <c r="HA961" i="16"/>
  <c r="HB961" i="16"/>
  <c r="GZ963" i="16"/>
  <c r="GT963" i="16"/>
  <c r="GU964" i="16" s="1"/>
  <c r="GT30" i="16"/>
  <c r="GU31" i="16" s="1"/>
  <c r="GZ30" i="16"/>
  <c r="GT337" i="16"/>
  <c r="GU338" i="16" s="1"/>
  <c r="GZ337" i="16"/>
  <c r="GV337" i="16"/>
  <c r="GW337" i="16" s="1"/>
  <c r="GT650" i="16"/>
  <c r="GU651" i="16" s="1"/>
  <c r="GZ650" i="16"/>
  <c r="AH735" i="16" l="1"/>
  <c r="AJ735" i="16"/>
  <c r="AI735" i="16"/>
  <c r="AF735" i="16"/>
  <c r="AE736" i="16"/>
  <c r="AG735" i="16"/>
  <c r="AH41" i="16"/>
  <c r="AF41" i="16"/>
  <c r="AI41" i="16"/>
  <c r="AJ41" i="16"/>
  <c r="AG41" i="16"/>
  <c r="AE42" i="16"/>
  <c r="R635" i="16"/>
  <c r="M636" i="16"/>
  <c r="O635" i="16"/>
  <c r="P635" i="16"/>
  <c r="Q635" i="16"/>
  <c r="N635" i="16"/>
  <c r="AE240" i="16"/>
  <c r="AF239" i="16"/>
  <c r="AI239" i="16"/>
  <c r="AH239" i="16"/>
  <c r="AJ239" i="16"/>
  <c r="AG239" i="16"/>
  <c r="AJ635" i="16"/>
  <c r="AE636" i="16"/>
  <c r="AH635" i="16"/>
  <c r="AF635" i="16"/>
  <c r="AI635" i="16"/>
  <c r="AG635" i="16"/>
  <c r="AF833" i="16"/>
  <c r="AG833" i="16"/>
  <c r="AI833" i="16"/>
  <c r="AJ833" i="16"/>
  <c r="AH833" i="16"/>
  <c r="AE834" i="16"/>
  <c r="O335" i="16"/>
  <c r="R335" i="16"/>
  <c r="Q335" i="16"/>
  <c r="M336" i="16"/>
  <c r="P335" i="16"/>
  <c r="N335" i="16"/>
  <c r="Q1032" i="16"/>
  <c r="O1032" i="16"/>
  <c r="P1032" i="16"/>
  <c r="R1032" i="16"/>
  <c r="M1033" i="16"/>
  <c r="N1032" i="16"/>
  <c r="Q438" i="16"/>
  <c r="O438" i="16"/>
  <c r="R438" i="16"/>
  <c r="M439" i="16"/>
  <c r="N438" i="16"/>
  <c r="P438" i="16"/>
  <c r="AG933" i="16"/>
  <c r="AH933" i="16"/>
  <c r="AI933" i="16"/>
  <c r="AJ933" i="16"/>
  <c r="AF933" i="16"/>
  <c r="AE934" i="16"/>
  <c r="AE142" i="16"/>
  <c r="AH141" i="16"/>
  <c r="AI141" i="16"/>
  <c r="AF141" i="16"/>
  <c r="AJ141" i="16"/>
  <c r="AG141" i="16"/>
  <c r="AI335" i="16"/>
  <c r="AG335" i="16"/>
  <c r="AJ335" i="16"/>
  <c r="AE336" i="16"/>
  <c r="AF335" i="16"/>
  <c r="AH335" i="16"/>
  <c r="AJ533" i="16"/>
  <c r="AG533" i="16"/>
  <c r="AI533" i="16"/>
  <c r="AE534" i="16"/>
  <c r="AF533" i="16"/>
  <c r="AH533" i="16"/>
  <c r="AG439" i="16"/>
  <c r="AE440" i="16"/>
  <c r="AI439" i="16"/>
  <c r="AJ439" i="16"/>
  <c r="AH439" i="16"/>
  <c r="AF439" i="16"/>
  <c r="R933" i="16"/>
  <c r="Q933" i="16"/>
  <c r="O933" i="16"/>
  <c r="P933" i="16"/>
  <c r="M934" i="16"/>
  <c r="N933" i="16"/>
  <c r="AF1028" i="16"/>
  <c r="AE1029" i="16"/>
  <c r="AI1028" i="16"/>
  <c r="AJ1028" i="16"/>
  <c r="AG1028" i="16"/>
  <c r="AH1028" i="16"/>
  <c r="M835" i="16"/>
  <c r="R834" i="16"/>
  <c r="O834" i="16"/>
  <c r="P834" i="16"/>
  <c r="Q834" i="16"/>
  <c r="N834" i="16"/>
  <c r="R240" i="16"/>
  <c r="O240" i="16"/>
  <c r="Q240" i="16"/>
  <c r="P240" i="16"/>
  <c r="M241" i="16"/>
  <c r="N240" i="16"/>
  <c r="Q141" i="16"/>
  <c r="M142" i="16"/>
  <c r="R141" i="16"/>
  <c r="O141" i="16"/>
  <c r="N141" i="16"/>
  <c r="P141" i="16"/>
  <c r="O533" i="16"/>
  <c r="M534" i="16"/>
  <c r="R533" i="16"/>
  <c r="P533" i="16"/>
  <c r="N533" i="16"/>
  <c r="Q533" i="16"/>
  <c r="Q735" i="16"/>
  <c r="R735" i="16"/>
  <c r="M736" i="16"/>
  <c r="O735" i="16"/>
  <c r="P735" i="16"/>
  <c r="N735" i="16"/>
  <c r="O44" i="16"/>
  <c r="Q44" i="16"/>
  <c r="R44" i="16"/>
  <c r="M45" i="16"/>
  <c r="P44" i="16"/>
  <c r="N44" i="16"/>
  <c r="GZ964" i="16"/>
  <c r="GT964" i="16"/>
  <c r="GU965" i="16" s="1"/>
  <c r="GZ31" i="16"/>
  <c r="GT31" i="16"/>
  <c r="GU32" i="16" s="1"/>
  <c r="GX337" i="16"/>
  <c r="GZ1278" i="16"/>
  <c r="GT1278" i="16"/>
  <c r="GU1279" i="16" s="1"/>
  <c r="GV1278" i="16"/>
  <c r="GW1278" i="16" s="1"/>
  <c r="GT651" i="16"/>
  <c r="GU652" i="16" s="1"/>
  <c r="GZ651" i="16"/>
  <c r="GT338" i="16"/>
  <c r="GU339" i="16" s="1"/>
  <c r="GZ338" i="16"/>
  <c r="AI736" i="16" l="1"/>
  <c r="AG736" i="16"/>
  <c r="AJ736" i="16"/>
  <c r="AF736" i="16"/>
  <c r="AH736" i="16"/>
  <c r="AE737" i="16"/>
  <c r="AI636" i="16"/>
  <c r="AG636" i="16"/>
  <c r="AE637" i="16"/>
  <c r="AJ636" i="16"/>
  <c r="AH636" i="16"/>
  <c r="AF636" i="16"/>
  <c r="Q636" i="16"/>
  <c r="N636" i="16"/>
  <c r="O636" i="16"/>
  <c r="P636" i="16"/>
  <c r="M637" i="16"/>
  <c r="R636" i="16"/>
  <c r="AH240" i="16"/>
  <c r="AJ240" i="16"/>
  <c r="AE241" i="16"/>
  <c r="AI240" i="16"/>
  <c r="AG240" i="16"/>
  <c r="AF240" i="16"/>
  <c r="AI834" i="16"/>
  <c r="AE835" i="16"/>
  <c r="AH834" i="16"/>
  <c r="AJ834" i="16"/>
  <c r="AF834" i="16"/>
  <c r="AG834" i="16"/>
  <c r="AH42" i="16"/>
  <c r="AF42" i="16"/>
  <c r="AE43" i="16"/>
  <c r="AI42" i="16"/>
  <c r="AJ42" i="16"/>
  <c r="AG42" i="16"/>
  <c r="O736" i="16"/>
  <c r="Q736" i="16"/>
  <c r="M737" i="16"/>
  <c r="R736" i="16"/>
  <c r="P736" i="16"/>
  <c r="N736" i="16"/>
  <c r="Q835" i="16"/>
  <c r="M836" i="16"/>
  <c r="O835" i="16"/>
  <c r="R835" i="16"/>
  <c r="P835" i="16"/>
  <c r="N835" i="16"/>
  <c r="O934" i="16"/>
  <c r="Q934" i="16"/>
  <c r="R934" i="16"/>
  <c r="P934" i="16"/>
  <c r="M935" i="16"/>
  <c r="N934" i="16"/>
  <c r="AH142" i="16"/>
  <c r="AG142" i="16"/>
  <c r="AI142" i="16"/>
  <c r="AE143" i="16"/>
  <c r="AJ142" i="16"/>
  <c r="AF142" i="16"/>
  <c r="M143" i="16"/>
  <c r="O142" i="16"/>
  <c r="P142" i="16"/>
  <c r="R142" i="16"/>
  <c r="Q142" i="16"/>
  <c r="N142" i="16"/>
  <c r="AF1029" i="16"/>
  <c r="AI1029" i="16"/>
  <c r="AG1029" i="16"/>
  <c r="AE1030" i="16"/>
  <c r="AH1029" i="16"/>
  <c r="AJ1029" i="16"/>
  <c r="AG534" i="16"/>
  <c r="AI534" i="16"/>
  <c r="AE535" i="16"/>
  <c r="AF534" i="16"/>
  <c r="AJ534" i="16"/>
  <c r="AH534" i="16"/>
  <c r="AI336" i="16"/>
  <c r="AE337" i="16"/>
  <c r="AG336" i="16"/>
  <c r="AH336" i="16"/>
  <c r="AF336" i="16"/>
  <c r="AJ336" i="16"/>
  <c r="R241" i="16"/>
  <c r="O241" i="16"/>
  <c r="P241" i="16"/>
  <c r="Q241" i="16"/>
  <c r="M242" i="16"/>
  <c r="N241" i="16"/>
  <c r="M1034" i="16"/>
  <c r="O1033" i="16"/>
  <c r="R1033" i="16"/>
  <c r="Q1033" i="16"/>
  <c r="P1033" i="16"/>
  <c r="N1033" i="16"/>
  <c r="R45" i="16"/>
  <c r="M46" i="16"/>
  <c r="Q45" i="16"/>
  <c r="N45" i="16"/>
  <c r="P45" i="16"/>
  <c r="O45" i="16"/>
  <c r="Q534" i="16"/>
  <c r="O534" i="16"/>
  <c r="M535" i="16"/>
  <c r="P534" i="16"/>
  <c r="N534" i="16"/>
  <c r="R534" i="16"/>
  <c r="AH440" i="16"/>
  <c r="AE441" i="16"/>
  <c r="AI440" i="16"/>
  <c r="AF440" i="16"/>
  <c r="AG440" i="16"/>
  <c r="AJ440" i="16"/>
  <c r="AH934" i="16"/>
  <c r="AG934" i="16"/>
  <c r="AI934" i="16"/>
  <c r="AE935" i="16"/>
  <c r="AJ934" i="16"/>
  <c r="AF934" i="16"/>
  <c r="Q439" i="16"/>
  <c r="M440" i="16"/>
  <c r="P439" i="16"/>
  <c r="O439" i="16"/>
  <c r="R439" i="16"/>
  <c r="N439" i="16"/>
  <c r="R336" i="16"/>
  <c r="M337" i="16"/>
  <c r="O336" i="16"/>
  <c r="Q336" i="16"/>
  <c r="N336" i="16"/>
  <c r="P336" i="16"/>
  <c r="GT1279" i="16"/>
  <c r="GU1280" i="16" s="1"/>
  <c r="GZ1279" i="16"/>
  <c r="HB337" i="16"/>
  <c r="HA337" i="16"/>
  <c r="GT32" i="16"/>
  <c r="GU33" i="16" s="1"/>
  <c r="GZ32" i="16"/>
  <c r="GZ652" i="16"/>
  <c r="GT652" i="16"/>
  <c r="GU653" i="16" s="1"/>
  <c r="GT965" i="16"/>
  <c r="GU966" i="16" s="1"/>
  <c r="GZ965" i="16"/>
  <c r="GT339" i="16"/>
  <c r="GU340" i="16" s="1"/>
  <c r="GZ339" i="16"/>
  <c r="GX1278" i="16"/>
  <c r="AI43" i="16" l="1"/>
  <c r="AJ43" i="16"/>
  <c r="AH43" i="16"/>
  <c r="AE44" i="16"/>
  <c r="AG43" i="16"/>
  <c r="AF43" i="16"/>
  <c r="AI241" i="16"/>
  <c r="AF241" i="16"/>
  <c r="AE242" i="16"/>
  <c r="AJ241" i="16"/>
  <c r="AG241" i="16"/>
  <c r="AH241" i="16"/>
  <c r="O637" i="16"/>
  <c r="R637" i="16"/>
  <c r="P637" i="16"/>
  <c r="N637" i="16"/>
  <c r="M638" i="16"/>
  <c r="Q637" i="16"/>
  <c r="AG637" i="16"/>
  <c r="AJ637" i="16"/>
  <c r="AE638" i="16"/>
  <c r="AI637" i="16"/>
  <c r="AH637" i="16"/>
  <c r="AF637" i="16"/>
  <c r="AI835" i="16"/>
  <c r="AF835" i="16"/>
  <c r="AJ835" i="16"/>
  <c r="AE836" i="16"/>
  <c r="AH835" i="16"/>
  <c r="AG835" i="16"/>
  <c r="AJ737" i="16"/>
  <c r="AF737" i="16"/>
  <c r="AG737" i="16"/>
  <c r="AH737" i="16"/>
  <c r="AE738" i="16"/>
  <c r="AI737" i="16"/>
  <c r="R337" i="16"/>
  <c r="M338" i="16"/>
  <c r="Q337" i="16"/>
  <c r="P337" i="16"/>
  <c r="O337" i="16"/>
  <c r="N337" i="16"/>
  <c r="M536" i="16"/>
  <c r="Q535" i="16"/>
  <c r="O535" i="16"/>
  <c r="R535" i="16"/>
  <c r="P535" i="16"/>
  <c r="N535" i="16"/>
  <c r="AE536" i="16"/>
  <c r="AG535" i="16"/>
  <c r="AF535" i="16"/>
  <c r="AI535" i="16"/>
  <c r="AJ535" i="16"/>
  <c r="AH535" i="16"/>
  <c r="Q1034" i="16"/>
  <c r="O1034" i="16"/>
  <c r="M1035" i="16"/>
  <c r="P1034" i="16"/>
  <c r="N1034" i="16"/>
  <c r="R1034" i="16"/>
  <c r="M243" i="16"/>
  <c r="O242" i="16"/>
  <c r="R242" i="16"/>
  <c r="Q242" i="16"/>
  <c r="N242" i="16"/>
  <c r="P242" i="16"/>
  <c r="R143" i="16"/>
  <c r="P143" i="16"/>
  <c r="O143" i="16"/>
  <c r="M144" i="16"/>
  <c r="Q143" i="16"/>
  <c r="N143" i="16"/>
  <c r="P935" i="16"/>
  <c r="Q935" i="16"/>
  <c r="M936" i="16"/>
  <c r="O935" i="16"/>
  <c r="R935" i="16"/>
  <c r="N935" i="16"/>
  <c r="R737" i="16"/>
  <c r="P737" i="16"/>
  <c r="M738" i="16"/>
  <c r="Q737" i="16"/>
  <c r="O737" i="16"/>
  <c r="N737" i="16"/>
  <c r="M441" i="16"/>
  <c r="O440" i="16"/>
  <c r="R440" i="16"/>
  <c r="P440" i="16"/>
  <c r="Q440" i="16"/>
  <c r="N440" i="16"/>
  <c r="AG935" i="16"/>
  <c r="AE936" i="16"/>
  <c r="AI935" i="16"/>
  <c r="AJ935" i="16"/>
  <c r="AH935" i="16"/>
  <c r="AF935" i="16"/>
  <c r="AH441" i="16"/>
  <c r="AG441" i="16"/>
  <c r="AI441" i="16"/>
  <c r="AF441" i="16"/>
  <c r="AE442" i="16"/>
  <c r="AJ441" i="16"/>
  <c r="P46" i="16"/>
  <c r="M47" i="16"/>
  <c r="R46" i="16"/>
  <c r="O46" i="16"/>
  <c r="Q46" i="16"/>
  <c r="N46" i="16"/>
  <c r="AH143" i="16"/>
  <c r="AI143" i="16"/>
  <c r="AG143" i="16"/>
  <c r="AJ143" i="16"/>
  <c r="AF143" i="16"/>
  <c r="AE144" i="16"/>
  <c r="AG337" i="16"/>
  <c r="AI337" i="16"/>
  <c r="AE338" i="16"/>
  <c r="AF337" i="16"/>
  <c r="AJ337" i="16"/>
  <c r="AH337" i="16"/>
  <c r="AI1030" i="16"/>
  <c r="AE1031" i="16"/>
  <c r="AF1030" i="16"/>
  <c r="AJ1030" i="16"/>
  <c r="AG1030" i="16"/>
  <c r="AH1030" i="16"/>
  <c r="N836" i="16"/>
  <c r="P836" i="16"/>
  <c r="M837" i="16"/>
  <c r="O836" i="16"/>
  <c r="R836" i="16"/>
  <c r="Q836" i="16"/>
  <c r="HA1278" i="16"/>
  <c r="HB1278" i="16"/>
  <c r="GT340" i="16"/>
  <c r="GU341" i="16" s="1"/>
  <c r="GZ340" i="16"/>
  <c r="GV340" i="16"/>
  <c r="GW340" i="16" s="1"/>
  <c r="GZ653" i="16"/>
  <c r="GT653" i="16"/>
  <c r="GU654" i="16" s="1"/>
  <c r="GT33" i="16"/>
  <c r="GU34" i="16" s="1"/>
  <c r="GZ33" i="16"/>
  <c r="GT1280" i="16"/>
  <c r="GU1281" i="16" s="1"/>
  <c r="GZ1280" i="16"/>
  <c r="GT966" i="16"/>
  <c r="GU967" i="16" s="1"/>
  <c r="GZ966" i="16"/>
  <c r="AH638" i="16" l="1"/>
  <c r="AE639" i="16"/>
  <c r="AI638" i="16"/>
  <c r="AG638" i="16"/>
  <c r="AJ638" i="16"/>
  <c r="AF638" i="16"/>
  <c r="R638" i="16"/>
  <c r="P638" i="16"/>
  <c r="Q638" i="16"/>
  <c r="N638" i="16"/>
  <c r="O638" i="16"/>
  <c r="M639" i="16"/>
  <c r="AE243" i="16"/>
  <c r="AH242" i="16"/>
  <c r="AI242" i="16"/>
  <c r="AF242" i="16"/>
  <c r="AJ242" i="16"/>
  <c r="AG242" i="16"/>
  <c r="AJ738" i="16"/>
  <c r="AF738" i="16"/>
  <c r="AH738" i="16"/>
  <c r="AG738" i="16"/>
  <c r="AI738" i="16"/>
  <c r="AE739" i="16"/>
  <c r="AJ836" i="16"/>
  <c r="AI836" i="16"/>
  <c r="AE837" i="16"/>
  <c r="AF836" i="16"/>
  <c r="AG836" i="16"/>
  <c r="AH836" i="16"/>
  <c r="AH44" i="16"/>
  <c r="AE45" i="16"/>
  <c r="AI44" i="16"/>
  <c r="AF44" i="16"/>
  <c r="AJ44" i="16"/>
  <c r="AG44" i="16"/>
  <c r="AI1031" i="16"/>
  <c r="AH1031" i="16"/>
  <c r="AE1032" i="16"/>
  <c r="AG1031" i="16"/>
  <c r="AF1031" i="16"/>
  <c r="AJ1031" i="16"/>
  <c r="Q837" i="16"/>
  <c r="M838" i="16"/>
  <c r="R837" i="16"/>
  <c r="O837" i="16"/>
  <c r="N837" i="16"/>
  <c r="P837" i="16"/>
  <c r="AE339" i="16"/>
  <c r="AH338" i="16"/>
  <c r="AI338" i="16"/>
  <c r="AJ338" i="16"/>
  <c r="AF338" i="16"/>
  <c r="AG338" i="16"/>
  <c r="O936" i="16"/>
  <c r="R936" i="16"/>
  <c r="Q936" i="16"/>
  <c r="M937" i="16"/>
  <c r="N936" i="16"/>
  <c r="P936" i="16"/>
  <c r="R243" i="16"/>
  <c r="Q243" i="16"/>
  <c r="O243" i="16"/>
  <c r="M244" i="16"/>
  <c r="N243" i="16"/>
  <c r="P243" i="16"/>
  <c r="R1035" i="16"/>
  <c r="Q1035" i="16"/>
  <c r="P1035" i="16"/>
  <c r="N1035" i="16"/>
  <c r="M1036" i="16"/>
  <c r="O1035" i="16"/>
  <c r="Q536" i="16"/>
  <c r="O536" i="16"/>
  <c r="M537" i="16"/>
  <c r="P536" i="16"/>
  <c r="N536" i="16"/>
  <c r="R536" i="16"/>
  <c r="Q47" i="16"/>
  <c r="M48" i="16"/>
  <c r="R47" i="16"/>
  <c r="O47" i="16"/>
  <c r="N47" i="16"/>
  <c r="P47" i="16"/>
  <c r="AJ936" i="16"/>
  <c r="AG936" i="16"/>
  <c r="AH936" i="16"/>
  <c r="AE937" i="16"/>
  <c r="AF936" i="16"/>
  <c r="AI936" i="16"/>
  <c r="M145" i="16"/>
  <c r="R144" i="16"/>
  <c r="O144" i="16"/>
  <c r="Q144" i="16"/>
  <c r="N144" i="16"/>
  <c r="P144" i="16"/>
  <c r="AH442" i="16"/>
  <c r="AI442" i="16"/>
  <c r="AG442" i="16"/>
  <c r="AE443" i="16"/>
  <c r="AJ442" i="16"/>
  <c r="AF442" i="16"/>
  <c r="R441" i="16"/>
  <c r="Q441" i="16"/>
  <c r="N441" i="16"/>
  <c r="O441" i="16"/>
  <c r="M442" i="16"/>
  <c r="P441" i="16"/>
  <c r="P738" i="16"/>
  <c r="O738" i="16"/>
  <c r="Q738" i="16"/>
  <c r="R738" i="16"/>
  <c r="M739" i="16"/>
  <c r="N738" i="16"/>
  <c r="AE537" i="16"/>
  <c r="AI536" i="16"/>
  <c r="AH536" i="16"/>
  <c r="AF536" i="16"/>
  <c r="AG536" i="16"/>
  <c r="AJ536" i="16"/>
  <c r="AE145" i="16"/>
  <c r="AI144" i="16"/>
  <c r="AG144" i="16"/>
  <c r="AH144" i="16"/>
  <c r="AJ144" i="16"/>
  <c r="AF144" i="16"/>
  <c r="O338" i="16"/>
  <c r="Q338" i="16"/>
  <c r="R338" i="16"/>
  <c r="P338" i="16"/>
  <c r="M339" i="16"/>
  <c r="N338" i="16"/>
  <c r="GZ1281" i="16"/>
  <c r="GT1281" i="16"/>
  <c r="GU1282" i="16" s="1"/>
  <c r="GZ654" i="16"/>
  <c r="GT654" i="16"/>
  <c r="GU655" i="16" s="1"/>
  <c r="GV654" i="16"/>
  <c r="GW654" i="16" s="1"/>
  <c r="GX340" i="16"/>
  <c r="GT341" i="16"/>
  <c r="GU342" i="16" s="1"/>
  <c r="GZ341" i="16"/>
  <c r="GT34" i="16"/>
  <c r="GU35" i="16" s="1"/>
  <c r="GZ34" i="16"/>
  <c r="GT967" i="16"/>
  <c r="GU968" i="16" s="1"/>
  <c r="GZ967" i="16"/>
  <c r="AJ243" i="16" l="1"/>
  <c r="AG243" i="16"/>
  <c r="AH243" i="16"/>
  <c r="AI243" i="16"/>
  <c r="AE244" i="16"/>
  <c r="AF243" i="16"/>
  <c r="AE640" i="16"/>
  <c r="AJ639" i="16"/>
  <c r="AH639" i="16"/>
  <c r="AF639" i="16"/>
  <c r="AG639" i="16"/>
  <c r="AI639" i="16"/>
  <c r="AG837" i="16"/>
  <c r="AE838" i="16"/>
  <c r="AH837" i="16"/>
  <c r="AI837" i="16"/>
  <c r="AF837" i="16"/>
  <c r="AJ837" i="16"/>
  <c r="AG45" i="16"/>
  <c r="AE46" i="16"/>
  <c r="AH45" i="16"/>
  <c r="AF45" i="16"/>
  <c r="AJ45" i="16"/>
  <c r="AI45" i="16"/>
  <c r="AI739" i="16"/>
  <c r="AJ739" i="16"/>
  <c r="AE740" i="16"/>
  <c r="AF739" i="16"/>
  <c r="AH739" i="16"/>
  <c r="AG739" i="16"/>
  <c r="Q639" i="16"/>
  <c r="M640" i="16"/>
  <c r="O639" i="16"/>
  <c r="N639" i="16"/>
  <c r="R639" i="16"/>
  <c r="P639" i="16"/>
  <c r="Q339" i="16"/>
  <c r="O339" i="16"/>
  <c r="M340" i="16"/>
  <c r="R339" i="16"/>
  <c r="P339" i="16"/>
  <c r="N339" i="16"/>
  <c r="AG537" i="16"/>
  <c r="AE538" i="16"/>
  <c r="AH537" i="16"/>
  <c r="AJ537" i="16"/>
  <c r="AI537" i="16"/>
  <c r="AF537" i="16"/>
  <c r="M443" i="16"/>
  <c r="R442" i="16"/>
  <c r="O442" i="16"/>
  <c r="Q442" i="16"/>
  <c r="P442" i="16"/>
  <c r="N442" i="16"/>
  <c r="O145" i="16"/>
  <c r="R145" i="16"/>
  <c r="Q145" i="16"/>
  <c r="M146" i="16"/>
  <c r="N145" i="16"/>
  <c r="P145" i="16"/>
  <c r="M538" i="16"/>
  <c r="R537" i="16"/>
  <c r="O537" i="16"/>
  <c r="Q537" i="16"/>
  <c r="P537" i="16"/>
  <c r="N537" i="16"/>
  <c r="Q1036" i="16"/>
  <c r="O1036" i="16"/>
  <c r="M1037" i="16"/>
  <c r="R1036" i="16"/>
  <c r="P1036" i="16"/>
  <c r="N1036" i="16"/>
  <c r="AH339" i="16"/>
  <c r="AI339" i="16"/>
  <c r="AE340" i="16"/>
  <c r="AJ339" i="16"/>
  <c r="AG339" i="16"/>
  <c r="AF339" i="16"/>
  <c r="AH443" i="16"/>
  <c r="AE444" i="16"/>
  <c r="AG443" i="16"/>
  <c r="AI443" i="16"/>
  <c r="AJ443" i="16"/>
  <c r="AF443" i="16"/>
  <c r="O48" i="16"/>
  <c r="Q48" i="16"/>
  <c r="M49" i="16"/>
  <c r="R48" i="16"/>
  <c r="P48" i="16"/>
  <c r="N48" i="16"/>
  <c r="M245" i="16"/>
  <c r="Q244" i="16"/>
  <c r="R244" i="16"/>
  <c r="O244" i="16"/>
  <c r="P244" i="16"/>
  <c r="N244" i="16"/>
  <c r="AH1032" i="16"/>
  <c r="AG1032" i="16"/>
  <c r="AI1032" i="16"/>
  <c r="AJ1032" i="16"/>
  <c r="AF1032" i="16"/>
  <c r="AE1033" i="16"/>
  <c r="AJ937" i="16"/>
  <c r="AG937" i="16"/>
  <c r="AH937" i="16"/>
  <c r="AI937" i="16"/>
  <c r="AE938" i="16"/>
  <c r="AF937" i="16"/>
  <c r="AE146" i="16"/>
  <c r="AH145" i="16"/>
  <c r="AJ145" i="16"/>
  <c r="AF145" i="16"/>
  <c r="AI145" i="16"/>
  <c r="AG145" i="16"/>
  <c r="Q739" i="16"/>
  <c r="R739" i="16"/>
  <c r="O739" i="16"/>
  <c r="M740" i="16"/>
  <c r="N739" i="16"/>
  <c r="P739" i="16"/>
  <c r="P937" i="16"/>
  <c r="M938" i="16"/>
  <c r="O937" i="16"/>
  <c r="Q937" i="16"/>
  <c r="N937" i="16"/>
  <c r="R937" i="16"/>
  <c r="M839" i="16"/>
  <c r="O838" i="16"/>
  <c r="R838" i="16"/>
  <c r="Q838" i="16"/>
  <c r="P838" i="16"/>
  <c r="N838" i="16"/>
  <c r="GT968" i="16"/>
  <c r="GU969" i="16" s="1"/>
  <c r="GZ968" i="16"/>
  <c r="GZ342" i="16"/>
  <c r="GT342" i="16"/>
  <c r="GU343" i="16" s="1"/>
  <c r="GT655" i="16"/>
  <c r="GU656" i="16" s="1"/>
  <c r="GZ655" i="16"/>
  <c r="GT35" i="16"/>
  <c r="GU36" i="16" s="1"/>
  <c r="GZ35" i="16"/>
  <c r="HB340" i="16"/>
  <c r="HA340" i="16"/>
  <c r="GX654" i="16"/>
  <c r="GT1282" i="16"/>
  <c r="GU1283" i="16" s="1"/>
  <c r="GZ1282" i="16"/>
  <c r="AH244" i="16" l="1"/>
  <c r="AE245" i="16"/>
  <c r="AJ244" i="16"/>
  <c r="AF244" i="16"/>
  <c r="AI244" i="16"/>
  <c r="AG244" i="16"/>
  <c r="AH838" i="16"/>
  <c r="AF838" i="16"/>
  <c r="AG838" i="16"/>
  <c r="AI838" i="16"/>
  <c r="AE839" i="16"/>
  <c r="AJ838" i="16"/>
  <c r="AI740" i="16"/>
  <c r="AE741" i="16"/>
  <c r="AH740" i="16"/>
  <c r="AF740" i="16"/>
  <c r="AG740" i="16"/>
  <c r="AJ740" i="16"/>
  <c r="AI640" i="16"/>
  <c r="AF640" i="16"/>
  <c r="AE641" i="16"/>
  <c r="AJ640" i="16"/>
  <c r="AG640" i="16"/>
  <c r="AH640" i="16"/>
  <c r="O640" i="16"/>
  <c r="Q640" i="16"/>
  <c r="R640" i="16"/>
  <c r="P640" i="16"/>
  <c r="N640" i="16"/>
  <c r="M641" i="16"/>
  <c r="AJ46" i="16"/>
  <c r="AG46" i="16"/>
  <c r="AI46" i="16"/>
  <c r="AE47" i="16"/>
  <c r="AH46" i="16"/>
  <c r="AF46" i="16"/>
  <c r="Q245" i="16"/>
  <c r="P245" i="16"/>
  <c r="M246" i="16"/>
  <c r="R245" i="16"/>
  <c r="O245" i="16"/>
  <c r="N245" i="16"/>
  <c r="Q49" i="16"/>
  <c r="O49" i="16"/>
  <c r="M50" i="16"/>
  <c r="R49" i="16"/>
  <c r="P49" i="16"/>
  <c r="N49" i="16"/>
  <c r="AH444" i="16"/>
  <c r="AF444" i="16"/>
  <c r="AG444" i="16"/>
  <c r="AJ444" i="16"/>
  <c r="AE445" i="16"/>
  <c r="AI444" i="16"/>
  <c r="M147" i="16"/>
  <c r="R146" i="16"/>
  <c r="O146" i="16"/>
  <c r="Q146" i="16"/>
  <c r="P146" i="16"/>
  <c r="N146" i="16"/>
  <c r="AG538" i="16"/>
  <c r="AI538" i="16"/>
  <c r="AJ538" i="16"/>
  <c r="AH538" i="16"/>
  <c r="AF538" i="16"/>
  <c r="AE539" i="16"/>
  <c r="AG938" i="16"/>
  <c r="AE939" i="16"/>
  <c r="AH938" i="16"/>
  <c r="AI938" i="16"/>
  <c r="AJ938" i="16"/>
  <c r="AF938" i="16"/>
  <c r="AE341" i="16"/>
  <c r="AJ340" i="16"/>
  <c r="AG340" i="16"/>
  <c r="AI340" i="16"/>
  <c r="AF340" i="16"/>
  <c r="AH340" i="16"/>
  <c r="P340" i="16"/>
  <c r="R340" i="16"/>
  <c r="Q340" i="16"/>
  <c r="M341" i="16"/>
  <c r="O340" i="16"/>
  <c r="N340" i="16"/>
  <c r="O1037" i="16"/>
  <c r="R1037" i="16"/>
  <c r="M1038" i="16"/>
  <c r="Q1037" i="16"/>
  <c r="N1037" i="16"/>
  <c r="P1037" i="16"/>
  <c r="M539" i="16"/>
  <c r="O538" i="16"/>
  <c r="P538" i="16"/>
  <c r="R538" i="16"/>
  <c r="Q538" i="16"/>
  <c r="N538" i="16"/>
  <c r="R443" i="16"/>
  <c r="Q443" i="16"/>
  <c r="M444" i="16"/>
  <c r="P443" i="16"/>
  <c r="O443" i="16"/>
  <c r="N443" i="16"/>
  <c r="O839" i="16"/>
  <c r="Q839" i="16"/>
  <c r="R839" i="16"/>
  <c r="M840" i="16"/>
  <c r="P839" i="16"/>
  <c r="N839" i="16"/>
  <c r="AG146" i="16"/>
  <c r="AJ146" i="16"/>
  <c r="AE147" i="16"/>
  <c r="AH146" i="16"/>
  <c r="AI146" i="16"/>
  <c r="AF146" i="16"/>
  <c r="O938" i="16"/>
  <c r="Q938" i="16"/>
  <c r="R938" i="16"/>
  <c r="M939" i="16"/>
  <c r="P938" i="16"/>
  <c r="N938" i="16"/>
  <c r="R740" i="16"/>
  <c r="M741" i="16"/>
  <c r="P740" i="16"/>
  <c r="O740" i="16"/>
  <c r="Q740" i="16"/>
  <c r="N740" i="16"/>
  <c r="AG1033" i="16"/>
  <c r="AH1033" i="16"/>
  <c r="AJ1033" i="16"/>
  <c r="AI1033" i="16"/>
  <c r="AF1033" i="16"/>
  <c r="AE1034" i="16"/>
  <c r="HB654" i="16"/>
  <c r="HA654" i="16"/>
  <c r="GZ36" i="16"/>
  <c r="GT36" i="16"/>
  <c r="GZ656" i="16"/>
  <c r="GT656" i="16"/>
  <c r="GU657" i="16" s="1"/>
  <c r="GT343" i="16"/>
  <c r="GU344" i="16" s="1"/>
  <c r="GZ343" i="16"/>
  <c r="GZ969" i="16"/>
  <c r="GT969" i="16"/>
  <c r="GU970" i="16" s="1"/>
  <c r="GZ1283" i="16"/>
  <c r="GT1283" i="16"/>
  <c r="AH641" i="16" l="1"/>
  <c r="AJ641" i="16"/>
  <c r="AE642" i="16"/>
  <c r="AF641" i="16"/>
  <c r="AI641" i="16"/>
  <c r="AG641" i="16"/>
  <c r="AJ47" i="16"/>
  <c r="AI47" i="16"/>
  <c r="AH47" i="16"/>
  <c r="AF47" i="16"/>
  <c r="AE48" i="16"/>
  <c r="AG47" i="16"/>
  <c r="P641" i="16"/>
  <c r="N641" i="16"/>
  <c r="M642" i="16"/>
  <c r="O641" i="16"/>
  <c r="Q641" i="16"/>
  <c r="R641" i="16"/>
  <c r="AG741" i="16"/>
  <c r="AE742" i="16"/>
  <c r="AF741" i="16"/>
  <c r="AJ741" i="16"/>
  <c r="AI741" i="16"/>
  <c r="AH741" i="16"/>
  <c r="AF245" i="16"/>
  <c r="AG245" i="16"/>
  <c r="AH245" i="16"/>
  <c r="AI245" i="16"/>
  <c r="AE246" i="16"/>
  <c r="AJ245" i="16"/>
  <c r="AI839" i="16"/>
  <c r="AE840" i="16"/>
  <c r="AH839" i="16"/>
  <c r="AG839" i="16"/>
  <c r="AJ839" i="16"/>
  <c r="AF839" i="16"/>
  <c r="AG147" i="16"/>
  <c r="AE148" i="16"/>
  <c r="AI147" i="16"/>
  <c r="AH147" i="16"/>
  <c r="AJ147" i="16"/>
  <c r="AF147" i="16"/>
  <c r="Q444" i="16"/>
  <c r="O444" i="16"/>
  <c r="R444" i="16"/>
  <c r="M445" i="16"/>
  <c r="P444" i="16"/>
  <c r="N444" i="16"/>
  <c r="R539" i="16"/>
  <c r="M540" i="16"/>
  <c r="Q539" i="16"/>
  <c r="P539" i="16"/>
  <c r="N539" i="16"/>
  <c r="O539" i="16"/>
  <c r="Q1038" i="16"/>
  <c r="O1038" i="16"/>
  <c r="M1039" i="16"/>
  <c r="R1038" i="16"/>
  <c r="P1038" i="16"/>
  <c r="N1038" i="16"/>
  <c r="M247" i="16"/>
  <c r="Q246" i="16"/>
  <c r="O246" i="16"/>
  <c r="R246" i="16"/>
  <c r="P246" i="16"/>
  <c r="N246" i="16"/>
  <c r="R741" i="16"/>
  <c r="M742" i="16"/>
  <c r="Q741" i="16"/>
  <c r="O741" i="16"/>
  <c r="P741" i="16"/>
  <c r="N741" i="16"/>
  <c r="Q939" i="16"/>
  <c r="M940" i="16"/>
  <c r="R939" i="16"/>
  <c r="O939" i="16"/>
  <c r="P939" i="16"/>
  <c r="N939" i="16"/>
  <c r="AJ539" i="16"/>
  <c r="AH539" i="16"/>
  <c r="AG539" i="16"/>
  <c r="AI539" i="16"/>
  <c r="AF539" i="16"/>
  <c r="AE540" i="16"/>
  <c r="AH341" i="16"/>
  <c r="AI341" i="16"/>
  <c r="AG341" i="16"/>
  <c r="AJ341" i="16"/>
  <c r="AF341" i="16"/>
  <c r="AE342" i="16"/>
  <c r="M148" i="16"/>
  <c r="Q147" i="16"/>
  <c r="O147" i="16"/>
  <c r="R147" i="16"/>
  <c r="P147" i="16"/>
  <c r="N147" i="16"/>
  <c r="AG445" i="16"/>
  <c r="AH445" i="16"/>
  <c r="AF445" i="16"/>
  <c r="AE446" i="16"/>
  <c r="AI445" i="16"/>
  <c r="AJ445" i="16"/>
  <c r="R50" i="16"/>
  <c r="Q50" i="16"/>
  <c r="O50" i="16"/>
  <c r="M51" i="16"/>
  <c r="N50" i="16"/>
  <c r="P50" i="16"/>
  <c r="AJ1034" i="16"/>
  <c r="AI1034" i="16"/>
  <c r="AH1034" i="16"/>
  <c r="AG1034" i="16"/>
  <c r="AE1035" i="16"/>
  <c r="AF1034" i="16"/>
  <c r="R840" i="16"/>
  <c r="O840" i="16"/>
  <c r="M841" i="16"/>
  <c r="Q840" i="16"/>
  <c r="N840" i="16"/>
  <c r="P840" i="16"/>
  <c r="M342" i="16"/>
  <c r="O341" i="16"/>
  <c r="R341" i="16"/>
  <c r="P341" i="16"/>
  <c r="N341" i="16"/>
  <c r="Q341" i="16"/>
  <c r="AH939" i="16"/>
  <c r="AE940" i="16"/>
  <c r="AJ939" i="16"/>
  <c r="AG939" i="16"/>
  <c r="AI939" i="16"/>
  <c r="AF939" i="16"/>
  <c r="GT970" i="16"/>
  <c r="GU971" i="16" s="1"/>
  <c r="GZ970" i="16"/>
  <c r="GV970" i="16"/>
  <c r="GW970" i="16" s="1"/>
  <c r="GZ344" i="16"/>
  <c r="GT344" i="16"/>
  <c r="GU345" i="16" s="1"/>
  <c r="GZ657" i="16"/>
  <c r="GT657" i="16"/>
  <c r="GU658" i="16" s="1"/>
  <c r="AI246" i="16" l="1"/>
  <c r="AF246" i="16"/>
  <c r="AE247" i="16"/>
  <c r="AH246" i="16"/>
  <c r="AJ246" i="16"/>
  <c r="AG246" i="16"/>
  <c r="O642" i="16"/>
  <c r="R642" i="16"/>
  <c r="M643" i="16"/>
  <c r="P642" i="16"/>
  <c r="Q642" i="16"/>
  <c r="N642" i="16"/>
  <c r="AF48" i="16"/>
  <c r="AJ48" i="16"/>
  <c r="AE49" i="16"/>
  <c r="AI48" i="16"/>
  <c r="AH48" i="16"/>
  <c r="AG48" i="16"/>
  <c r="AF642" i="16"/>
  <c r="AJ642" i="16"/>
  <c r="AG642" i="16"/>
  <c r="AH642" i="16"/>
  <c r="AE643" i="16"/>
  <c r="AI642" i="16"/>
  <c r="AG840" i="16"/>
  <c r="AJ840" i="16"/>
  <c r="AF840" i="16"/>
  <c r="AI840" i="16"/>
  <c r="AE841" i="16"/>
  <c r="AH840" i="16"/>
  <c r="AJ742" i="16"/>
  <c r="AF742" i="16"/>
  <c r="AE743" i="16"/>
  <c r="AH742" i="16"/>
  <c r="AI742" i="16"/>
  <c r="AG742" i="16"/>
  <c r="R342" i="16"/>
  <c r="Q342" i="16"/>
  <c r="O342" i="16"/>
  <c r="M343" i="16"/>
  <c r="N342" i="16"/>
  <c r="P342" i="16"/>
  <c r="O841" i="16"/>
  <c r="R841" i="16"/>
  <c r="Q841" i="16"/>
  <c r="P841" i="16"/>
  <c r="N841" i="16"/>
  <c r="M842" i="16"/>
  <c r="AG1035" i="16"/>
  <c r="AE1036" i="16"/>
  <c r="AI1035" i="16"/>
  <c r="AJ1035" i="16"/>
  <c r="AF1035" i="16"/>
  <c r="AH1035" i="16"/>
  <c r="M248" i="16"/>
  <c r="Q247" i="16"/>
  <c r="N247" i="16"/>
  <c r="O247" i="16"/>
  <c r="P247" i="16"/>
  <c r="R247" i="16"/>
  <c r="M52" i="16"/>
  <c r="O51" i="16"/>
  <c r="R51" i="16"/>
  <c r="Q51" i="16"/>
  <c r="P51" i="16"/>
  <c r="N51" i="16"/>
  <c r="AJ342" i="16"/>
  <c r="AG342" i="16"/>
  <c r="AE343" i="16"/>
  <c r="AH342" i="16"/>
  <c r="AF342" i="16"/>
  <c r="AI342" i="16"/>
  <c r="O940" i="16"/>
  <c r="M941" i="16"/>
  <c r="R940" i="16"/>
  <c r="N940" i="16"/>
  <c r="P940" i="16"/>
  <c r="Q940" i="16"/>
  <c r="M149" i="16"/>
  <c r="R148" i="16"/>
  <c r="O148" i="16"/>
  <c r="Q148" i="16"/>
  <c r="P148" i="16"/>
  <c r="N148" i="16"/>
  <c r="M1040" i="16"/>
  <c r="R1039" i="16"/>
  <c r="Q1039" i="16"/>
  <c r="O1039" i="16"/>
  <c r="P1039" i="16"/>
  <c r="N1039" i="16"/>
  <c r="AE941" i="16"/>
  <c r="AF940" i="16"/>
  <c r="AJ940" i="16"/>
  <c r="AH940" i="16"/>
  <c r="AG940" i="16"/>
  <c r="AI940" i="16"/>
  <c r="AG446" i="16"/>
  <c r="AE447" i="16"/>
  <c r="AJ446" i="16"/>
  <c r="AI446" i="16"/>
  <c r="AH446" i="16"/>
  <c r="AF446" i="16"/>
  <c r="AH540" i="16"/>
  <c r="AJ540" i="16"/>
  <c r="AG540" i="16"/>
  <c r="AI540" i="16"/>
  <c r="AF540" i="16"/>
  <c r="AE541" i="16"/>
  <c r="O742" i="16"/>
  <c r="Q742" i="16"/>
  <c r="R742" i="16"/>
  <c r="N742" i="16"/>
  <c r="M743" i="16"/>
  <c r="P742" i="16"/>
  <c r="O540" i="16"/>
  <c r="R540" i="16"/>
  <c r="M541" i="16"/>
  <c r="N540" i="16"/>
  <c r="Q540" i="16"/>
  <c r="P540" i="16"/>
  <c r="M446" i="16"/>
  <c r="R445" i="16"/>
  <c r="O445" i="16"/>
  <c r="N445" i="16"/>
  <c r="Q445" i="16"/>
  <c r="P445" i="16"/>
  <c r="AJ148" i="16"/>
  <c r="AG148" i="16"/>
  <c r="AF148" i="16"/>
  <c r="AE149" i="16"/>
  <c r="AH148" i="16"/>
  <c r="AI148" i="16"/>
  <c r="GZ658" i="16"/>
  <c r="GT658" i="16"/>
  <c r="GU659" i="16" s="1"/>
  <c r="GX970" i="16"/>
  <c r="GZ971" i="16"/>
  <c r="GT971" i="16"/>
  <c r="GU972" i="16" s="1"/>
  <c r="GT345" i="16"/>
  <c r="GU346" i="16" s="1"/>
  <c r="GZ345" i="16"/>
  <c r="AF743" i="16" l="1"/>
  <c r="AI743" i="16"/>
  <c r="AG743" i="16"/>
  <c r="AJ743" i="16"/>
  <c r="AE744" i="16"/>
  <c r="AH743" i="16"/>
  <c r="AG841" i="16"/>
  <c r="AE842" i="16"/>
  <c r="AJ841" i="16"/>
  <c r="AI841" i="16"/>
  <c r="AH841" i="16"/>
  <c r="AF841" i="16"/>
  <c r="O643" i="16"/>
  <c r="M644" i="16"/>
  <c r="P643" i="16"/>
  <c r="R643" i="16"/>
  <c r="N643" i="16"/>
  <c r="Q643" i="16"/>
  <c r="AE644" i="16"/>
  <c r="AI643" i="16"/>
  <c r="AJ643" i="16"/>
  <c r="AF643" i="16"/>
  <c r="AG643" i="16"/>
  <c r="AH643" i="16"/>
  <c r="AF49" i="16"/>
  <c r="AG49" i="16"/>
  <c r="AJ49" i="16"/>
  <c r="AE50" i="16"/>
  <c r="AH49" i="16"/>
  <c r="AI49" i="16"/>
  <c r="AE248" i="16"/>
  <c r="AI247" i="16"/>
  <c r="AJ247" i="16"/>
  <c r="AF247" i="16"/>
  <c r="AH247" i="16"/>
  <c r="AG247" i="16"/>
  <c r="R446" i="16"/>
  <c r="Q446" i="16"/>
  <c r="M447" i="16"/>
  <c r="O446" i="16"/>
  <c r="P446" i="16"/>
  <c r="N446" i="16"/>
  <c r="O541" i="16"/>
  <c r="Q541" i="16"/>
  <c r="M542" i="16"/>
  <c r="R541" i="16"/>
  <c r="N541" i="16"/>
  <c r="P541" i="16"/>
  <c r="Q149" i="16"/>
  <c r="M150" i="16"/>
  <c r="R149" i="16"/>
  <c r="O149" i="16"/>
  <c r="N149" i="16"/>
  <c r="P149" i="16"/>
  <c r="AE344" i="16"/>
  <c r="AH343" i="16"/>
  <c r="AJ343" i="16"/>
  <c r="AG343" i="16"/>
  <c r="AI343" i="16"/>
  <c r="AF343" i="16"/>
  <c r="O52" i="16"/>
  <c r="N52" i="16"/>
  <c r="Q52" i="16"/>
  <c r="R52" i="16"/>
  <c r="M53" i="16"/>
  <c r="P52" i="16"/>
  <c r="AJ149" i="16"/>
  <c r="AG149" i="16"/>
  <c r="AH149" i="16"/>
  <c r="AE150" i="16"/>
  <c r="AI149" i="16"/>
  <c r="AF149" i="16"/>
  <c r="AG541" i="16"/>
  <c r="AI541" i="16"/>
  <c r="AF541" i="16"/>
  <c r="AH541" i="16"/>
  <c r="AE542" i="16"/>
  <c r="AJ541" i="16"/>
  <c r="AH447" i="16"/>
  <c r="AI447" i="16"/>
  <c r="AE448" i="16"/>
  <c r="AF447" i="16"/>
  <c r="AG447" i="16"/>
  <c r="AJ447" i="16"/>
  <c r="AJ1036" i="16"/>
  <c r="AG1036" i="16"/>
  <c r="AH1036" i="16"/>
  <c r="AF1036" i="16"/>
  <c r="AE1037" i="16"/>
  <c r="AI1036" i="16"/>
  <c r="M744" i="16"/>
  <c r="O743" i="16"/>
  <c r="Q743" i="16"/>
  <c r="R743" i="16"/>
  <c r="N743" i="16"/>
  <c r="P743" i="16"/>
  <c r="AF941" i="16"/>
  <c r="AJ941" i="16"/>
  <c r="AG941" i="16"/>
  <c r="AH941" i="16"/>
  <c r="AE942" i="16"/>
  <c r="AI941" i="16"/>
  <c r="Q1040" i="16"/>
  <c r="P1040" i="16"/>
  <c r="R1040" i="16"/>
  <c r="O1040" i="16"/>
  <c r="N1040" i="16"/>
  <c r="M1041" i="16"/>
  <c r="R248" i="16"/>
  <c r="Q248" i="16"/>
  <c r="M249" i="16"/>
  <c r="O248" i="16"/>
  <c r="N248" i="16"/>
  <c r="P248" i="16"/>
  <c r="Q941" i="16"/>
  <c r="R941" i="16"/>
  <c r="M942" i="16"/>
  <c r="O941" i="16"/>
  <c r="N941" i="16"/>
  <c r="P941" i="16"/>
  <c r="Q842" i="16"/>
  <c r="M843" i="16"/>
  <c r="O842" i="16"/>
  <c r="R842" i="16"/>
  <c r="N842" i="16"/>
  <c r="P842" i="16"/>
  <c r="R343" i="16"/>
  <c r="Q343" i="16"/>
  <c r="N343" i="16"/>
  <c r="M344" i="16"/>
  <c r="O343" i="16"/>
  <c r="P343" i="16"/>
  <c r="GZ346" i="16"/>
  <c r="GT346" i="16"/>
  <c r="GU347" i="16" s="1"/>
  <c r="GZ659" i="16"/>
  <c r="GT659" i="16"/>
  <c r="GU660" i="16" s="1"/>
  <c r="GT972" i="16"/>
  <c r="GU973" i="16" s="1"/>
  <c r="GZ972" i="16"/>
  <c r="HA970" i="16"/>
  <c r="HB970" i="16"/>
  <c r="AJ744" i="16" l="1"/>
  <c r="AG744" i="16"/>
  <c r="AE745" i="16"/>
  <c r="AI744" i="16"/>
  <c r="AF744" i="16"/>
  <c r="AH744" i="16"/>
  <c r="M645" i="16"/>
  <c r="N644" i="16"/>
  <c r="P644" i="16"/>
  <c r="Q644" i="16"/>
  <c r="O644" i="16"/>
  <c r="R644" i="16"/>
  <c r="AF248" i="16"/>
  <c r="AE249" i="16"/>
  <c r="AJ248" i="16"/>
  <c r="AI248" i="16"/>
  <c r="AH248" i="16"/>
  <c r="AG248" i="16"/>
  <c r="AE645" i="16"/>
  <c r="AF644" i="16"/>
  <c r="AH644" i="16"/>
  <c r="AI644" i="16"/>
  <c r="AJ644" i="16"/>
  <c r="AG644" i="16"/>
  <c r="AE51" i="16"/>
  <c r="AJ50" i="16"/>
  <c r="AF50" i="16"/>
  <c r="AG50" i="16"/>
  <c r="AH50" i="16"/>
  <c r="AI50" i="16"/>
  <c r="AJ842" i="16"/>
  <c r="AF842" i="16"/>
  <c r="AG842" i="16"/>
  <c r="AE843" i="16"/>
  <c r="AH842" i="16"/>
  <c r="AI842" i="16"/>
  <c r="Q744" i="16"/>
  <c r="O744" i="16"/>
  <c r="N744" i="16"/>
  <c r="R744" i="16"/>
  <c r="M745" i="16"/>
  <c r="P744" i="16"/>
  <c r="AE449" i="16"/>
  <c r="AI448" i="16"/>
  <c r="AF448" i="16"/>
  <c r="AJ448" i="16"/>
  <c r="AG448" i="16"/>
  <c r="AH448" i="16"/>
  <c r="AH542" i="16"/>
  <c r="AE543" i="16"/>
  <c r="AG542" i="16"/>
  <c r="AJ542" i="16"/>
  <c r="AF542" i="16"/>
  <c r="AI542" i="16"/>
  <c r="M54" i="16"/>
  <c r="R53" i="16"/>
  <c r="Q53" i="16"/>
  <c r="O53" i="16"/>
  <c r="P53" i="16"/>
  <c r="N53" i="16"/>
  <c r="Q542" i="16"/>
  <c r="O542" i="16"/>
  <c r="M543" i="16"/>
  <c r="R542" i="16"/>
  <c r="P542" i="16"/>
  <c r="N542" i="16"/>
  <c r="O344" i="16"/>
  <c r="Q344" i="16"/>
  <c r="R344" i="16"/>
  <c r="M345" i="16"/>
  <c r="P344" i="16"/>
  <c r="N344" i="16"/>
  <c r="M844" i="16"/>
  <c r="O843" i="16"/>
  <c r="R843" i="16"/>
  <c r="Q843" i="16"/>
  <c r="P843" i="16"/>
  <c r="N843" i="16"/>
  <c r="AG150" i="16"/>
  <c r="AH150" i="16"/>
  <c r="AJ150" i="16"/>
  <c r="AE151" i="16"/>
  <c r="AI150" i="16"/>
  <c r="AF150" i="16"/>
  <c r="Q150" i="16"/>
  <c r="O150" i="16"/>
  <c r="M151" i="16"/>
  <c r="R150" i="16"/>
  <c r="N150" i="16"/>
  <c r="P150" i="16"/>
  <c r="O942" i="16"/>
  <c r="M943" i="16"/>
  <c r="Q942" i="16"/>
  <c r="R942" i="16"/>
  <c r="N942" i="16"/>
  <c r="P942" i="16"/>
  <c r="M250" i="16"/>
  <c r="Q249" i="16"/>
  <c r="O249" i="16"/>
  <c r="R249" i="16"/>
  <c r="N249" i="16"/>
  <c r="P249" i="16"/>
  <c r="AE943" i="16"/>
  <c r="AG942" i="16"/>
  <c r="AF942" i="16"/>
  <c r="AI942" i="16"/>
  <c r="AJ942" i="16"/>
  <c r="AH942" i="16"/>
  <c r="AG1037" i="16"/>
  <c r="AI1037" i="16"/>
  <c r="AE1038" i="16"/>
  <c r="AH1037" i="16"/>
  <c r="AJ1037" i="16"/>
  <c r="AF1037" i="16"/>
  <c r="AH344" i="16"/>
  <c r="AJ344" i="16"/>
  <c r="AE345" i="16"/>
  <c r="AG344" i="16"/>
  <c r="AF344" i="16"/>
  <c r="AI344" i="16"/>
  <c r="R447" i="16"/>
  <c r="Q447" i="16"/>
  <c r="M448" i="16"/>
  <c r="N447" i="16"/>
  <c r="O447" i="16"/>
  <c r="P447" i="16"/>
  <c r="Q1041" i="16"/>
  <c r="M1042" i="16"/>
  <c r="R1041" i="16"/>
  <c r="P1041" i="16"/>
  <c r="O1041" i="16"/>
  <c r="N1041" i="16"/>
  <c r="GZ973" i="16"/>
  <c r="GT973" i="16"/>
  <c r="GU974" i="16" s="1"/>
  <c r="GT660" i="16"/>
  <c r="GZ660" i="16"/>
  <c r="GT347" i="16"/>
  <c r="GU348" i="16" s="1"/>
  <c r="GZ347" i="16"/>
  <c r="AI51" i="16" l="1"/>
  <c r="AH51" i="16"/>
  <c r="AJ51" i="16"/>
  <c r="AF51" i="16"/>
  <c r="AE52" i="16"/>
  <c r="AG51" i="16"/>
  <c r="AG843" i="16"/>
  <c r="AJ843" i="16"/>
  <c r="AE844" i="16"/>
  <c r="AI843" i="16"/>
  <c r="AF843" i="16"/>
  <c r="AH843" i="16"/>
  <c r="AG249" i="16"/>
  <c r="AH249" i="16"/>
  <c r="AE250" i="16"/>
  <c r="AJ249" i="16"/>
  <c r="AI249" i="16"/>
  <c r="AF249" i="16"/>
  <c r="AH645" i="16"/>
  <c r="AI645" i="16"/>
  <c r="AE646" i="16"/>
  <c r="AG645" i="16"/>
  <c r="AF645" i="16"/>
  <c r="AJ645" i="16"/>
  <c r="R645" i="16"/>
  <c r="M646" i="16"/>
  <c r="Q645" i="16"/>
  <c r="P645" i="16"/>
  <c r="N645" i="16"/>
  <c r="O645" i="16"/>
  <c r="AG745" i="16"/>
  <c r="AJ745" i="16"/>
  <c r="AH745" i="16"/>
  <c r="AE746" i="16"/>
  <c r="AF745" i="16"/>
  <c r="AI745" i="16"/>
  <c r="AJ345" i="16"/>
  <c r="AF345" i="16"/>
  <c r="AH345" i="16"/>
  <c r="AG345" i="16"/>
  <c r="AI345" i="16"/>
  <c r="AE346" i="16"/>
  <c r="M251" i="16"/>
  <c r="O250" i="16"/>
  <c r="Q250" i="16"/>
  <c r="P250" i="16"/>
  <c r="R250" i="16"/>
  <c r="N250" i="16"/>
  <c r="M152" i="16"/>
  <c r="P151" i="16"/>
  <c r="Q151" i="16"/>
  <c r="R151" i="16"/>
  <c r="O151" i="16"/>
  <c r="N151" i="16"/>
  <c r="O543" i="16"/>
  <c r="R543" i="16"/>
  <c r="M544" i="16"/>
  <c r="Q543" i="16"/>
  <c r="N543" i="16"/>
  <c r="P543" i="16"/>
  <c r="Q54" i="16"/>
  <c r="R54" i="16"/>
  <c r="M55" i="16"/>
  <c r="P54" i="16"/>
  <c r="N54" i="16"/>
  <c r="O54" i="16"/>
  <c r="AI449" i="16"/>
  <c r="AF449" i="16"/>
  <c r="AG449" i="16"/>
  <c r="AJ449" i="16"/>
  <c r="AE450" i="16"/>
  <c r="AH449" i="16"/>
  <c r="AJ1038" i="16"/>
  <c r="AF1038" i="16"/>
  <c r="AG1038" i="16"/>
  <c r="AH1038" i="16"/>
  <c r="AE1039" i="16"/>
  <c r="AI1038" i="16"/>
  <c r="N844" i="16"/>
  <c r="M845" i="16"/>
  <c r="R844" i="16"/>
  <c r="Q844" i="16"/>
  <c r="O844" i="16"/>
  <c r="P844" i="16"/>
  <c r="O745" i="16"/>
  <c r="Q745" i="16"/>
  <c r="P745" i="16"/>
  <c r="R745" i="16"/>
  <c r="N745" i="16"/>
  <c r="M746" i="16"/>
  <c r="M944" i="16"/>
  <c r="P943" i="16"/>
  <c r="Q943" i="16"/>
  <c r="R943" i="16"/>
  <c r="N943" i="16"/>
  <c r="O943" i="16"/>
  <c r="M449" i="16"/>
  <c r="O448" i="16"/>
  <c r="Q448" i="16"/>
  <c r="R448" i="16"/>
  <c r="N448" i="16"/>
  <c r="P448" i="16"/>
  <c r="AG943" i="16"/>
  <c r="AJ943" i="16"/>
  <c r="AE944" i="16"/>
  <c r="AF943" i="16"/>
  <c r="AH943" i="16"/>
  <c r="AI943" i="16"/>
  <c r="Q1042" i="16"/>
  <c r="R1042" i="16"/>
  <c r="O1042" i="16"/>
  <c r="P1042" i="16"/>
  <c r="M1043" i="16"/>
  <c r="N1042" i="16"/>
  <c r="AE152" i="16"/>
  <c r="AF151" i="16"/>
  <c r="AG151" i="16"/>
  <c r="AH151" i="16"/>
  <c r="AI151" i="16"/>
  <c r="AJ151" i="16"/>
  <c r="M346" i="16"/>
  <c r="Q345" i="16"/>
  <c r="O345" i="16"/>
  <c r="P345" i="16"/>
  <c r="R345" i="16"/>
  <c r="N345" i="16"/>
  <c r="AJ543" i="16"/>
  <c r="AG543" i="16"/>
  <c r="AF543" i="16"/>
  <c r="AI543" i="16"/>
  <c r="AE544" i="16"/>
  <c r="AH543" i="16"/>
  <c r="GZ348" i="16"/>
  <c r="GT348" i="16"/>
  <c r="GZ974" i="16"/>
  <c r="GT974" i="16"/>
  <c r="GU975" i="16" s="1"/>
  <c r="AG646" i="16" l="1"/>
  <c r="AH646" i="16"/>
  <c r="AI646" i="16"/>
  <c r="AJ646" i="16"/>
  <c r="AF646" i="16"/>
  <c r="AE647" i="16"/>
  <c r="AH844" i="16"/>
  <c r="AE845" i="16"/>
  <c r="AG844" i="16"/>
  <c r="AF844" i="16"/>
  <c r="AJ844" i="16"/>
  <c r="AI844" i="16"/>
  <c r="AG52" i="16"/>
  <c r="AE53" i="16"/>
  <c r="AF52" i="16"/>
  <c r="AH52" i="16"/>
  <c r="AJ52" i="16"/>
  <c r="AI52" i="16"/>
  <c r="AJ746" i="16"/>
  <c r="AH746" i="16"/>
  <c r="AI746" i="16"/>
  <c r="AE747" i="16"/>
  <c r="AF746" i="16"/>
  <c r="AG746" i="16"/>
  <c r="M647" i="16"/>
  <c r="R646" i="16"/>
  <c r="O646" i="16"/>
  <c r="P646" i="16"/>
  <c r="Q646" i="16"/>
  <c r="N646" i="16"/>
  <c r="AG250" i="16"/>
  <c r="AJ250" i="16"/>
  <c r="AF250" i="16"/>
  <c r="AI250" i="16"/>
  <c r="AE251" i="16"/>
  <c r="AH250" i="16"/>
  <c r="AH544" i="16"/>
  <c r="AF544" i="16"/>
  <c r="AJ544" i="16"/>
  <c r="AG544" i="16"/>
  <c r="AE545" i="16"/>
  <c r="AI544" i="16"/>
  <c r="AJ152" i="16"/>
  <c r="AE153" i="16"/>
  <c r="AG152" i="16"/>
  <c r="AH152" i="16"/>
  <c r="AI152" i="16"/>
  <c r="AF152" i="16"/>
  <c r="AJ450" i="16"/>
  <c r="AG450" i="16"/>
  <c r="AF450" i="16"/>
  <c r="AE451" i="16"/>
  <c r="AH450" i="16"/>
  <c r="AI450" i="16"/>
  <c r="P55" i="16"/>
  <c r="M56" i="16"/>
  <c r="R55" i="16"/>
  <c r="Q55" i="16"/>
  <c r="O55" i="16"/>
  <c r="N55" i="16"/>
  <c r="O1043" i="16"/>
  <c r="M1044" i="16"/>
  <c r="R1043" i="16"/>
  <c r="P1043" i="16"/>
  <c r="Q1043" i="16"/>
  <c r="N1043" i="16"/>
  <c r="Q449" i="16"/>
  <c r="P449" i="16"/>
  <c r="R449" i="16"/>
  <c r="M450" i="16"/>
  <c r="N449" i="16"/>
  <c r="O449" i="16"/>
  <c r="M945" i="16"/>
  <c r="O944" i="16"/>
  <c r="P944" i="16"/>
  <c r="R944" i="16"/>
  <c r="N944" i="16"/>
  <c r="Q944" i="16"/>
  <c r="AE1040" i="16"/>
  <c r="AG1039" i="16"/>
  <c r="AF1039" i="16"/>
  <c r="AH1039" i="16"/>
  <c r="AJ1039" i="16"/>
  <c r="AI1039" i="16"/>
  <c r="Q544" i="16"/>
  <c r="O544" i="16"/>
  <c r="R544" i="16"/>
  <c r="P544" i="16"/>
  <c r="M545" i="16"/>
  <c r="N544" i="16"/>
  <c r="M153" i="16"/>
  <c r="P152" i="16"/>
  <c r="O152" i="16"/>
  <c r="R152" i="16"/>
  <c r="N152" i="16"/>
  <c r="Q152" i="16"/>
  <c r="R251" i="16"/>
  <c r="Q251" i="16"/>
  <c r="O251" i="16"/>
  <c r="P251" i="16"/>
  <c r="M252" i="16"/>
  <c r="N251" i="16"/>
  <c r="M747" i="16"/>
  <c r="Q746" i="16"/>
  <c r="P746" i="16"/>
  <c r="R746" i="16"/>
  <c r="N746" i="16"/>
  <c r="O746" i="16"/>
  <c r="AJ346" i="16"/>
  <c r="AE347" i="16"/>
  <c r="AF346" i="16"/>
  <c r="AG346" i="16"/>
  <c r="AH346" i="16"/>
  <c r="AI346" i="16"/>
  <c r="M347" i="16"/>
  <c r="R346" i="16"/>
  <c r="Q346" i="16"/>
  <c r="N346" i="16"/>
  <c r="O346" i="16"/>
  <c r="P346" i="16"/>
  <c r="AE945" i="16"/>
  <c r="AH944" i="16"/>
  <c r="AG944" i="16"/>
  <c r="AF944" i="16"/>
  <c r="AJ944" i="16"/>
  <c r="AI944" i="16"/>
  <c r="O845" i="16"/>
  <c r="Q845" i="16"/>
  <c r="P845" i="16"/>
  <c r="R845" i="16"/>
  <c r="M846" i="16"/>
  <c r="N845" i="16"/>
  <c r="GZ975" i="16"/>
  <c r="GT975" i="16"/>
  <c r="GU976" i="16" s="1"/>
  <c r="M648" i="16" l="1"/>
  <c r="R647" i="16"/>
  <c r="N647" i="16"/>
  <c r="P647" i="16"/>
  <c r="Q647" i="16"/>
  <c r="O647" i="16"/>
  <c r="AH747" i="16"/>
  <c r="AJ747" i="16"/>
  <c r="AG747" i="16"/>
  <c r="AE748" i="16"/>
  <c r="AF747" i="16"/>
  <c r="AI747" i="16"/>
  <c r="AE54" i="16"/>
  <c r="AG53" i="16"/>
  <c r="AI53" i="16"/>
  <c r="AJ53" i="16"/>
  <c r="AF53" i="16"/>
  <c r="AH53" i="16"/>
  <c r="AI647" i="16"/>
  <c r="AE648" i="16"/>
  <c r="AH647" i="16"/>
  <c r="AF647" i="16"/>
  <c r="AG647" i="16"/>
  <c r="AJ647" i="16"/>
  <c r="AH251" i="16"/>
  <c r="AE252" i="16"/>
  <c r="AJ251" i="16"/>
  <c r="AI251" i="16"/>
  <c r="AF251" i="16"/>
  <c r="AG251" i="16"/>
  <c r="AJ845" i="16"/>
  <c r="AE846" i="16"/>
  <c r="AF845" i="16"/>
  <c r="AH845" i="16"/>
  <c r="AI845" i="16"/>
  <c r="AG845" i="16"/>
  <c r="R846" i="16"/>
  <c r="Q846" i="16"/>
  <c r="O846" i="16"/>
  <c r="M847" i="16"/>
  <c r="P846" i="16"/>
  <c r="N846" i="16"/>
  <c r="M348" i="16"/>
  <c r="Q347" i="16"/>
  <c r="O347" i="16"/>
  <c r="N347" i="16"/>
  <c r="P347" i="16"/>
  <c r="R347" i="16"/>
  <c r="Q252" i="16"/>
  <c r="O252" i="16"/>
  <c r="R252" i="16"/>
  <c r="M253" i="16"/>
  <c r="P252" i="16"/>
  <c r="N252" i="16"/>
  <c r="P153" i="16"/>
  <c r="Q153" i="16"/>
  <c r="R153" i="16"/>
  <c r="M154" i="16"/>
  <c r="O153" i="16"/>
  <c r="N153" i="16"/>
  <c r="AF1040" i="16"/>
  <c r="AJ1040" i="16"/>
  <c r="AH1040" i="16"/>
  <c r="AG1040" i="16"/>
  <c r="AI1040" i="16"/>
  <c r="AE1041" i="16"/>
  <c r="AF545" i="16"/>
  <c r="AG545" i="16"/>
  <c r="AJ545" i="16"/>
  <c r="AI545" i="16"/>
  <c r="AH545" i="16"/>
  <c r="AE546" i="16"/>
  <c r="AE348" i="16"/>
  <c r="AJ347" i="16"/>
  <c r="AH347" i="16"/>
  <c r="AI347" i="16"/>
  <c r="AF347" i="16"/>
  <c r="AG347" i="16"/>
  <c r="P450" i="16"/>
  <c r="Q450" i="16"/>
  <c r="R450" i="16"/>
  <c r="M451" i="16"/>
  <c r="O450" i="16"/>
  <c r="N450" i="16"/>
  <c r="O1044" i="16"/>
  <c r="Q1044" i="16"/>
  <c r="P1044" i="16"/>
  <c r="R1044" i="16"/>
  <c r="M1045" i="16"/>
  <c r="N1044" i="16"/>
  <c r="AJ945" i="16"/>
  <c r="AI945" i="16"/>
  <c r="AH945" i="16"/>
  <c r="AF945" i="16"/>
  <c r="AG945" i="16"/>
  <c r="AE946" i="16"/>
  <c r="P747" i="16"/>
  <c r="Q747" i="16"/>
  <c r="R747" i="16"/>
  <c r="M748" i="16"/>
  <c r="O747" i="16"/>
  <c r="N747" i="16"/>
  <c r="Q545" i="16"/>
  <c r="O545" i="16"/>
  <c r="R545" i="16"/>
  <c r="N545" i="16"/>
  <c r="P545" i="16"/>
  <c r="M546" i="16"/>
  <c r="Q945" i="16"/>
  <c r="R945" i="16"/>
  <c r="P945" i="16"/>
  <c r="O945" i="16"/>
  <c r="M946" i="16"/>
  <c r="N945" i="16"/>
  <c r="Q56" i="16"/>
  <c r="R56" i="16"/>
  <c r="P56" i="16"/>
  <c r="O56" i="16"/>
  <c r="N56" i="16"/>
  <c r="M57" i="16"/>
  <c r="AG451" i="16"/>
  <c r="AF451" i="16"/>
  <c r="AJ451" i="16"/>
  <c r="AE452" i="16"/>
  <c r="AH451" i="16"/>
  <c r="AI451" i="16"/>
  <c r="AF153" i="16"/>
  <c r="AJ153" i="16"/>
  <c r="AH153" i="16"/>
  <c r="AI153" i="16"/>
  <c r="AE154" i="16"/>
  <c r="AG153" i="16"/>
  <c r="GT976" i="16"/>
  <c r="GZ976" i="16"/>
  <c r="AH54" i="16" l="1"/>
  <c r="AJ54" i="16"/>
  <c r="AG54" i="16"/>
  <c r="AF54" i="16"/>
  <c r="AE55" i="16"/>
  <c r="AI54" i="16"/>
  <c r="R648" i="16"/>
  <c r="N648" i="16"/>
  <c r="M649" i="16"/>
  <c r="Q648" i="16"/>
  <c r="O648" i="16"/>
  <c r="P648" i="16"/>
  <c r="AG252" i="16"/>
  <c r="AF252" i="16"/>
  <c r="AE253" i="16"/>
  <c r="AI252" i="16"/>
  <c r="AH252" i="16"/>
  <c r="AJ252" i="16"/>
  <c r="AE749" i="16"/>
  <c r="AG748" i="16"/>
  <c r="AJ748" i="16"/>
  <c r="AF748" i="16"/>
  <c r="AH748" i="16"/>
  <c r="AI748" i="16"/>
  <c r="AF846" i="16"/>
  <c r="AI846" i="16"/>
  <c r="AH846" i="16"/>
  <c r="AG846" i="16"/>
  <c r="AE847" i="16"/>
  <c r="AJ846" i="16"/>
  <c r="AE649" i="16"/>
  <c r="AF648" i="16"/>
  <c r="AJ648" i="16"/>
  <c r="AH648" i="16"/>
  <c r="AG648" i="16"/>
  <c r="AI648" i="16"/>
  <c r="AJ348" i="16"/>
  <c r="AE349" i="16"/>
  <c r="AG348" i="16"/>
  <c r="AF348" i="16"/>
  <c r="AH348" i="16"/>
  <c r="AI348" i="16"/>
  <c r="M749" i="16"/>
  <c r="R748" i="16"/>
  <c r="P748" i="16"/>
  <c r="Q748" i="16"/>
  <c r="O748" i="16"/>
  <c r="N748" i="16"/>
  <c r="AH1041" i="16"/>
  <c r="AE1042" i="16"/>
  <c r="AF1041" i="16"/>
  <c r="AG1041" i="16"/>
  <c r="AJ1041" i="16"/>
  <c r="AI1041" i="16"/>
  <c r="M947" i="16"/>
  <c r="O946" i="16"/>
  <c r="Q946" i="16"/>
  <c r="R946" i="16"/>
  <c r="N946" i="16"/>
  <c r="P946" i="16"/>
  <c r="O348" i="16"/>
  <c r="M349" i="16"/>
  <c r="R348" i="16"/>
  <c r="N348" i="16"/>
  <c r="Q348" i="16"/>
  <c r="P348" i="16"/>
  <c r="M547" i="16"/>
  <c r="O546" i="16"/>
  <c r="R546" i="16"/>
  <c r="P546" i="16"/>
  <c r="Q546" i="16"/>
  <c r="N546" i="16"/>
  <c r="M155" i="16"/>
  <c r="P154" i="16"/>
  <c r="R154" i="16"/>
  <c r="Q154" i="16"/>
  <c r="O154" i="16"/>
  <c r="N154" i="16"/>
  <c r="AJ154" i="16"/>
  <c r="AG154" i="16"/>
  <c r="AI154" i="16"/>
  <c r="AH154" i="16"/>
  <c r="AE155" i="16"/>
  <c r="AF154" i="16"/>
  <c r="O1045" i="16"/>
  <c r="P1045" i="16"/>
  <c r="R1045" i="16"/>
  <c r="M1046" i="16"/>
  <c r="Q1045" i="16"/>
  <c r="N1045" i="16"/>
  <c r="AI452" i="16"/>
  <c r="AJ452" i="16"/>
  <c r="AE453" i="16"/>
  <c r="AF452" i="16"/>
  <c r="AH452" i="16"/>
  <c r="AG452" i="16"/>
  <c r="O57" i="16"/>
  <c r="P57" i="16"/>
  <c r="Q57" i="16"/>
  <c r="R57" i="16"/>
  <c r="M58" i="16"/>
  <c r="N57" i="16"/>
  <c r="AE947" i="16"/>
  <c r="AH946" i="16"/>
  <c r="AF946" i="16"/>
  <c r="AJ946" i="16"/>
  <c r="AG946" i="16"/>
  <c r="AI946" i="16"/>
  <c r="P451" i="16"/>
  <c r="O451" i="16"/>
  <c r="Q451" i="16"/>
  <c r="M452" i="16"/>
  <c r="N451" i="16"/>
  <c r="R451" i="16"/>
  <c r="AJ546" i="16"/>
  <c r="AI546" i="16"/>
  <c r="AH546" i="16"/>
  <c r="AF546" i="16"/>
  <c r="AE547" i="16"/>
  <c r="AG546" i="16"/>
  <c r="P253" i="16"/>
  <c r="O253" i="16"/>
  <c r="Q253" i="16"/>
  <c r="M254" i="16"/>
  <c r="R253" i="16"/>
  <c r="N253" i="16"/>
  <c r="Q847" i="16"/>
  <c r="R847" i="16"/>
  <c r="O847" i="16"/>
  <c r="P847" i="16"/>
  <c r="M848" i="16"/>
  <c r="N847" i="16"/>
  <c r="AF847" i="16" l="1"/>
  <c r="AG847" i="16"/>
  <c r="AH847" i="16"/>
  <c r="AE848" i="16"/>
  <c r="AI847" i="16"/>
  <c r="AJ847" i="16"/>
  <c r="Q649" i="16"/>
  <c r="O649" i="16"/>
  <c r="R649" i="16"/>
  <c r="N649" i="16"/>
  <c r="M650" i="16"/>
  <c r="P649" i="16"/>
  <c r="AE56" i="16"/>
  <c r="AH55" i="16"/>
  <c r="AJ55" i="16"/>
  <c r="AG55" i="16"/>
  <c r="AI55" i="16"/>
  <c r="AF55" i="16"/>
  <c r="AE650" i="16"/>
  <c r="AF649" i="16"/>
  <c r="AG649" i="16"/>
  <c r="AH649" i="16"/>
  <c r="AI649" i="16"/>
  <c r="AJ649" i="16"/>
  <c r="AG749" i="16"/>
  <c r="AI749" i="16"/>
  <c r="AE750" i="16"/>
  <c r="AJ749" i="16"/>
  <c r="AF749" i="16"/>
  <c r="AH749" i="16"/>
  <c r="AE254" i="16"/>
  <c r="AJ253" i="16"/>
  <c r="AI253" i="16"/>
  <c r="AF253" i="16"/>
  <c r="AH253" i="16"/>
  <c r="AG253" i="16"/>
  <c r="AE948" i="16"/>
  <c r="AI947" i="16"/>
  <c r="AF947" i="16"/>
  <c r="AG947" i="16"/>
  <c r="AJ947" i="16"/>
  <c r="AH947" i="16"/>
  <c r="Q58" i="16"/>
  <c r="P58" i="16"/>
  <c r="N58" i="16"/>
  <c r="O58" i="16"/>
  <c r="R58" i="16"/>
  <c r="M59" i="16"/>
  <c r="AF453" i="16"/>
  <c r="AI453" i="16"/>
  <c r="AG453" i="16"/>
  <c r="AJ453" i="16"/>
  <c r="AH453" i="16"/>
  <c r="AE454" i="16"/>
  <c r="R155" i="16"/>
  <c r="Q155" i="16"/>
  <c r="P155" i="16"/>
  <c r="O155" i="16"/>
  <c r="N155" i="16"/>
  <c r="M156" i="16"/>
  <c r="Q547" i="16"/>
  <c r="M548" i="16"/>
  <c r="R547" i="16"/>
  <c r="N547" i="16"/>
  <c r="P547" i="16"/>
  <c r="O547" i="16"/>
  <c r="O947" i="16"/>
  <c r="Q947" i="16"/>
  <c r="M948" i="16"/>
  <c r="R947" i="16"/>
  <c r="P947" i="16"/>
  <c r="N947" i="16"/>
  <c r="P749" i="16"/>
  <c r="M750" i="16"/>
  <c r="R749" i="16"/>
  <c r="Q749" i="16"/>
  <c r="N749" i="16"/>
  <c r="O749" i="16"/>
  <c r="AF547" i="16"/>
  <c r="AH547" i="16"/>
  <c r="AJ547" i="16"/>
  <c r="AG547" i="16"/>
  <c r="AE548" i="16"/>
  <c r="AI547" i="16"/>
  <c r="AJ155" i="16"/>
  <c r="AI155" i="16"/>
  <c r="AE156" i="16"/>
  <c r="AF155" i="16"/>
  <c r="AG155" i="16"/>
  <c r="AH155" i="16"/>
  <c r="M849" i="16"/>
  <c r="O848" i="16"/>
  <c r="R848" i="16"/>
  <c r="Q848" i="16"/>
  <c r="P848" i="16"/>
  <c r="N848" i="16"/>
  <c r="M255" i="16"/>
  <c r="Q254" i="16"/>
  <c r="O254" i="16"/>
  <c r="P254" i="16"/>
  <c r="R254" i="16"/>
  <c r="N254" i="16"/>
  <c r="O452" i="16"/>
  <c r="Q452" i="16"/>
  <c r="P452" i="16"/>
  <c r="N452" i="16"/>
  <c r="R452" i="16"/>
  <c r="M453" i="16"/>
  <c r="O1046" i="16"/>
  <c r="M1047" i="16"/>
  <c r="N1046" i="16"/>
  <c r="P1046" i="16"/>
  <c r="Q1046" i="16"/>
  <c r="R1046" i="16"/>
  <c r="Q349" i="16"/>
  <c r="O349" i="16"/>
  <c r="M350" i="16"/>
  <c r="R349" i="16"/>
  <c r="N349" i="16"/>
  <c r="P349" i="16"/>
  <c r="AJ1042" i="16"/>
  <c r="AF1042" i="16"/>
  <c r="AH1042" i="16"/>
  <c r="AI1042" i="16"/>
  <c r="AG1042" i="16"/>
  <c r="AE1043" i="16"/>
  <c r="AG349" i="16"/>
  <c r="AH349" i="16"/>
  <c r="AJ349" i="16"/>
  <c r="AE350" i="16"/>
  <c r="AF349" i="16"/>
  <c r="AI349" i="16"/>
  <c r="AE57" i="16" l="1"/>
  <c r="AI56" i="16"/>
  <c r="AJ56" i="16"/>
  <c r="AH56" i="16"/>
  <c r="AG56" i="16"/>
  <c r="AF56" i="16"/>
  <c r="AJ254" i="16"/>
  <c r="AH254" i="16"/>
  <c r="AE255" i="16"/>
  <c r="AI254" i="16"/>
  <c r="AF254" i="16"/>
  <c r="AG254" i="16"/>
  <c r="AE751" i="16"/>
  <c r="AJ750" i="16"/>
  <c r="AG750" i="16"/>
  <c r="AH750" i="16"/>
  <c r="AF750" i="16"/>
  <c r="AI750" i="16"/>
  <c r="AI650" i="16"/>
  <c r="AH650" i="16"/>
  <c r="AF650" i="16"/>
  <c r="AG650" i="16"/>
  <c r="AE651" i="16"/>
  <c r="AJ650" i="16"/>
  <c r="O650" i="16"/>
  <c r="Q650" i="16"/>
  <c r="R650" i="16"/>
  <c r="P650" i="16"/>
  <c r="M651" i="16"/>
  <c r="N650" i="16"/>
  <c r="AI848" i="16"/>
  <c r="AG848" i="16"/>
  <c r="AF848" i="16"/>
  <c r="AE849" i="16"/>
  <c r="AJ848" i="16"/>
  <c r="AH848" i="16"/>
  <c r="R350" i="16"/>
  <c r="N350" i="16"/>
  <c r="M351" i="16"/>
  <c r="P350" i="16"/>
  <c r="Q350" i="16"/>
  <c r="O350" i="16"/>
  <c r="O849" i="16"/>
  <c r="M850" i="16"/>
  <c r="Q849" i="16"/>
  <c r="R849" i="16"/>
  <c r="P849" i="16"/>
  <c r="N849" i="16"/>
  <c r="AI156" i="16"/>
  <c r="AJ156" i="16"/>
  <c r="AH156" i="16"/>
  <c r="AE157" i="16"/>
  <c r="AF156" i="16"/>
  <c r="AG156" i="16"/>
  <c r="M949" i="16"/>
  <c r="O948" i="16"/>
  <c r="Q948" i="16"/>
  <c r="R948" i="16"/>
  <c r="N948" i="16"/>
  <c r="P948" i="16"/>
  <c r="AJ948" i="16"/>
  <c r="AH948" i="16"/>
  <c r="AG948" i="16"/>
  <c r="AF948" i="16"/>
  <c r="AE949" i="16"/>
  <c r="AI948" i="16"/>
  <c r="AI350" i="16"/>
  <c r="AH350" i="16"/>
  <c r="AG350" i="16"/>
  <c r="AJ350" i="16"/>
  <c r="AF350" i="16"/>
  <c r="AE351" i="16"/>
  <c r="AF1043" i="16"/>
  <c r="AI1043" i="16"/>
  <c r="AG1043" i="16"/>
  <c r="AE1044" i="16"/>
  <c r="AJ1043" i="16"/>
  <c r="AH1043" i="16"/>
  <c r="Q1047" i="16"/>
  <c r="M1048" i="16"/>
  <c r="O1047" i="16"/>
  <c r="P1047" i="16"/>
  <c r="N1047" i="16"/>
  <c r="R1047" i="16"/>
  <c r="P750" i="16"/>
  <c r="O750" i="16"/>
  <c r="R750" i="16"/>
  <c r="M751" i="16"/>
  <c r="Q750" i="16"/>
  <c r="N750" i="16"/>
  <c r="Q548" i="16"/>
  <c r="R548" i="16"/>
  <c r="O548" i="16"/>
  <c r="P548" i="16"/>
  <c r="M549" i="16"/>
  <c r="N548" i="16"/>
  <c r="AG454" i="16"/>
  <c r="AF454" i="16"/>
  <c r="AJ454" i="16"/>
  <c r="AI454" i="16"/>
  <c r="AH454" i="16"/>
  <c r="AE455" i="16"/>
  <c r="Q255" i="16"/>
  <c r="O255" i="16"/>
  <c r="M256" i="16"/>
  <c r="R255" i="16"/>
  <c r="P255" i="16"/>
  <c r="N255" i="16"/>
  <c r="AG548" i="16"/>
  <c r="AE549" i="16"/>
  <c r="AF548" i="16"/>
  <c r="AJ548" i="16"/>
  <c r="AH548" i="16"/>
  <c r="AI548" i="16"/>
  <c r="M454" i="16"/>
  <c r="R453" i="16"/>
  <c r="Q453" i="16"/>
  <c r="O453" i="16"/>
  <c r="P453" i="16"/>
  <c r="N453" i="16"/>
  <c r="R156" i="16"/>
  <c r="M157" i="16"/>
  <c r="P156" i="16"/>
  <c r="N156" i="16"/>
  <c r="O156" i="16"/>
  <c r="Q156" i="16"/>
  <c r="O59" i="16"/>
  <c r="Q59" i="16"/>
  <c r="M60" i="16"/>
  <c r="N59" i="16"/>
  <c r="P59" i="16"/>
  <c r="R59" i="16"/>
  <c r="O651" i="16" l="1"/>
  <c r="P651" i="16"/>
  <c r="R651" i="16"/>
  <c r="N651" i="16"/>
  <c r="Q651" i="16"/>
  <c r="M652" i="16"/>
  <c r="AJ751" i="16"/>
  <c r="AG751" i="16"/>
  <c r="AH751" i="16"/>
  <c r="AI751" i="16"/>
  <c r="AE752" i="16"/>
  <c r="AF751" i="16"/>
  <c r="AI255" i="16"/>
  <c r="AG255" i="16"/>
  <c r="AH255" i="16"/>
  <c r="AE256" i="16"/>
  <c r="AF255" i="16"/>
  <c r="AJ255" i="16"/>
  <c r="AJ57" i="16"/>
  <c r="AG57" i="16"/>
  <c r="AE58" i="16"/>
  <c r="AF57" i="16"/>
  <c r="AH57" i="16"/>
  <c r="AI57" i="16"/>
  <c r="AJ849" i="16"/>
  <c r="AE850" i="16"/>
  <c r="AH849" i="16"/>
  <c r="AG849" i="16"/>
  <c r="AF849" i="16"/>
  <c r="AI849" i="16"/>
  <c r="AH651" i="16"/>
  <c r="AI651" i="16"/>
  <c r="AJ651" i="16"/>
  <c r="AG651" i="16"/>
  <c r="AE652" i="16"/>
  <c r="AF651" i="16"/>
  <c r="AF949" i="16"/>
  <c r="AG949" i="16"/>
  <c r="AE950" i="16"/>
  <c r="AH949" i="16"/>
  <c r="AJ949" i="16"/>
  <c r="AI949" i="16"/>
  <c r="Q157" i="16"/>
  <c r="R157" i="16"/>
  <c r="M158" i="16"/>
  <c r="N157" i="16"/>
  <c r="P157" i="16"/>
  <c r="O157" i="16"/>
  <c r="AJ549" i="16"/>
  <c r="AH549" i="16"/>
  <c r="AI549" i="16"/>
  <c r="AE550" i="16"/>
  <c r="AG549" i="16"/>
  <c r="AF549" i="16"/>
  <c r="Q751" i="16"/>
  <c r="M752" i="16"/>
  <c r="O751" i="16"/>
  <c r="R751" i="16"/>
  <c r="P751" i="16"/>
  <c r="N751" i="16"/>
  <c r="N60" i="16"/>
  <c r="Q60" i="16"/>
  <c r="M61" i="16"/>
  <c r="O60" i="16"/>
  <c r="P60" i="16"/>
  <c r="R60" i="16"/>
  <c r="O549" i="16"/>
  <c r="Q549" i="16"/>
  <c r="P549" i="16"/>
  <c r="R549" i="16"/>
  <c r="M550" i="16"/>
  <c r="N549" i="16"/>
  <c r="P454" i="16"/>
  <c r="R454" i="16"/>
  <c r="Q454" i="16"/>
  <c r="O454" i="16"/>
  <c r="M455" i="16"/>
  <c r="N454" i="16"/>
  <c r="Q256" i="16"/>
  <c r="M257" i="16"/>
  <c r="R256" i="16"/>
  <c r="P256" i="16"/>
  <c r="N256" i="16"/>
  <c r="O256" i="16"/>
  <c r="Q949" i="16"/>
  <c r="R949" i="16"/>
  <c r="M950" i="16"/>
  <c r="O949" i="16"/>
  <c r="P949" i="16"/>
  <c r="N949" i="16"/>
  <c r="O351" i="16"/>
  <c r="P351" i="16"/>
  <c r="R351" i="16"/>
  <c r="Q351" i="16"/>
  <c r="M352" i="16"/>
  <c r="N351" i="16"/>
  <c r="AE456" i="16"/>
  <c r="AI455" i="16"/>
  <c r="AG455" i="16"/>
  <c r="AH455" i="16"/>
  <c r="AJ455" i="16"/>
  <c r="AF455" i="16"/>
  <c r="R1048" i="16"/>
  <c r="M1049" i="16"/>
  <c r="P1048" i="16"/>
  <c r="Q1048" i="16"/>
  <c r="N1048" i="16"/>
  <c r="O1048" i="16"/>
  <c r="AH1044" i="16"/>
  <c r="AJ1044" i="16"/>
  <c r="AG1044" i="16"/>
  <c r="AF1044" i="16"/>
  <c r="AI1044" i="16"/>
  <c r="AE1045" i="16"/>
  <c r="AG351" i="16"/>
  <c r="AE352" i="16"/>
  <c r="AJ351" i="16"/>
  <c r="AF351" i="16"/>
  <c r="AH351" i="16"/>
  <c r="AI351" i="16"/>
  <c r="AE158" i="16"/>
  <c r="AI157" i="16"/>
  <c r="AG157" i="16"/>
  <c r="AH157" i="16"/>
  <c r="AF157" i="16"/>
  <c r="AJ157" i="16"/>
  <c r="P850" i="16"/>
  <c r="O850" i="16"/>
  <c r="M851" i="16"/>
  <c r="N850" i="16"/>
  <c r="R850" i="16"/>
  <c r="Q850" i="16"/>
  <c r="AF58" i="16" l="1"/>
  <c r="AE59" i="16"/>
  <c r="AJ58" i="16"/>
  <c r="AI58" i="16"/>
  <c r="AG58" i="16"/>
  <c r="AH58" i="16"/>
  <c r="AH850" i="16"/>
  <c r="AI850" i="16"/>
  <c r="AG850" i="16"/>
  <c r="AF850" i="16"/>
  <c r="AJ850" i="16"/>
  <c r="AE851" i="16"/>
  <c r="Q652" i="16"/>
  <c r="R652" i="16"/>
  <c r="N652" i="16"/>
  <c r="O652" i="16"/>
  <c r="M653" i="16"/>
  <c r="P652" i="16"/>
  <c r="AJ652" i="16"/>
  <c r="AI652" i="16"/>
  <c r="AE653" i="16"/>
  <c r="AF652" i="16"/>
  <c r="AG652" i="16"/>
  <c r="AH652" i="16"/>
  <c r="AG752" i="16"/>
  <c r="AF752" i="16"/>
  <c r="AH752" i="16"/>
  <c r="AI752" i="16"/>
  <c r="AE753" i="16"/>
  <c r="AJ752" i="16"/>
  <c r="AF256" i="16"/>
  <c r="AG256" i="16"/>
  <c r="AE257" i="16"/>
  <c r="AH256" i="16"/>
  <c r="AI256" i="16"/>
  <c r="AJ256" i="16"/>
  <c r="Q851" i="16"/>
  <c r="N851" i="16"/>
  <c r="P851" i="16"/>
  <c r="O851" i="16"/>
  <c r="M852" i="16"/>
  <c r="R851" i="16"/>
  <c r="AI158" i="16"/>
  <c r="AH158" i="16"/>
  <c r="AG158" i="16"/>
  <c r="AF158" i="16"/>
  <c r="AJ158" i="16"/>
  <c r="AE159" i="16"/>
  <c r="M353" i="16"/>
  <c r="R352" i="16"/>
  <c r="O352" i="16"/>
  <c r="P352" i="16"/>
  <c r="Q352" i="16"/>
  <c r="N352" i="16"/>
  <c r="O550" i="16"/>
  <c r="Q550" i="16"/>
  <c r="R550" i="16"/>
  <c r="M551" i="16"/>
  <c r="P550" i="16"/>
  <c r="N550" i="16"/>
  <c r="M62" i="16"/>
  <c r="P61" i="16"/>
  <c r="O61" i="16"/>
  <c r="N61" i="16"/>
  <c r="R61" i="16"/>
  <c r="Q61" i="16"/>
  <c r="M159" i="16"/>
  <c r="R158" i="16"/>
  <c r="Q158" i="16"/>
  <c r="N158" i="16"/>
  <c r="P158" i="16"/>
  <c r="O158" i="16"/>
  <c r="AE951" i="16"/>
  <c r="AI950" i="16"/>
  <c r="AF950" i="16"/>
  <c r="AG950" i="16"/>
  <c r="AJ950" i="16"/>
  <c r="AH950" i="16"/>
  <c r="AI1045" i="16"/>
  <c r="AE1046" i="16"/>
  <c r="AH1045" i="16"/>
  <c r="AJ1045" i="16"/>
  <c r="AG1045" i="16"/>
  <c r="AF1045" i="16"/>
  <c r="M258" i="16"/>
  <c r="R257" i="16"/>
  <c r="Q257" i="16"/>
  <c r="O257" i="16"/>
  <c r="P257" i="16"/>
  <c r="N257" i="16"/>
  <c r="AH456" i="16"/>
  <c r="AJ456" i="16"/>
  <c r="AI456" i="16"/>
  <c r="AE457" i="16"/>
  <c r="AF456" i="16"/>
  <c r="AG456" i="16"/>
  <c r="M951" i="16"/>
  <c r="N950" i="16"/>
  <c r="P950" i="16"/>
  <c r="Q950" i="16"/>
  <c r="O950" i="16"/>
  <c r="R950" i="16"/>
  <c r="N455" i="16"/>
  <c r="P455" i="16"/>
  <c r="R455" i="16"/>
  <c r="O455" i="16"/>
  <c r="M456" i="16"/>
  <c r="Q455" i="16"/>
  <c r="AG352" i="16"/>
  <c r="AH352" i="16"/>
  <c r="AJ352" i="16"/>
  <c r="AF352" i="16"/>
  <c r="AE353" i="16"/>
  <c r="AI352" i="16"/>
  <c r="M1050" i="16"/>
  <c r="P1049" i="16"/>
  <c r="O1049" i="16"/>
  <c r="N1049" i="16"/>
  <c r="Q1049" i="16"/>
  <c r="R1049" i="16"/>
  <c r="M753" i="16"/>
  <c r="N752" i="16"/>
  <c r="Q752" i="16"/>
  <c r="R752" i="16"/>
  <c r="P752" i="16"/>
  <c r="O752" i="16"/>
  <c r="AI550" i="16"/>
  <c r="AG550" i="16"/>
  <c r="AH550" i="16"/>
  <c r="AE551" i="16"/>
  <c r="AJ550" i="16"/>
  <c r="AF550" i="16"/>
  <c r="AI257" i="16" l="1"/>
  <c r="AJ257" i="16"/>
  <c r="AG257" i="16"/>
  <c r="AH257" i="16"/>
  <c r="AF257" i="16"/>
  <c r="AE258" i="16"/>
  <c r="AH753" i="16"/>
  <c r="AE754" i="16"/>
  <c r="AG753" i="16"/>
  <c r="AJ753" i="16"/>
  <c r="AF753" i="16"/>
  <c r="AI753" i="16"/>
  <c r="AH653" i="16"/>
  <c r="AF653" i="16"/>
  <c r="AI653" i="16"/>
  <c r="AG653" i="16"/>
  <c r="AJ653" i="16"/>
  <c r="AE654" i="16"/>
  <c r="Q653" i="16"/>
  <c r="M654" i="16"/>
  <c r="N653" i="16"/>
  <c r="R653" i="16"/>
  <c r="P653" i="16"/>
  <c r="O653" i="16"/>
  <c r="AF59" i="16"/>
  <c r="AI59" i="16"/>
  <c r="AG59" i="16"/>
  <c r="AH59" i="16"/>
  <c r="AJ59" i="16"/>
  <c r="AE60" i="16"/>
  <c r="AJ851" i="16"/>
  <c r="AE852" i="16"/>
  <c r="AF851" i="16"/>
  <c r="AH851" i="16"/>
  <c r="AG851" i="16"/>
  <c r="AI851" i="16"/>
  <c r="M754" i="16"/>
  <c r="Q753" i="16"/>
  <c r="R753" i="16"/>
  <c r="O753" i="16"/>
  <c r="P753" i="16"/>
  <c r="N753" i="16"/>
  <c r="AH353" i="16"/>
  <c r="AI353" i="16"/>
  <c r="AF353" i="16"/>
  <c r="AG353" i="16"/>
  <c r="AE354" i="16"/>
  <c r="AJ353" i="16"/>
  <c r="N951" i="16"/>
  <c r="R951" i="16"/>
  <c r="M952" i="16"/>
  <c r="O951" i="16"/>
  <c r="Q951" i="16"/>
  <c r="P951" i="16"/>
  <c r="P258" i="16"/>
  <c r="M259" i="16"/>
  <c r="R258" i="16"/>
  <c r="O258" i="16"/>
  <c r="Q258" i="16"/>
  <c r="N258" i="16"/>
  <c r="Q159" i="16"/>
  <c r="R159" i="16"/>
  <c r="O159" i="16"/>
  <c r="N159" i="16"/>
  <c r="M160" i="16"/>
  <c r="P159" i="16"/>
  <c r="Q62" i="16"/>
  <c r="O62" i="16"/>
  <c r="M63" i="16"/>
  <c r="N62" i="16"/>
  <c r="R62" i="16"/>
  <c r="P62" i="16"/>
  <c r="P353" i="16"/>
  <c r="Q353" i="16"/>
  <c r="R353" i="16"/>
  <c r="N353" i="16"/>
  <c r="M354" i="16"/>
  <c r="O353" i="16"/>
  <c r="R852" i="16"/>
  <c r="O852" i="16"/>
  <c r="P852" i="16"/>
  <c r="N852" i="16"/>
  <c r="M853" i="16"/>
  <c r="Q852" i="16"/>
  <c r="AE552" i="16"/>
  <c r="AH551" i="16"/>
  <c r="AI551" i="16"/>
  <c r="AG551" i="16"/>
  <c r="AF551" i="16"/>
  <c r="AJ551" i="16"/>
  <c r="AG457" i="16"/>
  <c r="AI457" i="16"/>
  <c r="AJ457" i="16"/>
  <c r="AH457" i="16"/>
  <c r="AF457" i="16"/>
  <c r="AE458" i="16"/>
  <c r="AH1046" i="16"/>
  <c r="AE1047" i="16"/>
  <c r="AJ1046" i="16"/>
  <c r="AF1046" i="16"/>
  <c r="AG1046" i="16"/>
  <c r="AI1046" i="16"/>
  <c r="M552" i="16"/>
  <c r="P551" i="16"/>
  <c r="O551" i="16"/>
  <c r="Q551" i="16"/>
  <c r="R551" i="16"/>
  <c r="N551" i="16"/>
  <c r="Q1050" i="16"/>
  <c r="P1050" i="16"/>
  <c r="O1050" i="16"/>
  <c r="M1051" i="16"/>
  <c r="N1050" i="16"/>
  <c r="R1050" i="16"/>
  <c r="M457" i="16"/>
  <c r="O456" i="16"/>
  <c r="R456" i="16"/>
  <c r="P456" i="16"/>
  <c r="N456" i="16"/>
  <c r="Q456" i="16"/>
  <c r="AI951" i="16"/>
  <c r="AH951" i="16"/>
  <c r="AJ951" i="16"/>
  <c r="AG951" i="16"/>
  <c r="AE952" i="16"/>
  <c r="AF951" i="16"/>
  <c r="AF159" i="16"/>
  <c r="AJ159" i="16"/>
  <c r="AI159" i="16"/>
  <c r="AE160" i="16"/>
  <c r="AH159" i="16"/>
  <c r="AG159" i="16"/>
  <c r="AF60" i="16" l="1"/>
  <c r="AE61" i="16"/>
  <c r="AJ60" i="16"/>
  <c r="AI60" i="16"/>
  <c r="AG60" i="16"/>
  <c r="AH60" i="16"/>
  <c r="AF654" i="16"/>
  <c r="AH654" i="16"/>
  <c r="AG654" i="16"/>
  <c r="AE655" i="16"/>
  <c r="AI654" i="16"/>
  <c r="AJ654" i="16"/>
  <c r="AH258" i="16"/>
  <c r="AF258" i="16"/>
  <c r="AI258" i="16"/>
  <c r="AJ258" i="16"/>
  <c r="AE259" i="16"/>
  <c r="AG258" i="16"/>
  <c r="AE853" i="16"/>
  <c r="AJ852" i="16"/>
  <c r="AI852" i="16"/>
  <c r="AH852" i="16"/>
  <c r="AF852" i="16"/>
  <c r="AG852" i="16"/>
  <c r="M655" i="16"/>
  <c r="P654" i="16"/>
  <c r="N654" i="16"/>
  <c r="O654" i="16"/>
  <c r="Q654" i="16"/>
  <c r="R654" i="16"/>
  <c r="AJ754" i="16"/>
  <c r="AG754" i="16"/>
  <c r="AE755" i="16"/>
  <c r="AF754" i="16"/>
  <c r="AI754" i="16"/>
  <c r="AH754" i="16"/>
  <c r="R853" i="16"/>
  <c r="M854" i="16"/>
  <c r="O853" i="16"/>
  <c r="P853" i="16"/>
  <c r="N853" i="16"/>
  <c r="Q853" i="16"/>
  <c r="P754" i="16"/>
  <c r="O754" i="16"/>
  <c r="M755" i="16"/>
  <c r="R754" i="16"/>
  <c r="N754" i="16"/>
  <c r="Q754" i="16"/>
  <c r="AH160" i="16"/>
  <c r="AG160" i="16"/>
  <c r="AF160" i="16"/>
  <c r="AJ160" i="16"/>
  <c r="AE161" i="16"/>
  <c r="AI160" i="16"/>
  <c r="AG458" i="16"/>
  <c r="AI458" i="16"/>
  <c r="AE459" i="16"/>
  <c r="AF458" i="16"/>
  <c r="AJ458" i="16"/>
  <c r="AH458" i="16"/>
  <c r="AI952" i="16"/>
  <c r="AF952" i="16"/>
  <c r="AJ952" i="16"/>
  <c r="AG952" i="16"/>
  <c r="AE953" i="16"/>
  <c r="AH952" i="16"/>
  <c r="P457" i="16"/>
  <c r="M458" i="16"/>
  <c r="N457" i="16"/>
  <c r="R457" i="16"/>
  <c r="Q457" i="16"/>
  <c r="O457" i="16"/>
  <c r="P552" i="16"/>
  <c r="Q552" i="16"/>
  <c r="O552" i="16"/>
  <c r="N552" i="16"/>
  <c r="M553" i="16"/>
  <c r="R552" i="16"/>
  <c r="AH552" i="16"/>
  <c r="AE553" i="16"/>
  <c r="AF552" i="16"/>
  <c r="AI552" i="16"/>
  <c r="AG552" i="16"/>
  <c r="AJ552" i="16"/>
  <c r="P354" i="16"/>
  <c r="R354" i="16"/>
  <c r="M355" i="16"/>
  <c r="Q354" i="16"/>
  <c r="O354" i="16"/>
  <c r="N354" i="16"/>
  <c r="M64" i="16"/>
  <c r="N63" i="16"/>
  <c r="R63" i="16"/>
  <c r="O63" i="16"/>
  <c r="P63" i="16"/>
  <c r="Q63" i="16"/>
  <c r="M161" i="16"/>
  <c r="R160" i="16"/>
  <c r="O160" i="16"/>
  <c r="N160" i="16"/>
  <c r="Q160" i="16"/>
  <c r="P160" i="16"/>
  <c r="Q952" i="16"/>
  <c r="O952" i="16"/>
  <c r="N952" i="16"/>
  <c r="R952" i="16"/>
  <c r="P952" i="16"/>
  <c r="M953" i="16"/>
  <c r="AI354" i="16"/>
  <c r="AH354" i="16"/>
  <c r="AG354" i="16"/>
  <c r="AE355" i="16"/>
  <c r="AJ354" i="16"/>
  <c r="AF354" i="16"/>
  <c r="M1052" i="16"/>
  <c r="Q1051" i="16"/>
  <c r="R1051" i="16"/>
  <c r="P1051" i="16"/>
  <c r="O1051" i="16"/>
  <c r="N1051" i="16"/>
  <c r="AH1047" i="16"/>
  <c r="AG1047" i="16"/>
  <c r="AJ1047" i="16"/>
  <c r="AE1048" i="16"/>
  <c r="AI1047" i="16"/>
  <c r="AF1047" i="16"/>
  <c r="R259" i="16"/>
  <c r="M260" i="16"/>
  <c r="N259" i="16"/>
  <c r="P259" i="16"/>
  <c r="Q259" i="16"/>
  <c r="O259" i="16"/>
  <c r="AF755" i="16" l="1"/>
  <c r="AH755" i="16"/>
  <c r="AG755" i="16"/>
  <c r="AI755" i="16"/>
  <c r="AJ755" i="16"/>
  <c r="AE756" i="16"/>
  <c r="P655" i="16"/>
  <c r="R655" i="16"/>
  <c r="M656" i="16"/>
  <c r="N655" i="16"/>
  <c r="O655" i="16"/>
  <c r="Q655" i="16"/>
  <c r="AE260" i="16"/>
  <c r="AH259" i="16"/>
  <c r="AF259" i="16"/>
  <c r="AI259" i="16"/>
  <c r="AG259" i="16"/>
  <c r="AJ259" i="16"/>
  <c r="AG655" i="16"/>
  <c r="AI655" i="16"/>
  <c r="AE656" i="16"/>
  <c r="AF655" i="16"/>
  <c r="AJ655" i="16"/>
  <c r="AH655" i="16"/>
  <c r="AJ61" i="16"/>
  <c r="AH61" i="16"/>
  <c r="AI61" i="16"/>
  <c r="AF61" i="16"/>
  <c r="AG61" i="16"/>
  <c r="AE62" i="16"/>
  <c r="AI853" i="16"/>
  <c r="AG853" i="16"/>
  <c r="AJ853" i="16"/>
  <c r="AH853" i="16"/>
  <c r="AF853" i="16"/>
  <c r="AE854" i="16"/>
  <c r="M162" i="16"/>
  <c r="O161" i="16"/>
  <c r="N161" i="16"/>
  <c r="Q161" i="16"/>
  <c r="P161" i="16"/>
  <c r="R161" i="16"/>
  <c r="P553" i="16"/>
  <c r="O553" i="16"/>
  <c r="Q553" i="16"/>
  <c r="N553" i="16"/>
  <c r="R553" i="16"/>
  <c r="M554" i="16"/>
  <c r="AF953" i="16"/>
  <c r="AH953" i="16"/>
  <c r="AE954" i="16"/>
  <c r="AI953" i="16"/>
  <c r="AG953" i="16"/>
  <c r="AJ953" i="16"/>
  <c r="AE162" i="16"/>
  <c r="AH161" i="16"/>
  <c r="AI161" i="16"/>
  <c r="AG161" i="16"/>
  <c r="AF161" i="16"/>
  <c r="AJ161" i="16"/>
  <c r="M756" i="16"/>
  <c r="P755" i="16"/>
  <c r="O755" i="16"/>
  <c r="N755" i="16"/>
  <c r="Q755" i="16"/>
  <c r="R755" i="16"/>
  <c r="AF1048" i="16"/>
  <c r="AH1048" i="16"/>
  <c r="AI1048" i="16"/>
  <c r="AG1048" i="16"/>
  <c r="AJ1048" i="16"/>
  <c r="AE1049" i="16"/>
  <c r="P854" i="16"/>
  <c r="N854" i="16"/>
  <c r="O854" i="16"/>
  <c r="M855" i="16"/>
  <c r="Q854" i="16"/>
  <c r="R854" i="16"/>
  <c r="M1053" i="16"/>
  <c r="R1052" i="16"/>
  <c r="O1052" i="16"/>
  <c r="Q1052" i="16"/>
  <c r="N1052" i="16"/>
  <c r="P1052" i="16"/>
  <c r="M65" i="16"/>
  <c r="P64" i="16"/>
  <c r="N64" i="16"/>
  <c r="O64" i="16"/>
  <c r="Q64" i="16"/>
  <c r="R64" i="16"/>
  <c r="Q355" i="16"/>
  <c r="P355" i="16"/>
  <c r="N355" i="16"/>
  <c r="M356" i="16"/>
  <c r="R355" i="16"/>
  <c r="O355" i="16"/>
  <c r="AH459" i="16"/>
  <c r="AJ459" i="16"/>
  <c r="AE460" i="16"/>
  <c r="AF459" i="16"/>
  <c r="AG459" i="16"/>
  <c r="AI459" i="16"/>
  <c r="Q260" i="16"/>
  <c r="M261" i="16"/>
  <c r="R260" i="16"/>
  <c r="N260" i="16"/>
  <c r="O260" i="16"/>
  <c r="P260" i="16"/>
  <c r="AE356" i="16"/>
  <c r="AH355" i="16"/>
  <c r="AI355" i="16"/>
  <c r="AJ355" i="16"/>
  <c r="AG355" i="16"/>
  <c r="AF355" i="16"/>
  <c r="Q953" i="16"/>
  <c r="M954" i="16"/>
  <c r="N953" i="16"/>
  <c r="O953" i="16"/>
  <c r="R953" i="16"/>
  <c r="P953" i="16"/>
  <c r="AF553" i="16"/>
  <c r="AH553" i="16"/>
  <c r="AJ553" i="16"/>
  <c r="AE554" i="16"/>
  <c r="AI553" i="16"/>
  <c r="AG553" i="16"/>
  <c r="M459" i="16"/>
  <c r="N458" i="16"/>
  <c r="Q458" i="16"/>
  <c r="O458" i="16"/>
  <c r="R458" i="16"/>
  <c r="P458" i="16"/>
  <c r="AE261" i="16" l="1"/>
  <c r="AF260" i="16"/>
  <c r="AG260" i="16"/>
  <c r="AJ260" i="16"/>
  <c r="AI260" i="16"/>
  <c r="AH260" i="16"/>
  <c r="Q656" i="16"/>
  <c r="N656" i="16"/>
  <c r="R656" i="16"/>
  <c r="O656" i="16"/>
  <c r="P656" i="16"/>
  <c r="M657" i="16"/>
  <c r="AJ62" i="16"/>
  <c r="AF62" i="16"/>
  <c r="AE63" i="16"/>
  <c r="AG62" i="16"/>
  <c r="AH62" i="16"/>
  <c r="AI62" i="16"/>
  <c r="AE757" i="16"/>
  <c r="AH756" i="16"/>
  <c r="AG756" i="16"/>
  <c r="AF756" i="16"/>
  <c r="AI756" i="16"/>
  <c r="AJ756" i="16"/>
  <c r="AH656" i="16"/>
  <c r="AF656" i="16"/>
  <c r="AE657" i="16"/>
  <c r="AI656" i="16"/>
  <c r="AJ656" i="16"/>
  <c r="AG656" i="16"/>
  <c r="AH854" i="16"/>
  <c r="AE855" i="16"/>
  <c r="AJ854" i="16"/>
  <c r="AI854" i="16"/>
  <c r="AG854" i="16"/>
  <c r="AF854" i="16"/>
  <c r="AG460" i="16"/>
  <c r="AI460" i="16"/>
  <c r="AJ460" i="16"/>
  <c r="AE461" i="16"/>
  <c r="AH460" i="16"/>
  <c r="AF460" i="16"/>
  <c r="Q65" i="16"/>
  <c r="O65" i="16"/>
  <c r="N65" i="16"/>
  <c r="M66" i="16"/>
  <c r="R65" i="16"/>
  <c r="P65" i="16"/>
  <c r="Q756" i="16"/>
  <c r="O756" i="16"/>
  <c r="R756" i="16"/>
  <c r="M757" i="16"/>
  <c r="N756" i="16"/>
  <c r="P756" i="16"/>
  <c r="P162" i="16"/>
  <c r="M163" i="16"/>
  <c r="N162" i="16"/>
  <c r="Q162" i="16"/>
  <c r="R162" i="16"/>
  <c r="O162" i="16"/>
  <c r="AE555" i="16"/>
  <c r="AJ554" i="16"/>
  <c r="AI554" i="16"/>
  <c r="AF554" i="16"/>
  <c r="AG554" i="16"/>
  <c r="AH554" i="16"/>
  <c r="P954" i="16"/>
  <c r="O954" i="16"/>
  <c r="M955" i="16"/>
  <c r="R954" i="16"/>
  <c r="Q954" i="16"/>
  <c r="N954" i="16"/>
  <c r="P356" i="16"/>
  <c r="R356" i="16"/>
  <c r="Q356" i="16"/>
  <c r="O356" i="16"/>
  <c r="M357" i="16"/>
  <c r="N356" i="16"/>
  <c r="M460" i="16"/>
  <c r="N459" i="16"/>
  <c r="P459" i="16"/>
  <c r="Q459" i="16"/>
  <c r="R459" i="16"/>
  <c r="O459" i="16"/>
  <c r="AF356" i="16"/>
  <c r="AH356" i="16"/>
  <c r="AI356" i="16"/>
  <c r="AE357" i="16"/>
  <c r="AJ356" i="16"/>
  <c r="AG356" i="16"/>
  <c r="P1053" i="16"/>
  <c r="M1054" i="16"/>
  <c r="R1053" i="16"/>
  <c r="N1053" i="16"/>
  <c r="O1053" i="16"/>
  <c r="Q1053" i="16"/>
  <c r="AH162" i="16"/>
  <c r="AI162" i="16"/>
  <c r="AJ162" i="16"/>
  <c r="AG162" i="16"/>
  <c r="AF162" i="16"/>
  <c r="AE163" i="16"/>
  <c r="AI954" i="16"/>
  <c r="AJ954" i="16"/>
  <c r="AG954" i="16"/>
  <c r="AE955" i="16"/>
  <c r="AH954" i="16"/>
  <c r="AF954" i="16"/>
  <c r="O261" i="16"/>
  <c r="M262" i="16"/>
  <c r="P261" i="16"/>
  <c r="Q261" i="16"/>
  <c r="N261" i="16"/>
  <c r="R261" i="16"/>
  <c r="Q855" i="16"/>
  <c r="P855" i="16"/>
  <c r="O855" i="16"/>
  <c r="M856" i="16"/>
  <c r="N855" i="16"/>
  <c r="R855" i="16"/>
  <c r="AG1049" i="16"/>
  <c r="AF1049" i="16"/>
  <c r="AJ1049" i="16"/>
  <c r="AE1050" i="16"/>
  <c r="AH1049" i="16"/>
  <c r="AI1049" i="16"/>
  <c r="P554" i="16"/>
  <c r="O554" i="16"/>
  <c r="R554" i="16"/>
  <c r="M555" i="16"/>
  <c r="Q554" i="16"/>
  <c r="N554" i="16"/>
  <c r="AG261" i="16" l="1"/>
  <c r="AF261" i="16"/>
  <c r="AJ261" i="16"/>
  <c r="AI261" i="16"/>
  <c r="AE262" i="16"/>
  <c r="AH261" i="16"/>
  <c r="AI657" i="16"/>
  <c r="AJ657" i="16"/>
  <c r="AF657" i="16"/>
  <c r="AH657" i="16"/>
  <c r="AG657" i="16"/>
  <c r="AE658" i="16"/>
  <c r="AG757" i="16"/>
  <c r="AF757" i="16"/>
  <c r="AH757" i="16"/>
  <c r="AE758" i="16"/>
  <c r="AI757" i="16"/>
  <c r="AJ757" i="16"/>
  <c r="AE64" i="16"/>
  <c r="AI63" i="16"/>
  <c r="AF63" i="16"/>
  <c r="AJ63" i="16"/>
  <c r="AG63" i="16"/>
  <c r="AH63" i="16"/>
  <c r="AI855" i="16"/>
  <c r="AF855" i="16"/>
  <c r="AG855" i="16"/>
  <c r="AE856" i="16"/>
  <c r="AH855" i="16"/>
  <c r="AJ855" i="16"/>
  <c r="N657" i="16"/>
  <c r="R657" i="16"/>
  <c r="M658" i="16"/>
  <c r="P657" i="16"/>
  <c r="Q657" i="16"/>
  <c r="O657" i="16"/>
  <c r="M461" i="16"/>
  <c r="N460" i="16"/>
  <c r="O460" i="16"/>
  <c r="Q460" i="16"/>
  <c r="R460" i="16"/>
  <c r="P460" i="16"/>
  <c r="O357" i="16"/>
  <c r="M358" i="16"/>
  <c r="R357" i="16"/>
  <c r="P357" i="16"/>
  <c r="N357" i="16"/>
  <c r="Q357" i="16"/>
  <c r="M956" i="16"/>
  <c r="R955" i="16"/>
  <c r="O955" i="16"/>
  <c r="P955" i="16"/>
  <c r="Q955" i="16"/>
  <c r="N955" i="16"/>
  <c r="AG555" i="16"/>
  <c r="AH555" i="16"/>
  <c r="AF555" i="16"/>
  <c r="AJ555" i="16"/>
  <c r="AE556" i="16"/>
  <c r="AI555" i="16"/>
  <c r="M556" i="16"/>
  <c r="O555" i="16"/>
  <c r="Q555" i="16"/>
  <c r="R555" i="16"/>
  <c r="N555" i="16"/>
  <c r="P555" i="16"/>
  <c r="R856" i="16"/>
  <c r="N856" i="16"/>
  <c r="O856" i="16"/>
  <c r="Q856" i="16"/>
  <c r="M857" i="16"/>
  <c r="P856" i="16"/>
  <c r="Q66" i="16"/>
  <c r="R66" i="16"/>
  <c r="M67" i="16"/>
  <c r="O66" i="16"/>
  <c r="N66" i="16"/>
  <c r="P66" i="16"/>
  <c r="AE1051" i="16"/>
  <c r="AF1050" i="16"/>
  <c r="AI1050" i="16"/>
  <c r="AJ1050" i="16"/>
  <c r="AH1050" i="16"/>
  <c r="AG1050" i="16"/>
  <c r="M263" i="16"/>
  <c r="R262" i="16"/>
  <c r="O262" i="16"/>
  <c r="Q262" i="16"/>
  <c r="N262" i="16"/>
  <c r="P262" i="16"/>
  <c r="AF955" i="16"/>
  <c r="AJ955" i="16"/>
  <c r="AI955" i="16"/>
  <c r="AE956" i="16"/>
  <c r="AG955" i="16"/>
  <c r="AH955" i="16"/>
  <c r="AF163" i="16"/>
  <c r="AE164" i="16"/>
  <c r="AG163" i="16"/>
  <c r="AH163" i="16"/>
  <c r="AJ163" i="16"/>
  <c r="AI163" i="16"/>
  <c r="M1055" i="16"/>
  <c r="R1054" i="16"/>
  <c r="O1054" i="16"/>
  <c r="N1054" i="16"/>
  <c r="P1054" i="16"/>
  <c r="Q1054" i="16"/>
  <c r="AE358" i="16"/>
  <c r="AG357" i="16"/>
  <c r="AJ357" i="16"/>
  <c r="AH357" i="16"/>
  <c r="AI357" i="16"/>
  <c r="AF357" i="16"/>
  <c r="M164" i="16"/>
  <c r="R163" i="16"/>
  <c r="N163" i="16"/>
  <c r="O163" i="16"/>
  <c r="Q163" i="16"/>
  <c r="P163" i="16"/>
  <c r="Q757" i="16"/>
  <c r="M758" i="16"/>
  <c r="N757" i="16"/>
  <c r="P757" i="16"/>
  <c r="R757" i="16"/>
  <c r="O757" i="16"/>
  <c r="AJ461" i="16"/>
  <c r="AH461" i="16"/>
  <c r="AI461" i="16"/>
  <c r="AG461" i="16"/>
  <c r="AE462" i="16"/>
  <c r="AF461" i="16"/>
  <c r="R658" i="16" l="1"/>
  <c r="O658" i="16"/>
  <c r="P658" i="16"/>
  <c r="N658" i="16"/>
  <c r="M659" i="16"/>
  <c r="Q658" i="16"/>
  <c r="AI262" i="16"/>
  <c r="AH262" i="16"/>
  <c r="AF262" i="16"/>
  <c r="AG262" i="16"/>
  <c r="AE263" i="16"/>
  <c r="AJ262" i="16"/>
  <c r="AE65" i="16"/>
  <c r="AJ64" i="16"/>
  <c r="AI64" i="16"/>
  <c r="AF64" i="16"/>
  <c r="AG64" i="16"/>
  <c r="AH64" i="16"/>
  <c r="AE857" i="16"/>
  <c r="AG856" i="16"/>
  <c r="AF856" i="16"/>
  <c r="AI856" i="16"/>
  <c r="AJ856" i="16"/>
  <c r="AH856" i="16"/>
  <c r="AI758" i="16"/>
  <c r="AF758" i="16"/>
  <c r="AG758" i="16"/>
  <c r="AJ758" i="16"/>
  <c r="AE759" i="16"/>
  <c r="AH758" i="16"/>
  <c r="AI658" i="16"/>
  <c r="AG658" i="16"/>
  <c r="AE659" i="16"/>
  <c r="AH658" i="16"/>
  <c r="AF658" i="16"/>
  <c r="AJ658" i="16"/>
  <c r="AF358" i="16"/>
  <c r="AH358" i="16"/>
  <c r="AI358" i="16"/>
  <c r="AG358" i="16"/>
  <c r="AE359" i="16"/>
  <c r="AJ358" i="16"/>
  <c r="N263" i="16"/>
  <c r="O263" i="16"/>
  <c r="Q263" i="16"/>
  <c r="P263" i="16"/>
  <c r="R263" i="16"/>
  <c r="M264" i="16"/>
  <c r="AE1052" i="16"/>
  <c r="AF1051" i="16"/>
  <c r="AG1051" i="16"/>
  <c r="AH1051" i="16"/>
  <c r="AI1051" i="16"/>
  <c r="AJ1051" i="16"/>
  <c r="M858" i="16"/>
  <c r="N857" i="16"/>
  <c r="P857" i="16"/>
  <c r="R857" i="16"/>
  <c r="O857" i="16"/>
  <c r="Q857" i="16"/>
  <c r="AE557" i="16"/>
  <c r="AJ556" i="16"/>
  <c r="AI556" i="16"/>
  <c r="AF556" i="16"/>
  <c r="AG556" i="16"/>
  <c r="AH556" i="16"/>
  <c r="M462" i="16"/>
  <c r="O461" i="16"/>
  <c r="P461" i="16"/>
  <c r="R461" i="16"/>
  <c r="N461" i="16"/>
  <c r="Q461" i="16"/>
  <c r="M759" i="16"/>
  <c r="O758" i="16"/>
  <c r="P758" i="16"/>
  <c r="R758" i="16"/>
  <c r="N758" i="16"/>
  <c r="Q758" i="16"/>
  <c r="AI164" i="16"/>
  <c r="AH164" i="16"/>
  <c r="AF164" i="16"/>
  <c r="AE165" i="16"/>
  <c r="AG164" i="16"/>
  <c r="AJ164" i="16"/>
  <c r="AG956" i="16"/>
  <c r="AH956" i="16"/>
  <c r="AE957" i="16"/>
  <c r="AJ956" i="16"/>
  <c r="AI956" i="16"/>
  <c r="AF956" i="16"/>
  <c r="AF462" i="16"/>
  <c r="AE463" i="16"/>
  <c r="AI462" i="16"/>
  <c r="AJ462" i="16"/>
  <c r="AH462" i="16"/>
  <c r="AG462" i="16"/>
  <c r="M165" i="16"/>
  <c r="N164" i="16"/>
  <c r="O164" i="16"/>
  <c r="P164" i="16"/>
  <c r="R164" i="16"/>
  <c r="Q164" i="16"/>
  <c r="O1055" i="16"/>
  <c r="N1055" i="16"/>
  <c r="P1055" i="16"/>
  <c r="Q1055" i="16"/>
  <c r="R1055" i="16"/>
  <c r="M1056" i="16"/>
  <c r="M68" i="16"/>
  <c r="R67" i="16"/>
  <c r="O67" i="16"/>
  <c r="P67" i="16"/>
  <c r="N67" i="16"/>
  <c r="Q67" i="16"/>
  <c r="Q556" i="16"/>
  <c r="O556" i="16"/>
  <c r="R556" i="16"/>
  <c r="M557" i="16"/>
  <c r="N556" i="16"/>
  <c r="P556" i="16"/>
  <c r="M957" i="16"/>
  <c r="N956" i="16"/>
  <c r="R956" i="16"/>
  <c r="P956" i="16"/>
  <c r="Q956" i="16"/>
  <c r="O956" i="16"/>
  <c r="M359" i="16"/>
  <c r="R358" i="16"/>
  <c r="N358" i="16"/>
  <c r="Q358" i="16"/>
  <c r="O358" i="16"/>
  <c r="P358" i="16"/>
  <c r="AH659" i="16" l="1"/>
  <c r="AI659" i="16"/>
  <c r="AE660" i="16"/>
  <c r="AJ659" i="16"/>
  <c r="AG659" i="16"/>
  <c r="AF659" i="16"/>
  <c r="AI759" i="16"/>
  <c r="AE760" i="16"/>
  <c r="AJ759" i="16"/>
  <c r="AG759" i="16"/>
  <c r="AH759" i="16"/>
  <c r="AF759" i="16"/>
  <c r="AG65" i="16"/>
  <c r="AF65" i="16"/>
  <c r="AH65" i="16"/>
  <c r="AJ65" i="16"/>
  <c r="AE66" i="16"/>
  <c r="AI65" i="16"/>
  <c r="R659" i="16"/>
  <c r="O659" i="16"/>
  <c r="Q659" i="16"/>
  <c r="N659" i="16"/>
  <c r="P659" i="16"/>
  <c r="M660" i="16"/>
  <c r="AF857" i="16"/>
  <c r="AJ857" i="16"/>
  <c r="AH857" i="16"/>
  <c r="AI857" i="16"/>
  <c r="AG857" i="16"/>
  <c r="AE858" i="16"/>
  <c r="AG263" i="16"/>
  <c r="AH263" i="16"/>
  <c r="AF263" i="16"/>
  <c r="AI263" i="16"/>
  <c r="AJ263" i="16"/>
  <c r="AE264" i="16"/>
  <c r="P165" i="16"/>
  <c r="N165" i="16"/>
  <c r="O165" i="16"/>
  <c r="R165" i="16"/>
  <c r="Q165" i="16"/>
  <c r="M166" i="16"/>
  <c r="AH957" i="16"/>
  <c r="AG957" i="16"/>
  <c r="AI957" i="16"/>
  <c r="AE958" i="16"/>
  <c r="AJ957" i="16"/>
  <c r="AF957" i="16"/>
  <c r="M463" i="16"/>
  <c r="Q462" i="16"/>
  <c r="R462" i="16"/>
  <c r="P462" i="16"/>
  <c r="O462" i="16"/>
  <c r="N462" i="16"/>
  <c r="AI557" i="16"/>
  <c r="AE558" i="16"/>
  <c r="AJ557" i="16"/>
  <c r="AF557" i="16"/>
  <c r="AH557" i="16"/>
  <c r="AG557" i="16"/>
  <c r="Q264" i="16"/>
  <c r="M265" i="16"/>
  <c r="N264" i="16"/>
  <c r="P264" i="16"/>
  <c r="R264" i="16"/>
  <c r="O264" i="16"/>
  <c r="O359" i="16"/>
  <c r="R359" i="16"/>
  <c r="Q359" i="16"/>
  <c r="M360" i="16"/>
  <c r="N359" i="16"/>
  <c r="P359" i="16"/>
  <c r="Q957" i="16"/>
  <c r="R957" i="16"/>
  <c r="M958" i="16"/>
  <c r="P957" i="16"/>
  <c r="N957" i="16"/>
  <c r="O957" i="16"/>
  <c r="O68" i="16"/>
  <c r="N68" i="16"/>
  <c r="Q68" i="16"/>
  <c r="P68" i="16"/>
  <c r="M69" i="16"/>
  <c r="R68" i="16"/>
  <c r="M760" i="16"/>
  <c r="N759" i="16"/>
  <c r="O759" i="16"/>
  <c r="P759" i="16"/>
  <c r="Q759" i="16"/>
  <c r="R759" i="16"/>
  <c r="N858" i="16"/>
  <c r="P858" i="16"/>
  <c r="Q858" i="16"/>
  <c r="O858" i="16"/>
  <c r="R858" i="16"/>
  <c r="M859" i="16"/>
  <c r="AI1052" i="16"/>
  <c r="AG1052" i="16"/>
  <c r="AE1053" i="16"/>
  <c r="AH1052" i="16"/>
  <c r="AF1052" i="16"/>
  <c r="AJ1052" i="16"/>
  <c r="AF359" i="16"/>
  <c r="AE360" i="16"/>
  <c r="AJ359" i="16"/>
  <c r="AI359" i="16"/>
  <c r="AH359" i="16"/>
  <c r="AG359" i="16"/>
  <c r="Q557" i="16"/>
  <c r="R557" i="16"/>
  <c r="M558" i="16"/>
  <c r="P557" i="16"/>
  <c r="N557" i="16"/>
  <c r="O557" i="16"/>
  <c r="P1056" i="16"/>
  <c r="M1057" i="16"/>
  <c r="R1056" i="16"/>
  <c r="Q1056" i="16"/>
  <c r="N1056" i="16"/>
  <c r="O1056" i="16"/>
  <c r="AH463" i="16"/>
  <c r="AE464" i="16"/>
  <c r="AJ463" i="16"/>
  <c r="AF463" i="16"/>
  <c r="AG463" i="16"/>
  <c r="AI463" i="16"/>
  <c r="AJ165" i="16"/>
  <c r="AG165" i="16"/>
  <c r="AE166" i="16"/>
  <c r="AI165" i="16"/>
  <c r="AF165" i="16"/>
  <c r="AH165" i="16"/>
  <c r="AH66" i="16" l="1"/>
  <c r="AE67" i="16"/>
  <c r="AF66" i="16"/>
  <c r="AJ66" i="16"/>
  <c r="AG66" i="16"/>
  <c r="AI66" i="16"/>
  <c r="AI660" i="16"/>
  <c r="AE661" i="16"/>
  <c r="AG660" i="16"/>
  <c r="AJ660" i="16"/>
  <c r="AF660" i="16"/>
  <c r="AH660" i="16"/>
  <c r="AI858" i="16"/>
  <c r="AE859" i="16"/>
  <c r="AJ858" i="16"/>
  <c r="AH858" i="16"/>
  <c r="AF858" i="16"/>
  <c r="AG858" i="16"/>
  <c r="AH264" i="16"/>
  <c r="AE265" i="16"/>
  <c r="AJ264" i="16"/>
  <c r="AI264" i="16"/>
  <c r="AF264" i="16"/>
  <c r="AG264" i="16"/>
  <c r="M661" i="16"/>
  <c r="P660" i="16"/>
  <c r="R660" i="16"/>
  <c r="N660" i="16"/>
  <c r="O660" i="16"/>
  <c r="Q660" i="16"/>
  <c r="AH760" i="16"/>
  <c r="AG760" i="16"/>
  <c r="AJ760" i="16"/>
  <c r="AE761" i="16"/>
  <c r="AF760" i="16"/>
  <c r="AI760" i="16"/>
  <c r="M761" i="16"/>
  <c r="R760" i="16"/>
  <c r="O760" i="16"/>
  <c r="Q760" i="16"/>
  <c r="P760" i="16"/>
  <c r="N760" i="16"/>
  <c r="P463" i="16"/>
  <c r="M464" i="16"/>
  <c r="R463" i="16"/>
  <c r="N463" i="16"/>
  <c r="Q463" i="16"/>
  <c r="O463" i="16"/>
  <c r="AF464" i="16"/>
  <c r="AH464" i="16"/>
  <c r="AG464" i="16"/>
  <c r="AJ464" i="16"/>
  <c r="AI464" i="16"/>
  <c r="AE465" i="16"/>
  <c r="M266" i="16"/>
  <c r="R265" i="16"/>
  <c r="P265" i="16"/>
  <c r="Q265" i="16"/>
  <c r="N265" i="16"/>
  <c r="O265" i="16"/>
  <c r="AF958" i="16"/>
  <c r="AG958" i="16"/>
  <c r="AJ958" i="16"/>
  <c r="AI958" i="16"/>
  <c r="AE959" i="16"/>
  <c r="AH958" i="16"/>
  <c r="O166" i="16"/>
  <c r="N166" i="16"/>
  <c r="R166" i="16"/>
  <c r="Q166" i="16"/>
  <c r="M167" i="16"/>
  <c r="P166" i="16"/>
  <c r="AF166" i="16"/>
  <c r="AE167" i="16"/>
  <c r="AJ166" i="16"/>
  <c r="AH166" i="16"/>
  <c r="AG166" i="16"/>
  <c r="AI166" i="16"/>
  <c r="P558" i="16"/>
  <c r="M559" i="16"/>
  <c r="Q558" i="16"/>
  <c r="N558" i="16"/>
  <c r="O558" i="16"/>
  <c r="R558" i="16"/>
  <c r="AF1053" i="16"/>
  <c r="AI1053" i="16"/>
  <c r="AE1054" i="16"/>
  <c r="AJ1053" i="16"/>
  <c r="AG1053" i="16"/>
  <c r="AH1053" i="16"/>
  <c r="Q69" i="16"/>
  <c r="M70" i="16"/>
  <c r="P69" i="16"/>
  <c r="O69" i="16"/>
  <c r="R69" i="16"/>
  <c r="N69" i="16"/>
  <c r="N958" i="16"/>
  <c r="P958" i="16"/>
  <c r="M959" i="16"/>
  <c r="R958" i="16"/>
  <c r="O958" i="16"/>
  <c r="Q958" i="16"/>
  <c r="O1057" i="16"/>
  <c r="M1058" i="16"/>
  <c r="R1057" i="16"/>
  <c r="N1057" i="16"/>
  <c r="P1057" i="16"/>
  <c r="Q1057" i="16"/>
  <c r="AI360" i="16"/>
  <c r="AG360" i="16"/>
  <c r="AE361" i="16"/>
  <c r="AH360" i="16"/>
  <c r="AF360" i="16"/>
  <c r="AJ360" i="16"/>
  <c r="M860" i="16"/>
  <c r="N859" i="16"/>
  <c r="P859" i="16"/>
  <c r="R859" i="16"/>
  <c r="O859" i="16"/>
  <c r="Q859" i="16"/>
  <c r="M361" i="16"/>
  <c r="N360" i="16"/>
  <c r="P360" i="16"/>
  <c r="R360" i="16"/>
  <c r="O360" i="16"/>
  <c r="Q360" i="16"/>
  <c r="AF558" i="16"/>
  <c r="AG558" i="16"/>
  <c r="AH558" i="16"/>
  <c r="AI558" i="16"/>
  <c r="AE559" i="16"/>
  <c r="AJ558" i="16"/>
  <c r="P661" i="16" l="1"/>
  <c r="M662" i="16"/>
  <c r="O661" i="16"/>
  <c r="Q661" i="16"/>
  <c r="N661" i="16"/>
  <c r="R661" i="16"/>
  <c r="AG761" i="16"/>
  <c r="AF761" i="16"/>
  <c r="AH761" i="16"/>
  <c r="AE762" i="16"/>
  <c r="AI761" i="16"/>
  <c r="AJ761" i="16"/>
  <c r="AF859" i="16"/>
  <c r="AH859" i="16"/>
  <c r="AJ859" i="16"/>
  <c r="AG859" i="16"/>
  <c r="AE860" i="16"/>
  <c r="AI859" i="16"/>
  <c r="AI67" i="16"/>
  <c r="AE68" i="16"/>
  <c r="AF67" i="16"/>
  <c r="AJ67" i="16"/>
  <c r="AG67" i="16"/>
  <c r="AH67" i="16"/>
  <c r="AI265" i="16"/>
  <c r="AF265" i="16"/>
  <c r="AH265" i="16"/>
  <c r="AG265" i="16"/>
  <c r="AE266" i="16"/>
  <c r="AJ265" i="16"/>
  <c r="AH661" i="16"/>
  <c r="AE662" i="16"/>
  <c r="AF661" i="16"/>
  <c r="AJ661" i="16"/>
  <c r="AG661" i="16"/>
  <c r="AI661" i="16"/>
  <c r="O361" i="16"/>
  <c r="M362" i="16"/>
  <c r="R361" i="16"/>
  <c r="N361" i="16"/>
  <c r="Q361" i="16"/>
  <c r="P361" i="16"/>
  <c r="Q860" i="16"/>
  <c r="P860" i="16"/>
  <c r="R860" i="16"/>
  <c r="O860" i="16"/>
  <c r="N860" i="16"/>
  <c r="M861" i="16"/>
  <c r="AI361" i="16"/>
  <c r="AE362" i="16"/>
  <c r="AG361" i="16"/>
  <c r="AH361" i="16"/>
  <c r="AF361" i="16"/>
  <c r="AJ361" i="16"/>
  <c r="Q167" i="16"/>
  <c r="P167" i="16"/>
  <c r="O167" i="16"/>
  <c r="R167" i="16"/>
  <c r="M168" i="16"/>
  <c r="N167" i="16"/>
  <c r="N266" i="16"/>
  <c r="O266" i="16"/>
  <c r="R266" i="16"/>
  <c r="Q266" i="16"/>
  <c r="P266" i="16"/>
  <c r="M267" i="16"/>
  <c r="M762" i="16"/>
  <c r="N761" i="16"/>
  <c r="P761" i="16"/>
  <c r="O761" i="16"/>
  <c r="R761" i="16"/>
  <c r="Q761" i="16"/>
  <c r="O1058" i="16"/>
  <c r="P1058" i="16"/>
  <c r="R1058" i="16"/>
  <c r="Q1058" i="16"/>
  <c r="N1058" i="16"/>
  <c r="M1059" i="16"/>
  <c r="AG167" i="16"/>
  <c r="AH167" i="16"/>
  <c r="AJ167" i="16"/>
  <c r="AF167" i="16"/>
  <c r="AE168" i="16"/>
  <c r="AI167" i="16"/>
  <c r="M465" i="16"/>
  <c r="N464" i="16"/>
  <c r="Q464" i="16"/>
  <c r="P464" i="16"/>
  <c r="O464" i="16"/>
  <c r="R464" i="16"/>
  <c r="AE560" i="16"/>
  <c r="AH559" i="16"/>
  <c r="AG559" i="16"/>
  <c r="AI559" i="16"/>
  <c r="AJ559" i="16"/>
  <c r="AF559" i="16"/>
  <c r="M960" i="16"/>
  <c r="N959" i="16"/>
  <c r="P959" i="16"/>
  <c r="Q959" i="16"/>
  <c r="O959" i="16"/>
  <c r="R959" i="16"/>
  <c r="AE1055" i="16"/>
  <c r="AJ1054" i="16"/>
  <c r="AF1054" i="16"/>
  <c r="AI1054" i="16"/>
  <c r="AG1054" i="16"/>
  <c r="AH1054" i="16"/>
  <c r="AG959" i="16"/>
  <c r="AI959" i="16"/>
  <c r="AE960" i="16"/>
  <c r="AH959" i="16"/>
  <c r="AJ959" i="16"/>
  <c r="AF959" i="16"/>
  <c r="O70" i="16"/>
  <c r="R70" i="16"/>
  <c r="P70" i="16"/>
  <c r="N70" i="16"/>
  <c r="Q70" i="16"/>
  <c r="M71" i="16"/>
  <c r="O559" i="16"/>
  <c r="M560" i="16"/>
  <c r="R559" i="16"/>
  <c r="N559" i="16"/>
  <c r="P559" i="16"/>
  <c r="Q559" i="16"/>
  <c r="AF465" i="16"/>
  <c r="AH465" i="16"/>
  <c r="AE466" i="16"/>
  <c r="AI465" i="16"/>
  <c r="AJ465" i="16"/>
  <c r="AG465" i="16"/>
  <c r="AF266" i="16" l="1"/>
  <c r="AJ266" i="16"/>
  <c r="AE267" i="16"/>
  <c r="AG266" i="16"/>
  <c r="AI266" i="16"/>
  <c r="AH266" i="16"/>
  <c r="AJ860" i="16"/>
  <c r="AF860" i="16"/>
  <c r="AE861" i="16"/>
  <c r="AG860" i="16"/>
  <c r="AI860" i="16"/>
  <c r="AH860" i="16"/>
  <c r="AH762" i="16"/>
  <c r="AF762" i="16"/>
  <c r="AG762" i="16"/>
  <c r="AJ762" i="16"/>
  <c r="AI762" i="16"/>
  <c r="AE763" i="16"/>
  <c r="R662" i="16"/>
  <c r="P662" i="16"/>
  <c r="Q662" i="16"/>
  <c r="O662" i="16"/>
  <c r="M663" i="16"/>
  <c r="N662" i="16"/>
  <c r="AF662" i="16"/>
  <c r="AE663" i="16"/>
  <c r="AH662" i="16"/>
  <c r="AG662" i="16"/>
  <c r="AI662" i="16"/>
  <c r="AJ662" i="16"/>
  <c r="AJ68" i="16"/>
  <c r="AF68" i="16"/>
  <c r="AG68" i="16"/>
  <c r="AE69" i="16"/>
  <c r="AI68" i="16"/>
  <c r="AH68" i="16"/>
  <c r="AJ466" i="16"/>
  <c r="AI466" i="16"/>
  <c r="AF466" i="16"/>
  <c r="AG466" i="16"/>
  <c r="AE467" i="16"/>
  <c r="AH466" i="16"/>
  <c r="AF960" i="16"/>
  <c r="AJ960" i="16"/>
  <c r="AG960" i="16"/>
  <c r="AI960" i="16"/>
  <c r="AE961" i="16"/>
  <c r="AH960" i="16"/>
  <c r="P960" i="16"/>
  <c r="M961" i="16"/>
  <c r="R960" i="16"/>
  <c r="Q960" i="16"/>
  <c r="N960" i="16"/>
  <c r="O960" i="16"/>
  <c r="P465" i="16"/>
  <c r="O465" i="16"/>
  <c r="R465" i="16"/>
  <c r="N465" i="16"/>
  <c r="Q465" i="16"/>
  <c r="M466" i="16"/>
  <c r="Q560" i="16"/>
  <c r="M561" i="16"/>
  <c r="N560" i="16"/>
  <c r="O560" i="16"/>
  <c r="R560" i="16"/>
  <c r="P560" i="16"/>
  <c r="M1060" i="16"/>
  <c r="N1059" i="16"/>
  <c r="Q1059" i="16"/>
  <c r="P1059" i="16"/>
  <c r="O1059" i="16"/>
  <c r="R1059" i="16"/>
  <c r="Q267" i="16"/>
  <c r="O267" i="16"/>
  <c r="R267" i="16"/>
  <c r="N267" i="16"/>
  <c r="M268" i="16"/>
  <c r="P267" i="16"/>
  <c r="AJ362" i="16"/>
  <c r="AE363" i="16"/>
  <c r="AG362" i="16"/>
  <c r="AF362" i="16"/>
  <c r="AH362" i="16"/>
  <c r="AI362" i="16"/>
  <c r="O362" i="16"/>
  <c r="R362" i="16"/>
  <c r="Q362" i="16"/>
  <c r="P362" i="16"/>
  <c r="M363" i="16"/>
  <c r="N362" i="16"/>
  <c r="AI1055" i="16"/>
  <c r="AF1055" i="16"/>
  <c r="AG1055" i="16"/>
  <c r="AH1055" i="16"/>
  <c r="AE1056" i="16"/>
  <c r="AJ1055" i="16"/>
  <c r="AF560" i="16"/>
  <c r="AJ560" i="16"/>
  <c r="AG560" i="16"/>
  <c r="AH560" i="16"/>
  <c r="AI560" i="16"/>
  <c r="AE561" i="16"/>
  <c r="AG168" i="16"/>
  <c r="AF168" i="16"/>
  <c r="AE169" i="16"/>
  <c r="AJ168" i="16"/>
  <c r="AH168" i="16"/>
  <c r="AI168" i="16"/>
  <c r="O762" i="16"/>
  <c r="P762" i="16"/>
  <c r="R762" i="16"/>
  <c r="N762" i="16"/>
  <c r="M763" i="16"/>
  <c r="Q762" i="16"/>
  <c r="Q168" i="16"/>
  <c r="P168" i="16"/>
  <c r="N168" i="16"/>
  <c r="M169" i="16"/>
  <c r="O168" i="16"/>
  <c r="R168" i="16"/>
  <c r="M72" i="16"/>
  <c r="N71" i="16"/>
  <c r="P71" i="16"/>
  <c r="Q71" i="16"/>
  <c r="O71" i="16"/>
  <c r="R71" i="16"/>
  <c r="M862" i="16"/>
  <c r="R861" i="16"/>
  <c r="Q861" i="16"/>
  <c r="N861" i="16"/>
  <c r="O861" i="16"/>
  <c r="P861" i="16"/>
  <c r="AJ861" i="16" l="1"/>
  <c r="AI861" i="16"/>
  <c r="AF861" i="16"/>
  <c r="AH861" i="16"/>
  <c r="AE862" i="16"/>
  <c r="AG861" i="16"/>
  <c r="AE70" i="16"/>
  <c r="AF69" i="16"/>
  <c r="AH69" i="16"/>
  <c r="AI69" i="16"/>
  <c r="AJ69" i="16"/>
  <c r="AG69" i="16"/>
  <c r="AI663" i="16"/>
  <c r="AJ663" i="16"/>
  <c r="AG663" i="16"/>
  <c r="AE664" i="16"/>
  <c r="AH663" i="16"/>
  <c r="AF663" i="16"/>
  <c r="AH763" i="16"/>
  <c r="AF763" i="16"/>
  <c r="AG763" i="16"/>
  <c r="AE764" i="16"/>
  <c r="AJ763" i="16"/>
  <c r="AI763" i="16"/>
  <c r="N663" i="16"/>
  <c r="P663" i="16"/>
  <c r="O663" i="16"/>
  <c r="M664" i="16"/>
  <c r="R663" i="16"/>
  <c r="Q663" i="16"/>
  <c r="AF267" i="16"/>
  <c r="AI267" i="16"/>
  <c r="AH267" i="16"/>
  <c r="AJ267" i="16"/>
  <c r="AG267" i="16"/>
  <c r="AE268" i="16"/>
  <c r="P1060" i="16"/>
  <c r="M1061" i="16"/>
  <c r="N1060" i="16"/>
  <c r="R1060" i="16"/>
  <c r="Q1060" i="16"/>
  <c r="O1060" i="16"/>
  <c r="AH467" i="16"/>
  <c r="AG467" i="16"/>
  <c r="AJ467" i="16"/>
  <c r="AF467" i="16"/>
  <c r="AE468" i="16"/>
  <c r="AI467" i="16"/>
  <c r="AE364" i="16"/>
  <c r="AI363" i="16"/>
  <c r="AG363" i="16"/>
  <c r="AF363" i="16"/>
  <c r="AH363" i="16"/>
  <c r="AJ363" i="16"/>
  <c r="M467" i="16"/>
  <c r="R466" i="16"/>
  <c r="O466" i="16"/>
  <c r="P466" i="16"/>
  <c r="Q466" i="16"/>
  <c r="N466" i="16"/>
  <c r="O862" i="16"/>
  <c r="M863" i="16"/>
  <c r="Q862" i="16"/>
  <c r="R862" i="16"/>
  <c r="P862" i="16"/>
  <c r="N862" i="16"/>
  <c r="P72" i="16"/>
  <c r="M73" i="16"/>
  <c r="N72" i="16"/>
  <c r="Q72" i="16"/>
  <c r="R72" i="16"/>
  <c r="O72" i="16"/>
  <c r="Q763" i="16"/>
  <c r="M764" i="16"/>
  <c r="O763" i="16"/>
  <c r="N763" i="16"/>
  <c r="P763" i="16"/>
  <c r="R763" i="16"/>
  <c r="AE170" i="16"/>
  <c r="AI169" i="16"/>
  <c r="AH169" i="16"/>
  <c r="AF169" i="16"/>
  <c r="AJ169" i="16"/>
  <c r="AG169" i="16"/>
  <c r="AI1056" i="16"/>
  <c r="AG1056" i="16"/>
  <c r="AH1056" i="16"/>
  <c r="AJ1056" i="16"/>
  <c r="AE1057" i="16"/>
  <c r="AF1056" i="16"/>
  <c r="O363" i="16"/>
  <c r="M364" i="16"/>
  <c r="N363" i="16"/>
  <c r="P363" i="16"/>
  <c r="Q363" i="16"/>
  <c r="R363" i="16"/>
  <c r="M269" i="16"/>
  <c r="N268" i="16"/>
  <c r="P268" i="16"/>
  <c r="Q268" i="16"/>
  <c r="R268" i="16"/>
  <c r="O268" i="16"/>
  <c r="AI961" i="16"/>
  <c r="AF961" i="16"/>
  <c r="AG961" i="16"/>
  <c r="AJ961" i="16"/>
  <c r="AH961" i="16"/>
  <c r="AE962" i="16"/>
  <c r="Q169" i="16"/>
  <c r="P169" i="16"/>
  <c r="M170" i="16"/>
  <c r="R169" i="16"/>
  <c r="O169" i="16"/>
  <c r="N169" i="16"/>
  <c r="AF561" i="16"/>
  <c r="AE562" i="16"/>
  <c r="AJ561" i="16"/>
  <c r="AI561" i="16"/>
  <c r="AG561" i="16"/>
  <c r="AH561" i="16"/>
  <c r="M562" i="16"/>
  <c r="O561" i="16"/>
  <c r="P561" i="16"/>
  <c r="R561" i="16"/>
  <c r="N561" i="16"/>
  <c r="Q561" i="16"/>
  <c r="Q961" i="16"/>
  <c r="R961" i="16"/>
  <c r="M962" i="16"/>
  <c r="N961" i="16"/>
  <c r="O961" i="16"/>
  <c r="P961" i="16"/>
  <c r="AF862" i="16" l="1"/>
  <c r="AJ862" i="16"/>
  <c r="AE863" i="16"/>
  <c r="AG862" i="16"/>
  <c r="AI862" i="16"/>
  <c r="AH862" i="16"/>
  <c r="AH764" i="16"/>
  <c r="AI764" i="16"/>
  <c r="AJ764" i="16"/>
  <c r="AF764" i="16"/>
  <c r="AE765" i="16"/>
  <c r="AG764" i="16"/>
  <c r="AH70" i="16"/>
  <c r="AI70" i="16"/>
  <c r="AF70" i="16"/>
  <c r="AE71" i="16"/>
  <c r="AG70" i="16"/>
  <c r="AJ70" i="16"/>
  <c r="AF268" i="16"/>
  <c r="AE269" i="16"/>
  <c r="AI268" i="16"/>
  <c r="AJ268" i="16"/>
  <c r="AH268" i="16"/>
  <c r="AG268" i="16"/>
  <c r="Q664" i="16"/>
  <c r="R664" i="16"/>
  <c r="M665" i="16"/>
  <c r="P664" i="16"/>
  <c r="O664" i="16"/>
  <c r="N664" i="16"/>
  <c r="AI664" i="16"/>
  <c r="AE665" i="16"/>
  <c r="AG664" i="16"/>
  <c r="AF664" i="16"/>
  <c r="AJ664" i="16"/>
  <c r="AH664" i="16"/>
  <c r="AH962" i="16"/>
  <c r="AJ962" i="16"/>
  <c r="AF962" i="16"/>
  <c r="AG962" i="16"/>
  <c r="AE963" i="16"/>
  <c r="AI962" i="16"/>
  <c r="M963" i="16"/>
  <c r="N962" i="16"/>
  <c r="R962" i="16"/>
  <c r="O962" i="16"/>
  <c r="Q962" i="16"/>
  <c r="P962" i="16"/>
  <c r="O562" i="16"/>
  <c r="R562" i="16"/>
  <c r="N562" i="16"/>
  <c r="P562" i="16"/>
  <c r="M563" i="16"/>
  <c r="Q562" i="16"/>
  <c r="M270" i="16"/>
  <c r="R269" i="16"/>
  <c r="P269" i="16"/>
  <c r="Q269" i="16"/>
  <c r="O269" i="16"/>
  <c r="N269" i="16"/>
  <c r="AI170" i="16"/>
  <c r="AF170" i="16"/>
  <c r="AJ170" i="16"/>
  <c r="AE171" i="16"/>
  <c r="AH170" i="16"/>
  <c r="AG170" i="16"/>
  <c r="AF364" i="16"/>
  <c r="AH364" i="16"/>
  <c r="AI364" i="16"/>
  <c r="AG364" i="16"/>
  <c r="AJ364" i="16"/>
  <c r="AE365" i="16"/>
  <c r="AE1058" i="16"/>
  <c r="AG1057" i="16"/>
  <c r="AF1057" i="16"/>
  <c r="AJ1057" i="16"/>
  <c r="AI1057" i="16"/>
  <c r="AH1057" i="16"/>
  <c r="M468" i="16"/>
  <c r="N467" i="16"/>
  <c r="P467" i="16"/>
  <c r="O467" i="16"/>
  <c r="R467" i="16"/>
  <c r="Q467" i="16"/>
  <c r="AH468" i="16"/>
  <c r="AG468" i="16"/>
  <c r="AF468" i="16"/>
  <c r="AE469" i="16"/>
  <c r="AJ468" i="16"/>
  <c r="AI468" i="16"/>
  <c r="O73" i="16"/>
  <c r="M74" i="16"/>
  <c r="Q73" i="16"/>
  <c r="N73" i="16"/>
  <c r="P73" i="16"/>
  <c r="R73" i="16"/>
  <c r="M1062" i="16"/>
  <c r="N1061" i="16"/>
  <c r="O1061" i="16"/>
  <c r="Q1061" i="16"/>
  <c r="R1061" i="16"/>
  <c r="P1061" i="16"/>
  <c r="M171" i="16"/>
  <c r="N170" i="16"/>
  <c r="O170" i="16"/>
  <c r="Q170" i="16"/>
  <c r="R170" i="16"/>
  <c r="P170" i="16"/>
  <c r="AI562" i="16"/>
  <c r="AE563" i="16"/>
  <c r="AF562" i="16"/>
  <c r="AG562" i="16"/>
  <c r="AJ562" i="16"/>
  <c r="AH562" i="16"/>
  <c r="M365" i="16"/>
  <c r="R364" i="16"/>
  <c r="O364" i="16"/>
  <c r="Q364" i="16"/>
  <c r="P364" i="16"/>
  <c r="N364" i="16"/>
  <c r="P764" i="16"/>
  <c r="M765" i="16"/>
  <c r="N764" i="16"/>
  <c r="R764" i="16"/>
  <c r="O764" i="16"/>
  <c r="Q764" i="16"/>
  <c r="M864" i="16"/>
  <c r="R863" i="16"/>
  <c r="Q863" i="16"/>
  <c r="N863" i="16"/>
  <c r="O863" i="16"/>
  <c r="P863" i="16"/>
  <c r="O665" i="16" l="1"/>
  <c r="M666" i="16"/>
  <c r="Q665" i="16"/>
  <c r="P665" i="16"/>
  <c r="R665" i="16"/>
  <c r="N665" i="16"/>
  <c r="AH765" i="16"/>
  <c r="AJ765" i="16"/>
  <c r="AE766" i="16"/>
  <c r="AG765" i="16"/>
  <c r="AI765" i="16"/>
  <c r="AF765" i="16"/>
  <c r="AH863" i="16"/>
  <c r="AJ863" i="16"/>
  <c r="AG863" i="16"/>
  <c r="AI863" i="16"/>
  <c r="AE864" i="16"/>
  <c r="AF863" i="16"/>
  <c r="AI665" i="16"/>
  <c r="AH665" i="16"/>
  <c r="AG665" i="16"/>
  <c r="AF665" i="16"/>
  <c r="AE666" i="16"/>
  <c r="AJ665" i="16"/>
  <c r="AI269" i="16"/>
  <c r="AE270" i="16"/>
  <c r="AH269" i="16"/>
  <c r="AF269" i="16"/>
  <c r="AG269" i="16"/>
  <c r="AJ269" i="16"/>
  <c r="AG71" i="16"/>
  <c r="AI71" i="16"/>
  <c r="AJ71" i="16"/>
  <c r="AH71" i="16"/>
  <c r="AF71" i="16"/>
  <c r="AE72" i="16"/>
  <c r="M865" i="16"/>
  <c r="R864" i="16"/>
  <c r="O864" i="16"/>
  <c r="N864" i="16"/>
  <c r="P864" i="16"/>
  <c r="Q864" i="16"/>
  <c r="M366" i="16"/>
  <c r="R365" i="16"/>
  <c r="O365" i="16"/>
  <c r="Q365" i="16"/>
  <c r="N365" i="16"/>
  <c r="P365" i="16"/>
  <c r="P171" i="16"/>
  <c r="N171" i="16"/>
  <c r="R171" i="16"/>
  <c r="Q171" i="16"/>
  <c r="O171" i="16"/>
  <c r="M172" i="16"/>
  <c r="M469" i="16"/>
  <c r="N468" i="16"/>
  <c r="P468" i="16"/>
  <c r="O468" i="16"/>
  <c r="R468" i="16"/>
  <c r="Q468" i="16"/>
  <c r="O563" i="16"/>
  <c r="N563" i="16"/>
  <c r="Q563" i="16"/>
  <c r="M564" i="16"/>
  <c r="R563" i="16"/>
  <c r="P563" i="16"/>
  <c r="AH963" i="16"/>
  <c r="AG963" i="16"/>
  <c r="AJ963" i="16"/>
  <c r="AE964" i="16"/>
  <c r="AI963" i="16"/>
  <c r="AF963" i="16"/>
  <c r="Q74" i="16"/>
  <c r="O74" i="16"/>
  <c r="R74" i="16"/>
  <c r="P74" i="16"/>
  <c r="M75" i="16"/>
  <c r="N74" i="16"/>
  <c r="AG469" i="16"/>
  <c r="AI469" i="16"/>
  <c r="AJ469" i="16"/>
  <c r="AH469" i="16"/>
  <c r="AE470" i="16"/>
  <c r="AF469" i="16"/>
  <c r="AH171" i="16"/>
  <c r="AE172" i="16"/>
  <c r="AG171" i="16"/>
  <c r="AJ171" i="16"/>
  <c r="AF171" i="16"/>
  <c r="AI171" i="16"/>
  <c r="M1063" i="16"/>
  <c r="O1062" i="16"/>
  <c r="P1062" i="16"/>
  <c r="Q1062" i="16"/>
  <c r="N1062" i="16"/>
  <c r="R1062" i="16"/>
  <c r="AI1058" i="16"/>
  <c r="AE1059" i="16"/>
  <c r="AF1058" i="16"/>
  <c r="AH1058" i="16"/>
  <c r="AG1058" i="16"/>
  <c r="AJ1058" i="16"/>
  <c r="O270" i="16"/>
  <c r="N270" i="16"/>
  <c r="P270" i="16"/>
  <c r="Q270" i="16"/>
  <c r="R270" i="16"/>
  <c r="M271" i="16"/>
  <c r="O963" i="16"/>
  <c r="Q963" i="16"/>
  <c r="N963" i="16"/>
  <c r="M964" i="16"/>
  <c r="R963" i="16"/>
  <c r="P963" i="16"/>
  <c r="M766" i="16"/>
  <c r="R765" i="16"/>
  <c r="Q765" i="16"/>
  <c r="P765" i="16"/>
  <c r="O765" i="16"/>
  <c r="N765" i="16"/>
  <c r="AE564" i="16"/>
  <c r="AH563" i="16"/>
  <c r="AI563" i="16"/>
  <c r="AG563" i="16"/>
  <c r="AJ563" i="16"/>
  <c r="AF563" i="16"/>
  <c r="AH365" i="16"/>
  <c r="AI365" i="16"/>
  <c r="AG365" i="16"/>
  <c r="AJ365" i="16"/>
  <c r="AF365" i="16"/>
  <c r="AE366" i="16"/>
  <c r="AG864" i="16" l="1"/>
  <c r="AJ864" i="16"/>
  <c r="AE865" i="16"/>
  <c r="AH864" i="16"/>
  <c r="AF864" i="16"/>
  <c r="AI864" i="16"/>
  <c r="AE767" i="16"/>
  <c r="AH766" i="16"/>
  <c r="AG766" i="16"/>
  <c r="AJ766" i="16"/>
  <c r="AF766" i="16"/>
  <c r="AI766" i="16"/>
  <c r="AJ270" i="16"/>
  <c r="AH270" i="16"/>
  <c r="AE271" i="16"/>
  <c r="AF270" i="16"/>
  <c r="AG270" i="16"/>
  <c r="AI270" i="16"/>
  <c r="P666" i="16"/>
  <c r="O666" i="16"/>
  <c r="M667" i="16"/>
  <c r="N666" i="16"/>
  <c r="Q666" i="16"/>
  <c r="R666" i="16"/>
  <c r="AI666" i="16"/>
  <c r="AJ666" i="16"/>
  <c r="AE667" i="16"/>
  <c r="AF666" i="16"/>
  <c r="AG666" i="16"/>
  <c r="AH666" i="16"/>
  <c r="AI72" i="16"/>
  <c r="AF72" i="16"/>
  <c r="AE73" i="16"/>
  <c r="AH72" i="16"/>
  <c r="AJ72" i="16"/>
  <c r="AG72" i="16"/>
  <c r="AH470" i="16"/>
  <c r="AJ470" i="16"/>
  <c r="AF470" i="16"/>
  <c r="AE471" i="16"/>
  <c r="AG470" i="16"/>
  <c r="AI470" i="16"/>
  <c r="P865" i="16"/>
  <c r="R865" i="16"/>
  <c r="M866" i="16"/>
  <c r="Q865" i="16"/>
  <c r="N865" i="16"/>
  <c r="O865" i="16"/>
  <c r="AG1059" i="16"/>
  <c r="AF1059" i="16"/>
  <c r="AI1059" i="16"/>
  <c r="AJ1059" i="16"/>
  <c r="AE1060" i="16"/>
  <c r="AH1059" i="16"/>
  <c r="AH964" i="16"/>
  <c r="AE965" i="16"/>
  <c r="AF964" i="16"/>
  <c r="AG964" i="16"/>
  <c r="AJ964" i="16"/>
  <c r="AI964" i="16"/>
  <c r="P172" i="16"/>
  <c r="Q172" i="16"/>
  <c r="N172" i="16"/>
  <c r="M173" i="16"/>
  <c r="R172" i="16"/>
  <c r="O172" i="16"/>
  <c r="AF564" i="16"/>
  <c r="AG564" i="16"/>
  <c r="AE565" i="16"/>
  <c r="AH564" i="16"/>
  <c r="AI564" i="16"/>
  <c r="AJ564" i="16"/>
  <c r="O1063" i="16"/>
  <c r="M1064" i="16"/>
  <c r="N1063" i="16"/>
  <c r="P1063" i="16"/>
  <c r="R1063" i="16"/>
  <c r="Q1063" i="16"/>
  <c r="O75" i="16"/>
  <c r="M76" i="16"/>
  <c r="Q75" i="16"/>
  <c r="P75" i="16"/>
  <c r="R75" i="16"/>
  <c r="N75" i="16"/>
  <c r="O469" i="16"/>
  <c r="N469" i="16"/>
  <c r="R469" i="16"/>
  <c r="M470" i="16"/>
  <c r="P469" i="16"/>
  <c r="Q469" i="16"/>
  <c r="P366" i="16"/>
  <c r="M367" i="16"/>
  <c r="R366" i="16"/>
  <c r="N366" i="16"/>
  <c r="O366" i="16"/>
  <c r="Q366" i="16"/>
  <c r="O766" i="16"/>
  <c r="R766" i="16"/>
  <c r="M767" i="16"/>
  <c r="P766" i="16"/>
  <c r="Q766" i="16"/>
  <c r="N766" i="16"/>
  <c r="AH366" i="16"/>
  <c r="AG366" i="16"/>
  <c r="AJ366" i="16"/>
  <c r="AI366" i="16"/>
  <c r="AE367" i="16"/>
  <c r="AF366" i="16"/>
  <c r="P964" i="16"/>
  <c r="R964" i="16"/>
  <c r="N964" i="16"/>
  <c r="M965" i="16"/>
  <c r="O964" i="16"/>
  <c r="Q964" i="16"/>
  <c r="O271" i="16"/>
  <c r="P271" i="16"/>
  <c r="M272" i="16"/>
  <c r="Q271" i="16"/>
  <c r="R271" i="16"/>
  <c r="N271" i="16"/>
  <c r="AJ172" i="16"/>
  <c r="AI172" i="16"/>
  <c r="AG172" i="16"/>
  <c r="AE173" i="16"/>
  <c r="AH172" i="16"/>
  <c r="AF172" i="16"/>
  <c r="P564" i="16"/>
  <c r="O564" i="16"/>
  <c r="R564" i="16"/>
  <c r="M565" i="16"/>
  <c r="N564" i="16"/>
  <c r="Q564" i="16"/>
  <c r="AE74" i="16" l="1"/>
  <c r="AG73" i="16"/>
  <c r="AF73" i="16"/>
  <c r="AH73" i="16"/>
  <c r="AI73" i="16"/>
  <c r="AJ73" i="16"/>
  <c r="M668" i="16"/>
  <c r="P667" i="16"/>
  <c r="O667" i="16"/>
  <c r="Q667" i="16"/>
  <c r="R667" i="16"/>
  <c r="N667" i="16"/>
  <c r="AH667" i="16"/>
  <c r="AJ667" i="16"/>
  <c r="AG667" i="16"/>
  <c r="AI667" i="16"/>
  <c r="AE668" i="16"/>
  <c r="AF667" i="16"/>
  <c r="AG271" i="16"/>
  <c r="AF271" i="16"/>
  <c r="AE272" i="16"/>
  <c r="AJ271" i="16"/>
  <c r="AI271" i="16"/>
  <c r="AH271" i="16"/>
  <c r="AJ767" i="16"/>
  <c r="AF767" i="16"/>
  <c r="AE768" i="16"/>
  <c r="AG767" i="16"/>
  <c r="AH767" i="16"/>
  <c r="AI767" i="16"/>
  <c r="AE866" i="16"/>
  <c r="AG865" i="16"/>
  <c r="AI865" i="16"/>
  <c r="AF865" i="16"/>
  <c r="AH865" i="16"/>
  <c r="AJ865" i="16"/>
  <c r="AH367" i="16"/>
  <c r="AJ367" i="16"/>
  <c r="AI367" i="16"/>
  <c r="AF367" i="16"/>
  <c r="AE368" i="16"/>
  <c r="AG367" i="16"/>
  <c r="P767" i="16"/>
  <c r="M768" i="16"/>
  <c r="N767" i="16"/>
  <c r="Q767" i="16"/>
  <c r="R767" i="16"/>
  <c r="O767" i="16"/>
  <c r="O565" i="16"/>
  <c r="M566" i="16"/>
  <c r="Q565" i="16"/>
  <c r="N565" i="16"/>
  <c r="P565" i="16"/>
  <c r="R565" i="16"/>
  <c r="O965" i="16"/>
  <c r="R965" i="16"/>
  <c r="M966" i="16"/>
  <c r="N965" i="16"/>
  <c r="Q965" i="16"/>
  <c r="P965" i="16"/>
  <c r="M368" i="16"/>
  <c r="R367" i="16"/>
  <c r="Q367" i="16"/>
  <c r="P367" i="16"/>
  <c r="O367" i="16"/>
  <c r="N367" i="16"/>
  <c r="P470" i="16"/>
  <c r="N470" i="16"/>
  <c r="Q470" i="16"/>
  <c r="M471" i="16"/>
  <c r="R470" i="16"/>
  <c r="O470" i="16"/>
  <c r="M77" i="16"/>
  <c r="R76" i="16"/>
  <c r="P76" i="16"/>
  <c r="O76" i="16"/>
  <c r="N76" i="16"/>
  <c r="Q76" i="16"/>
  <c r="Q173" i="16"/>
  <c r="N173" i="16"/>
  <c r="P173" i="16"/>
  <c r="R173" i="16"/>
  <c r="O173" i="16"/>
  <c r="M174" i="16"/>
  <c r="AH965" i="16"/>
  <c r="AI965" i="16"/>
  <c r="AF965" i="16"/>
  <c r="AG965" i="16"/>
  <c r="AJ965" i="16"/>
  <c r="AE966" i="16"/>
  <c r="AJ471" i="16"/>
  <c r="AG471" i="16"/>
  <c r="AE472" i="16"/>
  <c r="AH471" i="16"/>
  <c r="AI471" i="16"/>
  <c r="AF471" i="16"/>
  <c r="Q272" i="16"/>
  <c r="P272" i="16"/>
  <c r="N272" i="16"/>
  <c r="R272" i="16"/>
  <c r="M273" i="16"/>
  <c r="O272" i="16"/>
  <c r="AF565" i="16"/>
  <c r="AH565" i="16"/>
  <c r="AJ565" i="16"/>
  <c r="AI565" i="16"/>
  <c r="AE566" i="16"/>
  <c r="AG565" i="16"/>
  <c r="AE1061" i="16"/>
  <c r="AG1060" i="16"/>
  <c r="AI1060" i="16"/>
  <c r="AJ1060" i="16"/>
  <c r="AF1060" i="16"/>
  <c r="AH1060" i="16"/>
  <c r="P866" i="16"/>
  <c r="M867" i="16"/>
  <c r="R866" i="16"/>
  <c r="O866" i="16"/>
  <c r="N866" i="16"/>
  <c r="Q866" i="16"/>
  <c r="AJ173" i="16"/>
  <c r="AE174" i="16"/>
  <c r="AH173" i="16"/>
  <c r="AF173" i="16"/>
  <c r="AG173" i="16"/>
  <c r="AI173" i="16"/>
  <c r="P1064" i="16"/>
  <c r="R1064" i="16"/>
  <c r="Q1064" i="16"/>
  <c r="O1064" i="16"/>
  <c r="N1064" i="16"/>
  <c r="M1065" i="16"/>
  <c r="AI272" i="16" l="1"/>
  <c r="AJ272" i="16"/>
  <c r="AE273" i="16"/>
  <c r="AG272" i="16"/>
  <c r="AH272" i="16"/>
  <c r="AF272" i="16"/>
  <c r="AJ668" i="16"/>
  <c r="AF668" i="16"/>
  <c r="AE669" i="16"/>
  <c r="AH668" i="16"/>
  <c r="AG668" i="16"/>
  <c r="AI668" i="16"/>
  <c r="AG74" i="16"/>
  <c r="AH74" i="16"/>
  <c r="AF74" i="16"/>
  <c r="AE75" i="16"/>
  <c r="AI74" i="16"/>
  <c r="AJ74" i="16"/>
  <c r="AH866" i="16"/>
  <c r="AJ866" i="16"/>
  <c r="AG866" i="16"/>
  <c r="AE867" i="16"/>
  <c r="AF866" i="16"/>
  <c r="AI866" i="16"/>
  <c r="AG768" i="16"/>
  <c r="AJ768" i="16"/>
  <c r="AE769" i="16"/>
  <c r="AF768" i="16"/>
  <c r="AI768" i="16"/>
  <c r="AH768" i="16"/>
  <c r="M669" i="16"/>
  <c r="R668" i="16"/>
  <c r="Q668" i="16"/>
  <c r="N668" i="16"/>
  <c r="P668" i="16"/>
  <c r="O668" i="16"/>
  <c r="P273" i="16"/>
  <c r="M274" i="16"/>
  <c r="N273" i="16"/>
  <c r="R273" i="16"/>
  <c r="Q273" i="16"/>
  <c r="O273" i="16"/>
  <c r="O77" i="16"/>
  <c r="N77" i="16"/>
  <c r="M78" i="16"/>
  <c r="P77" i="16"/>
  <c r="Q77" i="16"/>
  <c r="R77" i="16"/>
  <c r="M369" i="16"/>
  <c r="O368" i="16"/>
  <c r="Q368" i="16"/>
  <c r="N368" i="16"/>
  <c r="P368" i="16"/>
  <c r="R368" i="16"/>
  <c r="P966" i="16"/>
  <c r="M967" i="16"/>
  <c r="R966" i="16"/>
  <c r="N966" i="16"/>
  <c r="Q966" i="16"/>
  <c r="O966" i="16"/>
  <c r="AH966" i="16"/>
  <c r="AF966" i="16"/>
  <c r="AE967" i="16"/>
  <c r="AG966" i="16"/>
  <c r="AI966" i="16"/>
  <c r="AJ966" i="16"/>
  <c r="AE369" i="16"/>
  <c r="AF368" i="16"/>
  <c r="AH368" i="16"/>
  <c r="AJ368" i="16"/>
  <c r="AI368" i="16"/>
  <c r="AG368" i="16"/>
  <c r="O867" i="16"/>
  <c r="P867" i="16"/>
  <c r="Q867" i="16"/>
  <c r="M868" i="16"/>
  <c r="R867" i="16"/>
  <c r="N867" i="16"/>
  <c r="M472" i="16"/>
  <c r="P471" i="16"/>
  <c r="R471" i="16"/>
  <c r="Q471" i="16"/>
  <c r="O471" i="16"/>
  <c r="N471" i="16"/>
  <c r="P768" i="16"/>
  <c r="M769" i="16"/>
  <c r="N768" i="16"/>
  <c r="R768" i="16"/>
  <c r="O768" i="16"/>
  <c r="Q768" i="16"/>
  <c r="AF1061" i="16"/>
  <c r="AJ1061" i="16"/>
  <c r="AE1062" i="16"/>
  <c r="AG1061" i="16"/>
  <c r="AH1061" i="16"/>
  <c r="AI1061" i="16"/>
  <c r="AH566" i="16"/>
  <c r="AI566" i="16"/>
  <c r="AE567" i="16"/>
  <c r="AJ566" i="16"/>
  <c r="AG566" i="16"/>
  <c r="AF566" i="16"/>
  <c r="AI472" i="16"/>
  <c r="AF472" i="16"/>
  <c r="AG472" i="16"/>
  <c r="AJ472" i="16"/>
  <c r="AH472" i="16"/>
  <c r="AE473" i="16"/>
  <c r="O1065" i="16"/>
  <c r="R1065" i="16"/>
  <c r="P1065" i="16"/>
  <c r="Q1065" i="16"/>
  <c r="N1065" i="16"/>
  <c r="M1066" i="16"/>
  <c r="AH174" i="16"/>
  <c r="AI174" i="16"/>
  <c r="AF174" i="16"/>
  <c r="AG174" i="16"/>
  <c r="AJ174" i="16"/>
  <c r="AE175" i="16"/>
  <c r="Q174" i="16"/>
  <c r="R174" i="16"/>
  <c r="P174" i="16"/>
  <c r="O174" i="16"/>
  <c r="N174" i="16"/>
  <c r="M175" i="16"/>
  <c r="M567" i="16"/>
  <c r="N566" i="16"/>
  <c r="Q566" i="16"/>
  <c r="P566" i="16"/>
  <c r="R566" i="16"/>
  <c r="O566" i="16"/>
  <c r="AF669" i="16" l="1"/>
  <c r="AI669" i="16"/>
  <c r="AE670" i="16"/>
  <c r="AJ669" i="16"/>
  <c r="AG669" i="16"/>
  <c r="AH669" i="16"/>
  <c r="AE868" i="16"/>
  <c r="AI867" i="16"/>
  <c r="AH867" i="16"/>
  <c r="AG867" i="16"/>
  <c r="AJ867" i="16"/>
  <c r="AF867" i="16"/>
  <c r="O669" i="16"/>
  <c r="Q669" i="16"/>
  <c r="M670" i="16"/>
  <c r="P669" i="16"/>
  <c r="R669" i="16"/>
  <c r="N669" i="16"/>
  <c r="AF769" i="16"/>
  <c r="AH769" i="16"/>
  <c r="AE770" i="16"/>
  <c r="AJ769" i="16"/>
  <c r="AI769" i="16"/>
  <c r="AG769" i="16"/>
  <c r="AG273" i="16"/>
  <c r="AH273" i="16"/>
  <c r="AI273" i="16"/>
  <c r="AF273" i="16"/>
  <c r="AJ273" i="16"/>
  <c r="AE274" i="16"/>
  <c r="AG75" i="16"/>
  <c r="AF75" i="16"/>
  <c r="AH75" i="16"/>
  <c r="AI75" i="16"/>
  <c r="AJ75" i="16"/>
  <c r="AE76" i="16"/>
  <c r="M176" i="16"/>
  <c r="N175" i="16"/>
  <c r="P175" i="16"/>
  <c r="R175" i="16"/>
  <c r="O175" i="16"/>
  <c r="Q175" i="16"/>
  <c r="AH175" i="16"/>
  <c r="AF175" i="16"/>
  <c r="AJ175" i="16"/>
  <c r="AE176" i="16"/>
  <c r="AG175" i="16"/>
  <c r="AI175" i="16"/>
  <c r="AJ473" i="16"/>
  <c r="AE474" i="16"/>
  <c r="AH473" i="16"/>
  <c r="AG473" i="16"/>
  <c r="AF473" i="16"/>
  <c r="AI473" i="16"/>
  <c r="Q769" i="16"/>
  <c r="N769" i="16"/>
  <c r="M770" i="16"/>
  <c r="R769" i="16"/>
  <c r="O769" i="16"/>
  <c r="P769" i="16"/>
  <c r="Q967" i="16"/>
  <c r="M968" i="16"/>
  <c r="N967" i="16"/>
  <c r="O967" i="16"/>
  <c r="P967" i="16"/>
  <c r="R967" i="16"/>
  <c r="M275" i="16"/>
  <c r="R274" i="16"/>
  <c r="P274" i="16"/>
  <c r="O274" i="16"/>
  <c r="Q274" i="16"/>
  <c r="N274" i="16"/>
  <c r="AI1062" i="16"/>
  <c r="AE1063" i="16"/>
  <c r="AJ1062" i="16"/>
  <c r="AH1062" i="16"/>
  <c r="AG1062" i="16"/>
  <c r="AF1062" i="16"/>
  <c r="P567" i="16"/>
  <c r="Q567" i="16"/>
  <c r="O567" i="16"/>
  <c r="N567" i="16"/>
  <c r="R567" i="16"/>
  <c r="M568" i="16"/>
  <c r="AE568" i="16"/>
  <c r="AJ567" i="16"/>
  <c r="AF567" i="16"/>
  <c r="AG567" i="16"/>
  <c r="AI567" i="16"/>
  <c r="AH567" i="16"/>
  <c r="M473" i="16"/>
  <c r="Q472" i="16"/>
  <c r="O472" i="16"/>
  <c r="N472" i="16"/>
  <c r="P472" i="16"/>
  <c r="R472" i="16"/>
  <c r="AH369" i="16"/>
  <c r="AJ369" i="16"/>
  <c r="AG369" i="16"/>
  <c r="AE370" i="16"/>
  <c r="AI369" i="16"/>
  <c r="AF369" i="16"/>
  <c r="AJ967" i="16"/>
  <c r="AE968" i="16"/>
  <c r="AI967" i="16"/>
  <c r="AH967" i="16"/>
  <c r="AF967" i="16"/>
  <c r="AG967" i="16"/>
  <c r="M370" i="16"/>
  <c r="Q369" i="16"/>
  <c r="R369" i="16"/>
  <c r="P369" i="16"/>
  <c r="O369" i="16"/>
  <c r="N369" i="16"/>
  <c r="R78" i="16"/>
  <c r="M79" i="16"/>
  <c r="N78" i="16"/>
  <c r="O78" i="16"/>
  <c r="Q78" i="16"/>
  <c r="P78" i="16"/>
  <c r="P1066" i="16"/>
  <c r="O1066" i="16"/>
  <c r="M1067" i="16"/>
  <c r="R1066" i="16"/>
  <c r="Q1066" i="16"/>
  <c r="N1066" i="16"/>
  <c r="M869" i="16"/>
  <c r="N868" i="16"/>
  <c r="P868" i="16"/>
  <c r="O868" i="16"/>
  <c r="R868" i="16"/>
  <c r="Q868" i="16"/>
  <c r="AG770" i="16" l="1"/>
  <c r="AI770" i="16"/>
  <c r="AE771" i="16"/>
  <c r="AF770" i="16"/>
  <c r="AJ770" i="16"/>
  <c r="AH770" i="16"/>
  <c r="AG274" i="16"/>
  <c r="AH274" i="16"/>
  <c r="AF274" i="16"/>
  <c r="AE275" i="16"/>
  <c r="AJ274" i="16"/>
  <c r="AI274" i="16"/>
  <c r="N670" i="16"/>
  <c r="P670" i="16"/>
  <c r="R670" i="16"/>
  <c r="O670" i="16"/>
  <c r="M671" i="16"/>
  <c r="Q670" i="16"/>
  <c r="AJ868" i="16"/>
  <c r="AH868" i="16"/>
  <c r="AF868" i="16"/>
  <c r="AI868" i="16"/>
  <c r="AG868" i="16"/>
  <c r="AE869" i="16"/>
  <c r="AF670" i="16"/>
  <c r="AG670" i="16"/>
  <c r="AJ670" i="16"/>
  <c r="AE671" i="16"/>
  <c r="AI670" i="16"/>
  <c r="AH670" i="16"/>
  <c r="AF76" i="16"/>
  <c r="AG76" i="16"/>
  <c r="AH76" i="16"/>
  <c r="AJ76" i="16"/>
  <c r="AE77" i="16"/>
  <c r="AI76" i="16"/>
  <c r="Q473" i="16"/>
  <c r="N473" i="16"/>
  <c r="M474" i="16"/>
  <c r="R473" i="16"/>
  <c r="P473" i="16"/>
  <c r="O473" i="16"/>
  <c r="O770" i="16"/>
  <c r="N770" i="16"/>
  <c r="P770" i="16"/>
  <c r="R770" i="16"/>
  <c r="Q770" i="16"/>
  <c r="M771" i="16"/>
  <c r="Q176" i="16"/>
  <c r="R176" i="16"/>
  <c r="P176" i="16"/>
  <c r="O176" i="16"/>
  <c r="M177" i="16"/>
  <c r="N176" i="16"/>
  <c r="O79" i="16"/>
  <c r="R79" i="16"/>
  <c r="Q79" i="16"/>
  <c r="P79" i="16"/>
  <c r="N79" i="16"/>
  <c r="M80" i="16"/>
  <c r="AG968" i="16"/>
  <c r="AE969" i="16"/>
  <c r="AF968" i="16"/>
  <c r="AJ968" i="16"/>
  <c r="AI968" i="16"/>
  <c r="AH968" i="16"/>
  <c r="AJ370" i="16"/>
  <c r="AG370" i="16"/>
  <c r="AF370" i="16"/>
  <c r="AE371" i="16"/>
  <c r="AH370" i="16"/>
  <c r="AI370" i="16"/>
  <c r="AI1063" i="16"/>
  <c r="AE1064" i="16"/>
  <c r="AH1063" i="16"/>
  <c r="AG1063" i="16"/>
  <c r="AF1063" i="16"/>
  <c r="AJ1063" i="16"/>
  <c r="M969" i="16"/>
  <c r="N968" i="16"/>
  <c r="R968" i="16"/>
  <c r="P968" i="16"/>
  <c r="Q968" i="16"/>
  <c r="O968" i="16"/>
  <c r="AI474" i="16"/>
  <c r="AE475" i="16"/>
  <c r="AF474" i="16"/>
  <c r="AJ474" i="16"/>
  <c r="AG474" i="16"/>
  <c r="AH474" i="16"/>
  <c r="AE177" i="16"/>
  <c r="AG176" i="16"/>
  <c r="AH176" i="16"/>
  <c r="AF176" i="16"/>
  <c r="AJ176" i="16"/>
  <c r="AI176" i="16"/>
  <c r="N869" i="16"/>
  <c r="O869" i="16"/>
  <c r="P869" i="16"/>
  <c r="Q869" i="16"/>
  <c r="R869" i="16"/>
  <c r="M870" i="16"/>
  <c r="O1067" i="16"/>
  <c r="R1067" i="16"/>
  <c r="Q1067" i="16"/>
  <c r="M1068" i="16"/>
  <c r="N1067" i="16"/>
  <c r="P1067" i="16"/>
  <c r="P370" i="16"/>
  <c r="O370" i="16"/>
  <c r="Q370" i="16"/>
  <c r="R370" i="16"/>
  <c r="N370" i="16"/>
  <c r="M371" i="16"/>
  <c r="AI568" i="16"/>
  <c r="AF568" i="16"/>
  <c r="AJ568" i="16"/>
  <c r="AH568" i="16"/>
  <c r="AG568" i="16"/>
  <c r="AE569" i="16"/>
  <c r="O275" i="16"/>
  <c r="R275" i="16"/>
  <c r="P275" i="16"/>
  <c r="M276" i="16"/>
  <c r="N275" i="16"/>
  <c r="Q275" i="16"/>
  <c r="P568" i="16"/>
  <c r="M569" i="16"/>
  <c r="R568" i="16"/>
  <c r="N568" i="16"/>
  <c r="Q568" i="16"/>
  <c r="O568" i="16"/>
  <c r="Q671" i="16" l="1"/>
  <c r="P671" i="16"/>
  <c r="R671" i="16"/>
  <c r="M672" i="16"/>
  <c r="O671" i="16"/>
  <c r="N671" i="16"/>
  <c r="AH275" i="16"/>
  <c r="AJ275" i="16"/>
  <c r="AF275" i="16"/>
  <c r="AI275" i="16"/>
  <c r="AG275" i="16"/>
  <c r="AE276" i="16"/>
  <c r="AG77" i="16"/>
  <c r="AE78" i="16"/>
  <c r="AJ77" i="16"/>
  <c r="AI77" i="16"/>
  <c r="AF77" i="16"/>
  <c r="AH77" i="16"/>
  <c r="AJ771" i="16"/>
  <c r="AG771" i="16"/>
  <c r="AI771" i="16"/>
  <c r="AF771" i="16"/>
  <c r="AE772" i="16"/>
  <c r="AH771" i="16"/>
  <c r="AH671" i="16"/>
  <c r="AF671" i="16"/>
  <c r="AJ671" i="16"/>
  <c r="AE672" i="16"/>
  <c r="AG671" i="16"/>
  <c r="AI671" i="16"/>
  <c r="AH869" i="16"/>
  <c r="AF869" i="16"/>
  <c r="AG869" i="16"/>
  <c r="AE870" i="16"/>
  <c r="AJ869" i="16"/>
  <c r="AI869" i="16"/>
  <c r="AF177" i="16"/>
  <c r="AJ177" i="16"/>
  <c r="AI177" i="16"/>
  <c r="AH177" i="16"/>
  <c r="AG177" i="16"/>
  <c r="AE178" i="16"/>
  <c r="O969" i="16"/>
  <c r="M970" i="16"/>
  <c r="N969" i="16"/>
  <c r="R969" i="16"/>
  <c r="P969" i="16"/>
  <c r="Q969" i="16"/>
  <c r="M178" i="16"/>
  <c r="N177" i="16"/>
  <c r="O177" i="16"/>
  <c r="P177" i="16"/>
  <c r="Q177" i="16"/>
  <c r="R177" i="16"/>
  <c r="O569" i="16"/>
  <c r="P569" i="16"/>
  <c r="N569" i="16"/>
  <c r="M570" i="16"/>
  <c r="Q569" i="16"/>
  <c r="R569" i="16"/>
  <c r="O276" i="16"/>
  <c r="P276" i="16"/>
  <c r="N276" i="16"/>
  <c r="R276" i="16"/>
  <c r="Q276" i="16"/>
  <c r="M277" i="16"/>
  <c r="P371" i="16"/>
  <c r="M372" i="16"/>
  <c r="Q371" i="16"/>
  <c r="O371" i="16"/>
  <c r="N371" i="16"/>
  <c r="R371" i="16"/>
  <c r="M1069" i="16"/>
  <c r="Q1068" i="16"/>
  <c r="N1068" i="16"/>
  <c r="R1068" i="16"/>
  <c r="P1068" i="16"/>
  <c r="O1068" i="16"/>
  <c r="M871" i="16"/>
  <c r="Q870" i="16"/>
  <c r="N870" i="16"/>
  <c r="R870" i="16"/>
  <c r="O870" i="16"/>
  <c r="P870" i="16"/>
  <c r="AI1064" i="16"/>
  <c r="AH1064" i="16"/>
  <c r="AF1064" i="16"/>
  <c r="AE1065" i="16"/>
  <c r="AG1064" i="16"/>
  <c r="AJ1064" i="16"/>
  <c r="Q80" i="16"/>
  <c r="M81" i="16"/>
  <c r="R80" i="16"/>
  <c r="P80" i="16"/>
  <c r="N80" i="16"/>
  <c r="O80" i="16"/>
  <c r="Q474" i="16"/>
  <c r="O474" i="16"/>
  <c r="N474" i="16"/>
  <c r="P474" i="16"/>
  <c r="M475" i="16"/>
  <c r="R474" i="16"/>
  <c r="AE570" i="16"/>
  <c r="AG569" i="16"/>
  <c r="AJ569" i="16"/>
  <c r="AF569" i="16"/>
  <c r="AH569" i="16"/>
  <c r="AI569" i="16"/>
  <c r="AJ475" i="16"/>
  <c r="AG475" i="16"/>
  <c r="AI475" i="16"/>
  <c r="AH475" i="16"/>
  <c r="AF475" i="16"/>
  <c r="AE476" i="16"/>
  <c r="AI371" i="16"/>
  <c r="AJ371" i="16"/>
  <c r="AH371" i="16"/>
  <c r="AE372" i="16"/>
  <c r="AG371" i="16"/>
  <c r="AF371" i="16"/>
  <c r="AI969" i="16"/>
  <c r="AE970" i="16"/>
  <c r="AG969" i="16"/>
  <c r="AF969" i="16"/>
  <c r="AH969" i="16"/>
  <c r="AJ969" i="16"/>
  <c r="Q771" i="16"/>
  <c r="O771" i="16"/>
  <c r="N771" i="16"/>
  <c r="P771" i="16"/>
  <c r="R771" i="16"/>
  <c r="M772" i="16"/>
  <c r="AG870" i="16" l="1"/>
  <c r="AE871" i="16"/>
  <c r="AH870" i="16"/>
  <c r="AF870" i="16"/>
  <c r="AI870" i="16"/>
  <c r="AJ870" i="16"/>
  <c r="AJ78" i="16"/>
  <c r="AI78" i="16"/>
  <c r="AH78" i="16"/>
  <c r="AG78" i="16"/>
  <c r="AE79" i="16"/>
  <c r="AF78" i="16"/>
  <c r="AI772" i="16"/>
  <c r="AJ772" i="16"/>
  <c r="AE773" i="16"/>
  <c r="AH772" i="16"/>
  <c r="AF772" i="16"/>
  <c r="AG772" i="16"/>
  <c r="AE673" i="16"/>
  <c r="AG672" i="16"/>
  <c r="AJ672" i="16"/>
  <c r="AH672" i="16"/>
  <c r="AF672" i="16"/>
  <c r="AI672" i="16"/>
  <c r="AF276" i="16"/>
  <c r="AG276" i="16"/>
  <c r="AJ276" i="16"/>
  <c r="AH276" i="16"/>
  <c r="AE277" i="16"/>
  <c r="AI276" i="16"/>
  <c r="O672" i="16"/>
  <c r="P672" i="16"/>
  <c r="Q672" i="16"/>
  <c r="M673" i="16"/>
  <c r="N672" i="16"/>
  <c r="R672" i="16"/>
  <c r="AE571" i="16"/>
  <c r="AH570" i="16"/>
  <c r="AG570" i="16"/>
  <c r="AF570" i="16"/>
  <c r="AI570" i="16"/>
  <c r="AJ570" i="16"/>
  <c r="Q1069" i="16"/>
  <c r="P1069" i="16"/>
  <c r="N1069" i="16"/>
  <c r="O1069" i="16"/>
  <c r="M1070" i="16"/>
  <c r="R1069" i="16"/>
  <c r="AE971" i="16"/>
  <c r="AH970" i="16"/>
  <c r="AG970" i="16"/>
  <c r="AJ970" i="16"/>
  <c r="AI970" i="16"/>
  <c r="AF970" i="16"/>
  <c r="AH372" i="16"/>
  <c r="AG372" i="16"/>
  <c r="AF372" i="16"/>
  <c r="AJ372" i="16"/>
  <c r="AI372" i="16"/>
  <c r="AE373" i="16"/>
  <c r="Q277" i="16"/>
  <c r="R277" i="16"/>
  <c r="O277" i="16"/>
  <c r="M278" i="16"/>
  <c r="N277" i="16"/>
  <c r="P277" i="16"/>
  <c r="M571" i="16"/>
  <c r="R570" i="16"/>
  <c r="O570" i="16"/>
  <c r="P570" i="16"/>
  <c r="N570" i="16"/>
  <c r="Q570" i="16"/>
  <c r="AI178" i="16"/>
  <c r="AH178" i="16"/>
  <c r="AF178" i="16"/>
  <c r="AG178" i="16"/>
  <c r="AE179" i="16"/>
  <c r="AJ178" i="16"/>
  <c r="P475" i="16"/>
  <c r="N475" i="16"/>
  <c r="R475" i="16"/>
  <c r="Q475" i="16"/>
  <c r="M476" i="16"/>
  <c r="O475" i="16"/>
  <c r="Q871" i="16"/>
  <c r="M872" i="16"/>
  <c r="N871" i="16"/>
  <c r="O871" i="16"/>
  <c r="R871" i="16"/>
  <c r="P871" i="16"/>
  <c r="P178" i="16"/>
  <c r="N178" i="16"/>
  <c r="O178" i="16"/>
  <c r="M179" i="16"/>
  <c r="Q178" i="16"/>
  <c r="R178" i="16"/>
  <c r="Q772" i="16"/>
  <c r="P772" i="16"/>
  <c r="N772" i="16"/>
  <c r="M773" i="16"/>
  <c r="R772" i="16"/>
  <c r="O772" i="16"/>
  <c r="AF476" i="16"/>
  <c r="AE477" i="16"/>
  <c r="AH476" i="16"/>
  <c r="AI476" i="16"/>
  <c r="AJ476" i="16"/>
  <c r="AG476" i="16"/>
  <c r="O81" i="16"/>
  <c r="R81" i="16"/>
  <c r="P81" i="16"/>
  <c r="Q81" i="16"/>
  <c r="N81" i="16"/>
  <c r="M82" i="16"/>
  <c r="AE1066" i="16"/>
  <c r="AF1065" i="16"/>
  <c r="AH1065" i="16"/>
  <c r="AG1065" i="16"/>
  <c r="AJ1065" i="16"/>
  <c r="AI1065" i="16"/>
  <c r="M373" i="16"/>
  <c r="O372" i="16"/>
  <c r="Q372" i="16"/>
  <c r="R372" i="16"/>
  <c r="P372" i="16"/>
  <c r="N372" i="16"/>
  <c r="M971" i="16"/>
  <c r="R970" i="16"/>
  <c r="O970" i="16"/>
  <c r="Q970" i="16"/>
  <c r="N970" i="16"/>
  <c r="P970" i="16"/>
  <c r="AE278" i="16" l="1"/>
  <c r="AF277" i="16"/>
  <c r="AH277" i="16"/>
  <c r="AG277" i="16"/>
  <c r="AJ277" i="16"/>
  <c r="AI277" i="16"/>
  <c r="R673" i="16"/>
  <c r="O673" i="16"/>
  <c r="N673" i="16"/>
  <c r="P673" i="16"/>
  <c r="M674" i="16"/>
  <c r="Q673" i="16"/>
  <c r="AF871" i="16"/>
  <c r="AG871" i="16"/>
  <c r="AJ871" i="16"/>
  <c r="AE872" i="16"/>
  <c r="AI871" i="16"/>
  <c r="AH871" i="16"/>
  <c r="AI673" i="16"/>
  <c r="AG673" i="16"/>
  <c r="AE674" i="16"/>
  <c r="AF673" i="16"/>
  <c r="AH673" i="16"/>
  <c r="AJ673" i="16"/>
  <c r="AG773" i="16"/>
  <c r="AI773" i="16"/>
  <c r="AJ773" i="16"/>
  <c r="AF773" i="16"/>
  <c r="AH773" i="16"/>
  <c r="AE774" i="16"/>
  <c r="AF79" i="16"/>
  <c r="AG79" i="16"/>
  <c r="AJ79" i="16"/>
  <c r="AH79" i="16"/>
  <c r="AI79" i="16"/>
  <c r="AE80" i="16"/>
  <c r="M972" i="16"/>
  <c r="N971" i="16"/>
  <c r="Q971" i="16"/>
  <c r="O971" i="16"/>
  <c r="R971" i="16"/>
  <c r="P971" i="16"/>
  <c r="O373" i="16"/>
  <c r="M374" i="16"/>
  <c r="R373" i="16"/>
  <c r="N373" i="16"/>
  <c r="P373" i="16"/>
  <c r="Q373" i="16"/>
  <c r="AJ179" i="16"/>
  <c r="AF179" i="16"/>
  <c r="AG179" i="16"/>
  <c r="AE180" i="16"/>
  <c r="AH179" i="16"/>
  <c r="AI179" i="16"/>
  <c r="Q571" i="16"/>
  <c r="M572" i="16"/>
  <c r="P571" i="16"/>
  <c r="O571" i="16"/>
  <c r="N571" i="16"/>
  <c r="R571" i="16"/>
  <c r="AF971" i="16"/>
  <c r="AH971" i="16"/>
  <c r="AJ971" i="16"/>
  <c r="AG971" i="16"/>
  <c r="AE972" i="16"/>
  <c r="AI971" i="16"/>
  <c r="P1070" i="16"/>
  <c r="O1070" i="16"/>
  <c r="N1070" i="16"/>
  <c r="M1071" i="16"/>
  <c r="R1070" i="16"/>
  <c r="Q1070" i="16"/>
  <c r="AJ571" i="16"/>
  <c r="AG571" i="16"/>
  <c r="AF571" i="16"/>
  <c r="AE572" i="16"/>
  <c r="AH571" i="16"/>
  <c r="AI571" i="16"/>
  <c r="Q82" i="16"/>
  <c r="P82" i="16"/>
  <c r="R82" i="16"/>
  <c r="M83" i="16"/>
  <c r="N82" i="16"/>
  <c r="O82" i="16"/>
  <c r="AH477" i="16"/>
  <c r="AE478" i="16"/>
  <c r="AI477" i="16"/>
  <c r="AJ477" i="16"/>
  <c r="AG477" i="16"/>
  <c r="AF477" i="16"/>
  <c r="M774" i="16"/>
  <c r="P773" i="16"/>
  <c r="N773" i="16"/>
  <c r="O773" i="16"/>
  <c r="R773" i="16"/>
  <c r="Q773" i="16"/>
  <c r="Q278" i="16"/>
  <c r="O278" i="16"/>
  <c r="N278" i="16"/>
  <c r="M279" i="16"/>
  <c r="P278" i="16"/>
  <c r="R278" i="16"/>
  <c r="AG1066" i="16"/>
  <c r="AE1067" i="16"/>
  <c r="AJ1066" i="16"/>
  <c r="AI1066" i="16"/>
  <c r="AF1066" i="16"/>
  <c r="AH1066" i="16"/>
  <c r="R476" i="16"/>
  <c r="Q476" i="16"/>
  <c r="P476" i="16"/>
  <c r="O476" i="16"/>
  <c r="M477" i="16"/>
  <c r="N476" i="16"/>
  <c r="M180" i="16"/>
  <c r="O179" i="16"/>
  <c r="R179" i="16"/>
  <c r="Q179" i="16"/>
  <c r="N179" i="16"/>
  <c r="P179" i="16"/>
  <c r="O872" i="16"/>
  <c r="M873" i="16"/>
  <c r="N872" i="16"/>
  <c r="R872" i="16"/>
  <c r="Q872" i="16"/>
  <c r="P872" i="16"/>
  <c r="AH373" i="16"/>
  <c r="AE374" i="16"/>
  <c r="AF373" i="16"/>
  <c r="AI373" i="16"/>
  <c r="AG373" i="16"/>
  <c r="AJ373" i="16"/>
  <c r="AJ674" i="16" l="1"/>
  <c r="AF674" i="16"/>
  <c r="AG674" i="16"/>
  <c r="AE675" i="16"/>
  <c r="AI674" i="16"/>
  <c r="AH674" i="16"/>
  <c r="AF278" i="16"/>
  <c r="AE279" i="16"/>
  <c r="AG278" i="16"/>
  <c r="AH278" i="16"/>
  <c r="AI278" i="16"/>
  <c r="AJ278" i="16"/>
  <c r="AG774" i="16"/>
  <c r="AJ774" i="16"/>
  <c r="AH774" i="16"/>
  <c r="AE775" i="16"/>
  <c r="AF774" i="16"/>
  <c r="AI774" i="16"/>
  <c r="M675" i="16"/>
  <c r="Q674" i="16"/>
  <c r="P674" i="16"/>
  <c r="N674" i="16"/>
  <c r="R674" i="16"/>
  <c r="O674" i="16"/>
  <c r="AJ80" i="16"/>
  <c r="AG80" i="16"/>
  <c r="AF80" i="16"/>
  <c r="AH80" i="16"/>
  <c r="AI80" i="16"/>
  <c r="AE81" i="16"/>
  <c r="AG872" i="16"/>
  <c r="AF872" i="16"/>
  <c r="AE873" i="16"/>
  <c r="AH872" i="16"/>
  <c r="AJ872" i="16"/>
  <c r="AI872" i="16"/>
  <c r="M775" i="16"/>
  <c r="Q774" i="16"/>
  <c r="O774" i="16"/>
  <c r="R774" i="16"/>
  <c r="N774" i="16"/>
  <c r="P774" i="16"/>
  <c r="AE973" i="16"/>
  <c r="AJ972" i="16"/>
  <c r="AH972" i="16"/>
  <c r="AG972" i="16"/>
  <c r="AF972" i="16"/>
  <c r="AI972" i="16"/>
  <c r="M973" i="16"/>
  <c r="R972" i="16"/>
  <c r="Q972" i="16"/>
  <c r="O972" i="16"/>
  <c r="N972" i="16"/>
  <c r="P972" i="16"/>
  <c r="AE375" i="16"/>
  <c r="AI374" i="16"/>
  <c r="AG374" i="16"/>
  <c r="AH374" i="16"/>
  <c r="AF374" i="16"/>
  <c r="AJ374" i="16"/>
  <c r="P873" i="16"/>
  <c r="M874" i="16"/>
  <c r="O873" i="16"/>
  <c r="Q873" i="16"/>
  <c r="N873" i="16"/>
  <c r="R873" i="16"/>
  <c r="AJ1067" i="16"/>
  <c r="AF1067" i="16"/>
  <c r="AG1067" i="16"/>
  <c r="AH1067" i="16"/>
  <c r="AI1067" i="16"/>
  <c r="AE1068" i="16"/>
  <c r="AI572" i="16"/>
  <c r="AH572" i="16"/>
  <c r="AG572" i="16"/>
  <c r="AE573" i="16"/>
  <c r="AF572" i="16"/>
  <c r="AJ572" i="16"/>
  <c r="P477" i="16"/>
  <c r="R477" i="16"/>
  <c r="O477" i="16"/>
  <c r="N477" i="16"/>
  <c r="M478" i="16"/>
  <c r="Q477" i="16"/>
  <c r="P180" i="16"/>
  <c r="M181" i="16"/>
  <c r="Q180" i="16"/>
  <c r="N180" i="16"/>
  <c r="O180" i="16"/>
  <c r="R180" i="16"/>
  <c r="R279" i="16"/>
  <c r="O279" i="16"/>
  <c r="M280" i="16"/>
  <c r="P279" i="16"/>
  <c r="N279" i="16"/>
  <c r="Q279" i="16"/>
  <c r="AG478" i="16"/>
  <c r="AH478" i="16"/>
  <c r="AE479" i="16"/>
  <c r="AJ478" i="16"/>
  <c r="AI478" i="16"/>
  <c r="AF478" i="16"/>
  <c r="P83" i="16"/>
  <c r="M84" i="16"/>
  <c r="N83" i="16"/>
  <c r="Q83" i="16"/>
  <c r="O83" i="16"/>
  <c r="R83" i="16"/>
  <c r="M1072" i="16"/>
  <c r="R1071" i="16"/>
  <c r="P1071" i="16"/>
  <c r="O1071" i="16"/>
  <c r="Q1071" i="16"/>
  <c r="N1071" i="16"/>
  <c r="M573" i="16"/>
  <c r="P572" i="16"/>
  <c r="O572" i="16"/>
  <c r="R572" i="16"/>
  <c r="N572" i="16"/>
  <c r="Q572" i="16"/>
  <c r="AH180" i="16"/>
  <c r="AG180" i="16"/>
  <c r="AE181" i="16"/>
  <c r="AJ180" i="16"/>
  <c r="AF180" i="16"/>
  <c r="AI180" i="16"/>
  <c r="M375" i="16"/>
  <c r="R374" i="16"/>
  <c r="P374" i="16"/>
  <c r="Q374" i="16"/>
  <c r="N374" i="16"/>
  <c r="O374" i="16"/>
  <c r="AF873" i="16" l="1"/>
  <c r="AE874" i="16"/>
  <c r="AJ873" i="16"/>
  <c r="AH873" i="16"/>
  <c r="AG873" i="16"/>
  <c r="AI873" i="16"/>
  <c r="AF81" i="16"/>
  <c r="AG81" i="16"/>
  <c r="AH81" i="16"/>
  <c r="AJ81" i="16"/>
  <c r="AI81" i="16"/>
  <c r="AE82" i="16"/>
  <c r="O675" i="16"/>
  <c r="N675" i="16"/>
  <c r="M676" i="16"/>
  <c r="Q675" i="16"/>
  <c r="P675" i="16"/>
  <c r="R675" i="16"/>
  <c r="AE776" i="16"/>
  <c r="AG775" i="16"/>
  <c r="AJ775" i="16"/>
  <c r="AH775" i="16"/>
  <c r="AI775" i="16"/>
  <c r="AF775" i="16"/>
  <c r="AG279" i="16"/>
  <c r="AJ279" i="16"/>
  <c r="AF279" i="16"/>
  <c r="AI279" i="16"/>
  <c r="AE280" i="16"/>
  <c r="AH279" i="16"/>
  <c r="AH675" i="16"/>
  <c r="AE676" i="16"/>
  <c r="AI675" i="16"/>
  <c r="AF675" i="16"/>
  <c r="AG675" i="16"/>
  <c r="AJ675" i="16"/>
  <c r="Q1072" i="16"/>
  <c r="N1072" i="16"/>
  <c r="M1073" i="16"/>
  <c r="R1072" i="16"/>
  <c r="P1072" i="16"/>
  <c r="O1072" i="16"/>
  <c r="Q973" i="16"/>
  <c r="P973" i="16"/>
  <c r="O973" i="16"/>
  <c r="R973" i="16"/>
  <c r="N973" i="16"/>
  <c r="M974" i="16"/>
  <c r="P181" i="16"/>
  <c r="N181" i="16"/>
  <c r="Q181" i="16"/>
  <c r="M182" i="16"/>
  <c r="R181" i="16"/>
  <c r="O181" i="16"/>
  <c r="M875" i="16"/>
  <c r="N874" i="16"/>
  <c r="Q874" i="16"/>
  <c r="R874" i="16"/>
  <c r="P874" i="16"/>
  <c r="O874" i="16"/>
  <c r="O478" i="16"/>
  <c r="M479" i="16"/>
  <c r="R478" i="16"/>
  <c r="P478" i="16"/>
  <c r="N478" i="16"/>
  <c r="Q478" i="16"/>
  <c r="P375" i="16"/>
  <c r="M376" i="16"/>
  <c r="Q375" i="16"/>
  <c r="N375" i="16"/>
  <c r="O375" i="16"/>
  <c r="R375" i="16"/>
  <c r="AF181" i="16"/>
  <c r="AE182" i="16"/>
  <c r="AI181" i="16"/>
  <c r="AJ181" i="16"/>
  <c r="AH181" i="16"/>
  <c r="AG181" i="16"/>
  <c r="M574" i="16"/>
  <c r="R573" i="16"/>
  <c r="O573" i="16"/>
  <c r="Q573" i="16"/>
  <c r="N573" i="16"/>
  <c r="P573" i="16"/>
  <c r="AI479" i="16"/>
  <c r="AF479" i="16"/>
  <c r="AG479" i="16"/>
  <c r="AJ479" i="16"/>
  <c r="AE480" i="16"/>
  <c r="AH479" i="16"/>
  <c r="Q280" i="16"/>
  <c r="M281" i="16"/>
  <c r="N280" i="16"/>
  <c r="R280" i="16"/>
  <c r="P280" i="16"/>
  <c r="O280" i="16"/>
  <c r="AJ375" i="16"/>
  <c r="AI375" i="16"/>
  <c r="AF375" i="16"/>
  <c r="AH375" i="16"/>
  <c r="AE376" i="16"/>
  <c r="AG375" i="16"/>
  <c r="AH973" i="16"/>
  <c r="AI973" i="16"/>
  <c r="AF973" i="16"/>
  <c r="AE974" i="16"/>
  <c r="AJ973" i="16"/>
  <c r="AG973" i="16"/>
  <c r="R775" i="16"/>
  <c r="Q775" i="16"/>
  <c r="M776" i="16"/>
  <c r="N775" i="16"/>
  <c r="O775" i="16"/>
  <c r="P775" i="16"/>
  <c r="M85" i="16"/>
  <c r="R84" i="16"/>
  <c r="Q84" i="16"/>
  <c r="O84" i="16"/>
  <c r="N84" i="16"/>
  <c r="P84" i="16"/>
  <c r="AJ573" i="16"/>
  <c r="AG573" i="16"/>
  <c r="AH573" i="16"/>
  <c r="AF573" i="16"/>
  <c r="AE574" i="16"/>
  <c r="AI573" i="16"/>
  <c r="AE1069" i="16"/>
  <c r="AG1068" i="16"/>
  <c r="AJ1068" i="16"/>
  <c r="AF1068" i="16"/>
  <c r="AI1068" i="16"/>
  <c r="AH1068" i="16"/>
  <c r="AI280" i="16" l="1"/>
  <c r="AF280" i="16"/>
  <c r="AG280" i="16"/>
  <c r="AE281" i="16"/>
  <c r="AH280" i="16"/>
  <c r="AJ280" i="16"/>
  <c r="AH874" i="16"/>
  <c r="AI874" i="16"/>
  <c r="AE875" i="16"/>
  <c r="AG874" i="16"/>
  <c r="AJ874" i="16"/>
  <c r="AF874" i="16"/>
  <c r="AH776" i="16"/>
  <c r="AF776" i="16"/>
  <c r="AJ776" i="16"/>
  <c r="AE777" i="16"/>
  <c r="AI776" i="16"/>
  <c r="AG776" i="16"/>
  <c r="P676" i="16"/>
  <c r="R676" i="16"/>
  <c r="O676" i="16"/>
  <c r="M677" i="16"/>
  <c r="N676" i="16"/>
  <c r="Q676" i="16"/>
  <c r="AG676" i="16"/>
  <c r="AH676" i="16"/>
  <c r="AF676" i="16"/>
  <c r="AI676" i="16"/>
  <c r="AE677" i="16"/>
  <c r="AJ676" i="16"/>
  <c r="AJ82" i="16"/>
  <c r="AE83" i="16"/>
  <c r="AH82" i="16"/>
  <c r="AG82" i="16"/>
  <c r="AF82" i="16"/>
  <c r="AI82" i="16"/>
  <c r="AJ1069" i="16"/>
  <c r="AI1069" i="16"/>
  <c r="AF1069" i="16"/>
  <c r="AG1069" i="16"/>
  <c r="AE1070" i="16"/>
  <c r="AH1069" i="16"/>
  <c r="AI574" i="16"/>
  <c r="AG574" i="16"/>
  <c r="AH574" i="16"/>
  <c r="AF574" i="16"/>
  <c r="AJ574" i="16"/>
  <c r="AE575" i="16"/>
  <c r="O85" i="16"/>
  <c r="M86" i="16"/>
  <c r="Q85" i="16"/>
  <c r="N85" i="16"/>
  <c r="P85" i="16"/>
  <c r="R85" i="16"/>
  <c r="O776" i="16"/>
  <c r="M777" i="16"/>
  <c r="N776" i="16"/>
  <c r="R776" i="16"/>
  <c r="Q776" i="16"/>
  <c r="P776" i="16"/>
  <c r="AH376" i="16"/>
  <c r="AI376" i="16"/>
  <c r="AF376" i="16"/>
  <c r="AG376" i="16"/>
  <c r="AE377" i="16"/>
  <c r="AJ376" i="16"/>
  <c r="AI480" i="16"/>
  <c r="AH480" i="16"/>
  <c r="AJ480" i="16"/>
  <c r="AF480" i="16"/>
  <c r="AE481" i="16"/>
  <c r="AG480" i="16"/>
  <c r="Q875" i="16"/>
  <c r="O875" i="16"/>
  <c r="M876" i="16"/>
  <c r="N875" i="16"/>
  <c r="P875" i="16"/>
  <c r="R875" i="16"/>
  <c r="AJ974" i="16"/>
  <c r="AE975" i="16"/>
  <c r="AG974" i="16"/>
  <c r="AI974" i="16"/>
  <c r="AH974" i="16"/>
  <c r="AF974" i="16"/>
  <c r="P281" i="16"/>
  <c r="O281" i="16"/>
  <c r="M282" i="16"/>
  <c r="N281" i="16"/>
  <c r="Q281" i="16"/>
  <c r="R281" i="16"/>
  <c r="AJ182" i="16"/>
  <c r="AF182" i="16"/>
  <c r="AG182" i="16"/>
  <c r="AH182" i="16"/>
  <c r="AE183" i="16"/>
  <c r="AI182" i="16"/>
  <c r="O479" i="16"/>
  <c r="R479" i="16"/>
  <c r="Q479" i="16"/>
  <c r="P479" i="16"/>
  <c r="M480" i="16"/>
  <c r="N479" i="16"/>
  <c r="R182" i="16"/>
  <c r="M183" i="16"/>
  <c r="P182" i="16"/>
  <c r="Q182" i="16"/>
  <c r="O182" i="16"/>
  <c r="N182" i="16"/>
  <c r="Q574" i="16"/>
  <c r="R574" i="16"/>
  <c r="O574" i="16"/>
  <c r="P574" i="16"/>
  <c r="N574" i="16"/>
  <c r="M575" i="16"/>
  <c r="R1073" i="16"/>
  <c r="Q1073" i="16"/>
  <c r="P1073" i="16"/>
  <c r="N1073" i="16"/>
  <c r="M1074" i="16"/>
  <c r="O1073" i="16"/>
  <c r="R376" i="16"/>
  <c r="Q376" i="16"/>
  <c r="N376" i="16"/>
  <c r="O376" i="16"/>
  <c r="P376" i="16"/>
  <c r="M377" i="16"/>
  <c r="Q974" i="16"/>
  <c r="M975" i="16"/>
  <c r="N974" i="16"/>
  <c r="P974" i="16"/>
  <c r="R974" i="16"/>
  <c r="O974" i="16"/>
  <c r="AF677" i="16" l="1"/>
  <c r="AH677" i="16"/>
  <c r="AI677" i="16"/>
  <c r="AE678" i="16"/>
  <c r="AJ677" i="16"/>
  <c r="AG677" i="16"/>
  <c r="AE876" i="16"/>
  <c r="AJ875" i="16"/>
  <c r="AF875" i="16"/>
  <c r="AH875" i="16"/>
  <c r="AG875" i="16"/>
  <c r="AI875" i="16"/>
  <c r="M678" i="16"/>
  <c r="Q677" i="16"/>
  <c r="R677" i="16"/>
  <c r="O677" i="16"/>
  <c r="P677" i="16"/>
  <c r="N677" i="16"/>
  <c r="AF83" i="16"/>
  <c r="AI83" i="16"/>
  <c r="AG83" i="16"/>
  <c r="AH83" i="16"/>
  <c r="AJ83" i="16"/>
  <c r="AE84" i="16"/>
  <c r="AI777" i="16"/>
  <c r="AE778" i="16"/>
  <c r="AF777" i="16"/>
  <c r="AG777" i="16"/>
  <c r="AJ777" i="16"/>
  <c r="AH777" i="16"/>
  <c r="AF281" i="16"/>
  <c r="AJ281" i="16"/>
  <c r="AI281" i="16"/>
  <c r="AH281" i="16"/>
  <c r="AG281" i="16"/>
  <c r="AE282" i="16"/>
  <c r="R480" i="16"/>
  <c r="P480" i="16"/>
  <c r="N480" i="16"/>
  <c r="O480" i="16"/>
  <c r="Q480" i="16"/>
  <c r="M481" i="16"/>
  <c r="AG481" i="16"/>
  <c r="AI481" i="16"/>
  <c r="AH481" i="16"/>
  <c r="AE482" i="16"/>
  <c r="AJ481" i="16"/>
  <c r="AF481" i="16"/>
  <c r="AH1070" i="16"/>
  <c r="AE1071" i="16"/>
  <c r="AF1070" i="16"/>
  <c r="AG1070" i="16"/>
  <c r="AJ1070" i="16"/>
  <c r="AI1070" i="16"/>
  <c r="P377" i="16"/>
  <c r="R377" i="16"/>
  <c r="Q377" i="16"/>
  <c r="O377" i="16"/>
  <c r="M378" i="16"/>
  <c r="N377" i="16"/>
  <c r="R575" i="16"/>
  <c r="M576" i="16"/>
  <c r="P575" i="16"/>
  <c r="N575" i="16"/>
  <c r="Q575" i="16"/>
  <c r="O575" i="16"/>
  <c r="Q86" i="16"/>
  <c r="M87" i="16"/>
  <c r="N86" i="16"/>
  <c r="P86" i="16"/>
  <c r="O86" i="16"/>
  <c r="R86" i="16"/>
  <c r="Q1074" i="16"/>
  <c r="N1074" i="16"/>
  <c r="M1075" i="16"/>
  <c r="P1074" i="16"/>
  <c r="R1074" i="16"/>
  <c r="O1074" i="16"/>
  <c r="AG183" i="16"/>
  <c r="AH183" i="16"/>
  <c r="AE184" i="16"/>
  <c r="AJ183" i="16"/>
  <c r="AI183" i="16"/>
  <c r="AF183" i="16"/>
  <c r="R282" i="16"/>
  <c r="O282" i="16"/>
  <c r="Q282" i="16"/>
  <c r="P282" i="16"/>
  <c r="M283" i="16"/>
  <c r="N282" i="16"/>
  <c r="P876" i="16"/>
  <c r="M877" i="16"/>
  <c r="N876" i="16"/>
  <c r="Q876" i="16"/>
  <c r="R876" i="16"/>
  <c r="O876" i="16"/>
  <c r="AI377" i="16"/>
  <c r="AE378" i="16"/>
  <c r="AG377" i="16"/>
  <c r="AF377" i="16"/>
  <c r="AJ377" i="16"/>
  <c r="AH377" i="16"/>
  <c r="R975" i="16"/>
  <c r="O975" i="16"/>
  <c r="N975" i="16"/>
  <c r="P975" i="16"/>
  <c r="Q975" i="16"/>
  <c r="M976" i="16"/>
  <c r="R183" i="16"/>
  <c r="P183" i="16"/>
  <c r="O183" i="16"/>
  <c r="N183" i="16"/>
  <c r="Q183" i="16"/>
  <c r="M184" i="16"/>
  <c r="AG975" i="16"/>
  <c r="AE976" i="16"/>
  <c r="AF975" i="16"/>
  <c r="AI975" i="16"/>
  <c r="AJ975" i="16"/>
  <c r="AH975" i="16"/>
  <c r="R777" i="16"/>
  <c r="O777" i="16"/>
  <c r="Q777" i="16"/>
  <c r="M778" i="16"/>
  <c r="N777" i="16"/>
  <c r="P777" i="16"/>
  <c r="AJ575" i="16"/>
  <c r="AG575" i="16"/>
  <c r="AH575" i="16"/>
  <c r="AE576" i="16"/>
  <c r="AF575" i="16"/>
  <c r="AI575" i="16"/>
  <c r="Q678" i="16" l="1"/>
  <c r="P678" i="16"/>
  <c r="R678" i="16"/>
  <c r="M679" i="16"/>
  <c r="O678" i="16"/>
  <c r="N678" i="16"/>
  <c r="AI778" i="16"/>
  <c r="AF778" i="16"/>
  <c r="AH778" i="16"/>
  <c r="AE779" i="16"/>
  <c r="AJ778" i="16"/>
  <c r="AG778" i="16"/>
  <c r="AF876" i="16"/>
  <c r="AG876" i="16"/>
  <c r="AH876" i="16"/>
  <c r="AE877" i="16"/>
  <c r="AJ876" i="16"/>
  <c r="AI876" i="16"/>
  <c r="AF282" i="16"/>
  <c r="AI282" i="16"/>
  <c r="AG282" i="16"/>
  <c r="AE283" i="16"/>
  <c r="AJ282" i="16"/>
  <c r="AH282" i="16"/>
  <c r="AJ84" i="16"/>
  <c r="AE85" i="16"/>
  <c r="AI84" i="16"/>
  <c r="AH84" i="16"/>
  <c r="AG84" i="16"/>
  <c r="AF84" i="16"/>
  <c r="AE679" i="16"/>
  <c r="AF678" i="16"/>
  <c r="AH678" i="16"/>
  <c r="AJ678" i="16"/>
  <c r="AI678" i="16"/>
  <c r="AG678" i="16"/>
  <c r="AH976" i="16"/>
  <c r="AE977" i="16"/>
  <c r="AI976" i="16"/>
  <c r="AG976" i="16"/>
  <c r="AF976" i="16"/>
  <c r="AJ976" i="16"/>
  <c r="AJ576" i="16"/>
  <c r="AF576" i="16"/>
  <c r="AI576" i="16"/>
  <c r="AE577" i="16"/>
  <c r="AH576" i="16"/>
  <c r="AG576" i="16"/>
  <c r="R184" i="16"/>
  <c r="M185" i="16"/>
  <c r="O184" i="16"/>
  <c r="P184" i="16"/>
  <c r="Q184" i="16"/>
  <c r="N184" i="16"/>
  <c r="Q976" i="16"/>
  <c r="P976" i="16"/>
  <c r="R976" i="16"/>
  <c r="M977" i="16"/>
  <c r="N976" i="16"/>
  <c r="O976" i="16"/>
  <c r="AH378" i="16"/>
  <c r="AF378" i="16"/>
  <c r="AI378" i="16"/>
  <c r="AG378" i="16"/>
  <c r="AE379" i="16"/>
  <c r="AJ378" i="16"/>
  <c r="M878" i="16"/>
  <c r="R877" i="16"/>
  <c r="Q877" i="16"/>
  <c r="P877" i="16"/>
  <c r="N877" i="16"/>
  <c r="O877" i="16"/>
  <c r="P87" i="16"/>
  <c r="N87" i="16"/>
  <c r="Q87" i="16"/>
  <c r="O87" i="16"/>
  <c r="M88" i="16"/>
  <c r="R87" i="16"/>
  <c r="AG1071" i="16"/>
  <c r="AF1071" i="16"/>
  <c r="AI1071" i="16"/>
  <c r="AH1071" i="16"/>
  <c r="AE1072" i="16"/>
  <c r="AJ1071" i="16"/>
  <c r="AE483" i="16"/>
  <c r="AJ482" i="16"/>
  <c r="AI482" i="16"/>
  <c r="AF482" i="16"/>
  <c r="AG482" i="16"/>
  <c r="AH482" i="16"/>
  <c r="O481" i="16"/>
  <c r="P481" i="16"/>
  <c r="Q481" i="16"/>
  <c r="R481" i="16"/>
  <c r="M482" i="16"/>
  <c r="N481" i="16"/>
  <c r="Q283" i="16"/>
  <c r="M284" i="16"/>
  <c r="P283" i="16"/>
  <c r="N283" i="16"/>
  <c r="R283" i="16"/>
  <c r="O283" i="16"/>
  <c r="AF184" i="16"/>
  <c r="AJ184" i="16"/>
  <c r="AI184" i="16"/>
  <c r="AG184" i="16"/>
  <c r="AH184" i="16"/>
  <c r="AE185" i="16"/>
  <c r="R1075" i="16"/>
  <c r="Q1075" i="16"/>
  <c r="N1075" i="16"/>
  <c r="M1076" i="16"/>
  <c r="P1075" i="16"/>
  <c r="O1075" i="16"/>
  <c r="O378" i="16"/>
  <c r="P378" i="16"/>
  <c r="M379" i="16"/>
  <c r="Q378" i="16"/>
  <c r="N378" i="16"/>
  <c r="R378" i="16"/>
  <c r="P778" i="16"/>
  <c r="R778" i="16"/>
  <c r="M779" i="16"/>
  <c r="O778" i="16"/>
  <c r="Q778" i="16"/>
  <c r="N778" i="16"/>
  <c r="O576" i="16"/>
  <c r="P576" i="16"/>
  <c r="M577" i="16"/>
  <c r="Q576" i="16"/>
  <c r="N576" i="16"/>
  <c r="R576" i="16"/>
  <c r="AF85" i="16" l="1"/>
  <c r="AJ85" i="16"/>
  <c r="AE86" i="16"/>
  <c r="AG85" i="16"/>
  <c r="AI85" i="16"/>
  <c r="AH85" i="16"/>
  <c r="AJ283" i="16"/>
  <c r="AG283" i="16"/>
  <c r="AH283" i="16"/>
  <c r="AI283" i="16"/>
  <c r="AF283" i="16"/>
  <c r="AE284" i="16"/>
  <c r="AH779" i="16"/>
  <c r="AI779" i="16"/>
  <c r="AG779" i="16"/>
  <c r="AF779" i="16"/>
  <c r="AE780" i="16"/>
  <c r="AJ779" i="16"/>
  <c r="AG679" i="16"/>
  <c r="AH679" i="16"/>
  <c r="AF679" i="16"/>
  <c r="AJ679" i="16"/>
  <c r="AI679" i="16"/>
  <c r="AE680" i="16"/>
  <c r="AG877" i="16"/>
  <c r="AH877" i="16"/>
  <c r="AI877" i="16"/>
  <c r="AJ877" i="16"/>
  <c r="AF877" i="16"/>
  <c r="AE878" i="16"/>
  <c r="Q679" i="16"/>
  <c r="R679" i="16"/>
  <c r="M680" i="16"/>
  <c r="P679" i="16"/>
  <c r="O679" i="16"/>
  <c r="N679" i="16"/>
  <c r="P379" i="16"/>
  <c r="R379" i="16"/>
  <c r="M380" i="16"/>
  <c r="Q379" i="16"/>
  <c r="N379" i="16"/>
  <c r="O379" i="16"/>
  <c r="AF483" i="16"/>
  <c r="AI483" i="16"/>
  <c r="AE484" i="16"/>
  <c r="AJ483" i="16"/>
  <c r="AG483" i="16"/>
  <c r="AH483" i="16"/>
  <c r="M879" i="16"/>
  <c r="R878" i="16"/>
  <c r="Q878" i="16"/>
  <c r="O878" i="16"/>
  <c r="P878" i="16"/>
  <c r="N878" i="16"/>
  <c r="AF185" i="16"/>
  <c r="AI185" i="16"/>
  <c r="AJ185" i="16"/>
  <c r="AE186" i="16"/>
  <c r="AG185" i="16"/>
  <c r="AH185" i="16"/>
  <c r="AG977" i="16"/>
  <c r="AJ977" i="16"/>
  <c r="AH977" i="16"/>
  <c r="AE978" i="16"/>
  <c r="AF977" i="16"/>
  <c r="AI977" i="16"/>
  <c r="Q577" i="16"/>
  <c r="R577" i="16"/>
  <c r="P577" i="16"/>
  <c r="M578" i="16"/>
  <c r="O577" i="16"/>
  <c r="N577" i="16"/>
  <c r="Q779" i="16"/>
  <c r="O779" i="16"/>
  <c r="P779" i="16"/>
  <c r="N779" i="16"/>
  <c r="M780" i="16"/>
  <c r="R779" i="16"/>
  <c r="M483" i="16"/>
  <c r="N482" i="16"/>
  <c r="O482" i="16"/>
  <c r="R482" i="16"/>
  <c r="Q482" i="16"/>
  <c r="P482" i="16"/>
  <c r="AH1072" i="16"/>
  <c r="AJ1072" i="16"/>
  <c r="AI1072" i="16"/>
  <c r="AG1072" i="16"/>
  <c r="AE1073" i="16"/>
  <c r="AF1072" i="16"/>
  <c r="Q88" i="16"/>
  <c r="R88" i="16"/>
  <c r="N88" i="16"/>
  <c r="P88" i="16"/>
  <c r="O88" i="16"/>
  <c r="M89" i="16"/>
  <c r="AH379" i="16"/>
  <c r="AG379" i="16"/>
  <c r="AJ379" i="16"/>
  <c r="AE380" i="16"/>
  <c r="AI379" i="16"/>
  <c r="AF379" i="16"/>
  <c r="Q1076" i="16"/>
  <c r="P1076" i="16"/>
  <c r="O1076" i="16"/>
  <c r="N1076" i="16"/>
  <c r="R1076" i="16"/>
  <c r="M1077" i="16"/>
  <c r="P284" i="16"/>
  <c r="Q284" i="16"/>
  <c r="M285" i="16"/>
  <c r="N284" i="16"/>
  <c r="O284" i="16"/>
  <c r="R284" i="16"/>
  <c r="M978" i="16"/>
  <c r="R977" i="16"/>
  <c r="Q977" i="16"/>
  <c r="O977" i="16"/>
  <c r="N977" i="16"/>
  <c r="P977" i="16"/>
  <c r="P185" i="16"/>
  <c r="M186" i="16"/>
  <c r="R185" i="16"/>
  <c r="N185" i="16"/>
  <c r="Q185" i="16"/>
  <c r="O185" i="16"/>
  <c r="AF577" i="16"/>
  <c r="AH577" i="16"/>
  <c r="AI577" i="16"/>
  <c r="AJ577" i="16"/>
  <c r="AG577" i="16"/>
  <c r="AE578" i="16"/>
  <c r="Q680" i="16" l="1"/>
  <c r="M681" i="16"/>
  <c r="P680" i="16"/>
  <c r="R680" i="16"/>
  <c r="O680" i="16"/>
  <c r="N680" i="16"/>
  <c r="AH780" i="16"/>
  <c r="AI780" i="16"/>
  <c r="AE781" i="16"/>
  <c r="AJ780" i="16"/>
  <c r="AF780" i="16"/>
  <c r="AG780" i="16"/>
  <c r="AE879" i="16"/>
  <c r="AG878" i="16"/>
  <c r="AF878" i="16"/>
  <c r="AH878" i="16"/>
  <c r="AJ878" i="16"/>
  <c r="AI878" i="16"/>
  <c r="AE87" i="16"/>
  <c r="AG86" i="16"/>
  <c r="AH86" i="16"/>
  <c r="AF86" i="16"/>
  <c r="AI86" i="16"/>
  <c r="AJ86" i="16"/>
  <c r="AF680" i="16"/>
  <c r="AH680" i="16"/>
  <c r="AG680" i="16"/>
  <c r="AE681" i="16"/>
  <c r="AJ680" i="16"/>
  <c r="AI680" i="16"/>
  <c r="AH284" i="16"/>
  <c r="AI284" i="16"/>
  <c r="AE285" i="16"/>
  <c r="AJ284" i="16"/>
  <c r="AG284" i="16"/>
  <c r="AF284" i="16"/>
  <c r="P978" i="16"/>
  <c r="Q978" i="16"/>
  <c r="R978" i="16"/>
  <c r="M979" i="16"/>
  <c r="N978" i="16"/>
  <c r="O978" i="16"/>
  <c r="AE1074" i="16"/>
  <c r="AH1073" i="16"/>
  <c r="AF1073" i="16"/>
  <c r="AG1073" i="16"/>
  <c r="AI1073" i="16"/>
  <c r="AJ1073" i="16"/>
  <c r="P879" i="16"/>
  <c r="O879" i="16"/>
  <c r="R879" i="16"/>
  <c r="Q879" i="16"/>
  <c r="N879" i="16"/>
  <c r="M880" i="16"/>
  <c r="AJ484" i="16"/>
  <c r="AG484" i="16"/>
  <c r="AE485" i="16"/>
  <c r="AH484" i="16"/>
  <c r="AI484" i="16"/>
  <c r="AF484" i="16"/>
  <c r="AJ578" i="16"/>
  <c r="AF578" i="16"/>
  <c r="AI578" i="16"/>
  <c r="AE579" i="16"/>
  <c r="AG578" i="16"/>
  <c r="AH578" i="16"/>
  <c r="AJ380" i="16"/>
  <c r="AF380" i="16"/>
  <c r="AH380" i="16"/>
  <c r="AI380" i="16"/>
  <c r="AG380" i="16"/>
  <c r="AE381" i="16"/>
  <c r="O89" i="16"/>
  <c r="P89" i="16"/>
  <c r="N89" i="16"/>
  <c r="R89" i="16"/>
  <c r="Q89" i="16"/>
  <c r="M90" i="16"/>
  <c r="AJ978" i="16"/>
  <c r="AH978" i="16"/>
  <c r="AG978" i="16"/>
  <c r="AE979" i="16"/>
  <c r="AI978" i="16"/>
  <c r="AF978" i="16"/>
  <c r="AI186" i="16"/>
  <c r="AJ186" i="16"/>
  <c r="AE187" i="16"/>
  <c r="AH186" i="16"/>
  <c r="AG186" i="16"/>
  <c r="AF186" i="16"/>
  <c r="Q285" i="16"/>
  <c r="M286" i="16"/>
  <c r="O285" i="16"/>
  <c r="R285" i="16"/>
  <c r="N285" i="16"/>
  <c r="P285" i="16"/>
  <c r="Q483" i="16"/>
  <c r="O483" i="16"/>
  <c r="N483" i="16"/>
  <c r="R483" i="16"/>
  <c r="P483" i="16"/>
  <c r="M484" i="16"/>
  <c r="O780" i="16"/>
  <c r="N780" i="16"/>
  <c r="M781" i="16"/>
  <c r="P780" i="16"/>
  <c r="Q780" i="16"/>
  <c r="R780" i="16"/>
  <c r="Q380" i="16"/>
  <c r="N380" i="16"/>
  <c r="P380" i="16"/>
  <c r="R380" i="16"/>
  <c r="M381" i="16"/>
  <c r="O380" i="16"/>
  <c r="O186" i="16"/>
  <c r="N186" i="16"/>
  <c r="P186" i="16"/>
  <c r="R186" i="16"/>
  <c r="Q186" i="16"/>
  <c r="M187" i="16"/>
  <c r="Q1077" i="16"/>
  <c r="N1077" i="16"/>
  <c r="P1077" i="16"/>
  <c r="M1078" i="16"/>
  <c r="R1077" i="16"/>
  <c r="O1077" i="16"/>
  <c r="O578" i="16"/>
  <c r="Q578" i="16"/>
  <c r="P578" i="16"/>
  <c r="M579" i="16"/>
  <c r="N578" i="16"/>
  <c r="R578" i="16"/>
  <c r="AE286" i="16" l="1"/>
  <c r="AG285" i="16"/>
  <c r="AI285" i="16"/>
  <c r="AJ285" i="16"/>
  <c r="AF285" i="16"/>
  <c r="AH285" i="16"/>
  <c r="AG879" i="16"/>
  <c r="AH879" i="16"/>
  <c r="AJ879" i="16"/>
  <c r="AF879" i="16"/>
  <c r="AE880" i="16"/>
  <c r="AI879" i="16"/>
  <c r="AG781" i="16"/>
  <c r="AF781" i="16"/>
  <c r="AI781" i="16"/>
  <c r="AE782" i="16"/>
  <c r="AJ781" i="16"/>
  <c r="AH781" i="16"/>
  <c r="M682" i="16"/>
  <c r="Q681" i="16"/>
  <c r="P681" i="16"/>
  <c r="O681" i="16"/>
  <c r="N681" i="16"/>
  <c r="R681" i="16"/>
  <c r="AE88" i="16"/>
  <c r="AH87" i="16"/>
  <c r="AI87" i="16"/>
  <c r="AJ87" i="16"/>
  <c r="AG87" i="16"/>
  <c r="AF87" i="16"/>
  <c r="AI681" i="16"/>
  <c r="AG681" i="16"/>
  <c r="AF681" i="16"/>
  <c r="AJ681" i="16"/>
  <c r="AE682" i="16"/>
  <c r="AH681" i="16"/>
  <c r="O381" i="16"/>
  <c r="M382" i="16"/>
  <c r="R381" i="16"/>
  <c r="Q381" i="16"/>
  <c r="P381" i="16"/>
  <c r="N381" i="16"/>
  <c r="M782" i="16"/>
  <c r="N781" i="16"/>
  <c r="O781" i="16"/>
  <c r="Q781" i="16"/>
  <c r="P781" i="16"/>
  <c r="R781" i="16"/>
  <c r="AF187" i="16"/>
  <c r="AI187" i="16"/>
  <c r="AG187" i="16"/>
  <c r="AE188" i="16"/>
  <c r="AJ187" i="16"/>
  <c r="AH187" i="16"/>
  <c r="AJ1074" i="16"/>
  <c r="AG1074" i="16"/>
  <c r="AH1074" i="16"/>
  <c r="AF1074" i="16"/>
  <c r="AI1074" i="16"/>
  <c r="AE1075" i="16"/>
  <c r="Q1078" i="16"/>
  <c r="R1078" i="16"/>
  <c r="P1078" i="16"/>
  <c r="O1078" i="16"/>
  <c r="M1079" i="16"/>
  <c r="N1078" i="16"/>
  <c r="M485" i="16"/>
  <c r="N484" i="16"/>
  <c r="Q484" i="16"/>
  <c r="P484" i="16"/>
  <c r="O484" i="16"/>
  <c r="R484" i="16"/>
  <c r="AG381" i="16"/>
  <c r="AJ381" i="16"/>
  <c r="AH381" i="16"/>
  <c r="AE382" i="16"/>
  <c r="AI381" i="16"/>
  <c r="AF381" i="16"/>
  <c r="AJ579" i="16"/>
  <c r="AF579" i="16"/>
  <c r="AH579" i="16"/>
  <c r="AI579" i="16"/>
  <c r="AG579" i="16"/>
  <c r="AE580" i="16"/>
  <c r="AH485" i="16"/>
  <c r="AG485" i="16"/>
  <c r="AJ485" i="16"/>
  <c r="AE486" i="16"/>
  <c r="AI485" i="16"/>
  <c r="AF485" i="16"/>
  <c r="O579" i="16"/>
  <c r="N579" i="16"/>
  <c r="P579" i="16"/>
  <c r="R579" i="16"/>
  <c r="M580" i="16"/>
  <c r="Q579" i="16"/>
  <c r="O187" i="16"/>
  <c r="M188" i="16"/>
  <c r="R187" i="16"/>
  <c r="N187" i="16"/>
  <c r="P187" i="16"/>
  <c r="Q187" i="16"/>
  <c r="Q286" i="16"/>
  <c r="R286" i="16"/>
  <c r="P286" i="16"/>
  <c r="O286" i="16"/>
  <c r="N286" i="16"/>
  <c r="M287" i="16"/>
  <c r="AJ979" i="16"/>
  <c r="AF979" i="16"/>
  <c r="AH979" i="16"/>
  <c r="AI979" i="16"/>
  <c r="AE980" i="16"/>
  <c r="AG979" i="16"/>
  <c r="O90" i="16"/>
  <c r="N90" i="16"/>
  <c r="Q90" i="16"/>
  <c r="M91" i="16"/>
  <c r="P90" i="16"/>
  <c r="R90" i="16"/>
  <c r="M881" i="16"/>
  <c r="N880" i="16"/>
  <c r="Q880" i="16"/>
  <c r="P880" i="16"/>
  <c r="O880" i="16"/>
  <c r="R880" i="16"/>
  <c r="Q979" i="16"/>
  <c r="M980" i="16"/>
  <c r="P979" i="16"/>
  <c r="N979" i="16"/>
  <c r="O979" i="16"/>
  <c r="R979" i="16"/>
  <c r="AF88" i="16" l="1"/>
  <c r="AH88" i="16"/>
  <c r="AE89" i="16"/>
  <c r="AI88" i="16"/>
  <c r="AJ88" i="16"/>
  <c r="AG88" i="16"/>
  <c r="AE287" i="16"/>
  <c r="AH286" i="16"/>
  <c r="AF286" i="16"/>
  <c r="AG286" i="16"/>
  <c r="AJ286" i="16"/>
  <c r="AI286" i="16"/>
  <c r="AI682" i="16"/>
  <c r="AG682" i="16"/>
  <c r="AF682" i="16"/>
  <c r="AJ682" i="16"/>
  <c r="AH682" i="16"/>
  <c r="AE683" i="16"/>
  <c r="M683" i="16"/>
  <c r="N682" i="16"/>
  <c r="P682" i="16"/>
  <c r="R682" i="16"/>
  <c r="O682" i="16"/>
  <c r="Q682" i="16"/>
  <c r="AG880" i="16"/>
  <c r="AF880" i="16"/>
  <c r="AH880" i="16"/>
  <c r="AJ880" i="16"/>
  <c r="AI880" i="16"/>
  <c r="AE881" i="16"/>
  <c r="AE783" i="16"/>
  <c r="AG782" i="16"/>
  <c r="AF782" i="16"/>
  <c r="AI782" i="16"/>
  <c r="AH782" i="16"/>
  <c r="AJ782" i="16"/>
  <c r="AE981" i="16"/>
  <c r="AF980" i="16"/>
  <c r="AI980" i="16"/>
  <c r="AH980" i="16"/>
  <c r="AJ980" i="16"/>
  <c r="AG980" i="16"/>
  <c r="O580" i="16"/>
  <c r="N580" i="16"/>
  <c r="R580" i="16"/>
  <c r="Q580" i="16"/>
  <c r="P580" i="16"/>
  <c r="M581" i="16"/>
  <c r="Q485" i="16"/>
  <c r="P485" i="16"/>
  <c r="R485" i="16"/>
  <c r="M486" i="16"/>
  <c r="O485" i="16"/>
  <c r="N485" i="16"/>
  <c r="N1079" i="16"/>
  <c r="M1080" i="16"/>
  <c r="R1079" i="16"/>
  <c r="O1079" i="16"/>
  <c r="P1079" i="16"/>
  <c r="Q1079" i="16"/>
  <c r="M882" i="16"/>
  <c r="N881" i="16"/>
  <c r="P881" i="16"/>
  <c r="R881" i="16"/>
  <c r="Q881" i="16"/>
  <c r="O881" i="16"/>
  <c r="M92" i="16"/>
  <c r="P91" i="16"/>
  <c r="N91" i="16"/>
  <c r="Q91" i="16"/>
  <c r="O91" i="16"/>
  <c r="R91" i="16"/>
  <c r="M189" i="16"/>
  <c r="Q188" i="16"/>
  <c r="P188" i="16"/>
  <c r="R188" i="16"/>
  <c r="N188" i="16"/>
  <c r="O188" i="16"/>
  <c r="AJ486" i="16"/>
  <c r="AH486" i="16"/>
  <c r="AG486" i="16"/>
  <c r="AF486" i="16"/>
  <c r="AI486" i="16"/>
  <c r="AE487" i="16"/>
  <c r="AG580" i="16"/>
  <c r="AI580" i="16"/>
  <c r="AE581" i="16"/>
  <c r="AF580" i="16"/>
  <c r="AH580" i="16"/>
  <c r="AJ580" i="16"/>
  <c r="AE383" i="16"/>
  <c r="AJ382" i="16"/>
  <c r="AH382" i="16"/>
  <c r="AG382" i="16"/>
  <c r="AF382" i="16"/>
  <c r="AI382" i="16"/>
  <c r="AF1075" i="16"/>
  <c r="AH1075" i="16"/>
  <c r="AI1075" i="16"/>
  <c r="AE1076" i="16"/>
  <c r="AG1075" i="16"/>
  <c r="AJ1075" i="16"/>
  <c r="AG188" i="16"/>
  <c r="AF188" i="16"/>
  <c r="AI188" i="16"/>
  <c r="AH188" i="16"/>
  <c r="AJ188" i="16"/>
  <c r="AE189" i="16"/>
  <c r="O382" i="16"/>
  <c r="N382" i="16"/>
  <c r="R382" i="16"/>
  <c r="P382" i="16"/>
  <c r="M383" i="16"/>
  <c r="Q382" i="16"/>
  <c r="O782" i="16"/>
  <c r="N782" i="16"/>
  <c r="Q782" i="16"/>
  <c r="R782" i="16"/>
  <c r="P782" i="16"/>
  <c r="M783" i="16"/>
  <c r="O980" i="16"/>
  <c r="M981" i="16"/>
  <c r="Q980" i="16"/>
  <c r="N980" i="16"/>
  <c r="R980" i="16"/>
  <c r="P980" i="16"/>
  <c r="M288" i="16"/>
  <c r="N287" i="16"/>
  <c r="Q287" i="16"/>
  <c r="R287" i="16"/>
  <c r="O287" i="16"/>
  <c r="P287" i="16"/>
  <c r="AG881" i="16" l="1"/>
  <c r="AF881" i="16"/>
  <c r="AI881" i="16"/>
  <c r="AE882" i="16"/>
  <c r="AH881" i="16"/>
  <c r="AJ881" i="16"/>
  <c r="AE684" i="16"/>
  <c r="AJ683" i="16"/>
  <c r="AI683" i="16"/>
  <c r="AF683" i="16"/>
  <c r="AH683" i="16"/>
  <c r="AG683" i="16"/>
  <c r="AG783" i="16"/>
  <c r="AF783" i="16"/>
  <c r="AE784" i="16"/>
  <c r="AI783" i="16"/>
  <c r="AH783" i="16"/>
  <c r="AJ783" i="16"/>
  <c r="R683" i="16"/>
  <c r="P683" i="16"/>
  <c r="Q683" i="16"/>
  <c r="M684" i="16"/>
  <c r="O683" i="16"/>
  <c r="N683" i="16"/>
  <c r="AG287" i="16"/>
  <c r="AE288" i="16"/>
  <c r="AI287" i="16"/>
  <c r="AF287" i="16"/>
  <c r="AJ287" i="16"/>
  <c r="AH287" i="16"/>
  <c r="AE90" i="16"/>
  <c r="AF89" i="16"/>
  <c r="AI89" i="16"/>
  <c r="AG89" i="16"/>
  <c r="AH89" i="16"/>
  <c r="AJ89" i="16"/>
  <c r="M289" i="16"/>
  <c r="N288" i="16"/>
  <c r="Q288" i="16"/>
  <c r="P288" i="16"/>
  <c r="R288" i="16"/>
  <c r="O288" i="16"/>
  <c r="O383" i="16"/>
  <c r="Q383" i="16"/>
  <c r="R383" i="16"/>
  <c r="M384" i="16"/>
  <c r="N383" i="16"/>
  <c r="P383" i="16"/>
  <c r="AI383" i="16"/>
  <c r="AH383" i="16"/>
  <c r="AJ383" i="16"/>
  <c r="AF383" i="16"/>
  <c r="AE384" i="16"/>
  <c r="AG383" i="16"/>
  <c r="AG581" i="16"/>
  <c r="AI581" i="16"/>
  <c r="AH581" i="16"/>
  <c r="AF581" i="16"/>
  <c r="AJ581" i="16"/>
  <c r="AE582" i="16"/>
  <c r="O189" i="16"/>
  <c r="M190" i="16"/>
  <c r="R189" i="16"/>
  <c r="P189" i="16"/>
  <c r="N189" i="16"/>
  <c r="Q189" i="16"/>
  <c r="M883" i="16"/>
  <c r="P882" i="16"/>
  <c r="O882" i="16"/>
  <c r="Q882" i="16"/>
  <c r="N882" i="16"/>
  <c r="R882" i="16"/>
  <c r="AJ981" i="16"/>
  <c r="AI981" i="16"/>
  <c r="AF981" i="16"/>
  <c r="AH981" i="16"/>
  <c r="AG981" i="16"/>
  <c r="AE982" i="16"/>
  <c r="N783" i="16"/>
  <c r="M784" i="16"/>
  <c r="R783" i="16"/>
  <c r="O783" i="16"/>
  <c r="P783" i="16"/>
  <c r="Q783" i="16"/>
  <c r="AJ189" i="16"/>
  <c r="AI189" i="16"/>
  <c r="AG189" i="16"/>
  <c r="AE190" i="16"/>
  <c r="AH189" i="16"/>
  <c r="AF189" i="16"/>
  <c r="AH1076" i="16"/>
  <c r="AI1076" i="16"/>
  <c r="AG1076" i="16"/>
  <c r="AJ1076" i="16"/>
  <c r="AE1077" i="16"/>
  <c r="AF1076" i="16"/>
  <c r="AH487" i="16"/>
  <c r="AJ487" i="16"/>
  <c r="AI487" i="16"/>
  <c r="AF487" i="16"/>
  <c r="AE488" i="16"/>
  <c r="AG487" i="16"/>
  <c r="M93" i="16"/>
  <c r="P92" i="16"/>
  <c r="O92" i="16"/>
  <c r="Q92" i="16"/>
  <c r="R92" i="16"/>
  <c r="N92" i="16"/>
  <c r="R981" i="16"/>
  <c r="Q981" i="16"/>
  <c r="M982" i="16"/>
  <c r="N981" i="16"/>
  <c r="P981" i="16"/>
  <c r="O981" i="16"/>
  <c r="P1080" i="16"/>
  <c r="Q1080" i="16"/>
  <c r="M1081" i="16"/>
  <c r="N1080" i="16"/>
  <c r="O1080" i="16"/>
  <c r="R1080" i="16"/>
  <c r="P486" i="16"/>
  <c r="O486" i="16"/>
  <c r="Q486" i="16"/>
  <c r="N486" i="16"/>
  <c r="M487" i="16"/>
  <c r="R486" i="16"/>
  <c r="Q581" i="16"/>
  <c r="N581" i="16"/>
  <c r="R581" i="16"/>
  <c r="O581" i="16"/>
  <c r="P581" i="16"/>
  <c r="M582" i="16"/>
  <c r="AH288" i="16" l="1"/>
  <c r="AJ288" i="16"/>
  <c r="AE289" i="16"/>
  <c r="AI288" i="16"/>
  <c r="AF288" i="16"/>
  <c r="AG288" i="16"/>
  <c r="N684" i="16"/>
  <c r="P684" i="16"/>
  <c r="Q684" i="16"/>
  <c r="M685" i="16"/>
  <c r="O684" i="16"/>
  <c r="R684" i="16"/>
  <c r="AG90" i="16"/>
  <c r="AE91" i="16"/>
  <c r="AF90" i="16"/>
  <c r="AI90" i="16"/>
  <c r="AH90" i="16"/>
  <c r="AJ90" i="16"/>
  <c r="AI784" i="16"/>
  <c r="AF784" i="16"/>
  <c r="AJ784" i="16"/>
  <c r="AE785" i="16"/>
  <c r="AG784" i="16"/>
  <c r="AH784" i="16"/>
  <c r="AG684" i="16"/>
  <c r="AH684" i="16"/>
  <c r="AJ684" i="16"/>
  <c r="AE685" i="16"/>
  <c r="AF684" i="16"/>
  <c r="AI684" i="16"/>
  <c r="AJ882" i="16"/>
  <c r="AG882" i="16"/>
  <c r="AF882" i="16"/>
  <c r="AH882" i="16"/>
  <c r="AE883" i="16"/>
  <c r="AI882" i="16"/>
  <c r="Q582" i="16"/>
  <c r="M583" i="16"/>
  <c r="N582" i="16"/>
  <c r="P582" i="16"/>
  <c r="O582" i="16"/>
  <c r="R582" i="16"/>
  <c r="P487" i="16"/>
  <c r="O487" i="16"/>
  <c r="Q487" i="16"/>
  <c r="N487" i="16"/>
  <c r="M488" i="16"/>
  <c r="R487" i="16"/>
  <c r="O1081" i="16"/>
  <c r="R1081" i="16"/>
  <c r="N1081" i="16"/>
  <c r="Q1081" i="16"/>
  <c r="P1081" i="16"/>
  <c r="M1082" i="16"/>
  <c r="AH1077" i="16"/>
  <c r="AE1078" i="16"/>
  <c r="AI1077" i="16"/>
  <c r="AG1077" i="16"/>
  <c r="AF1077" i="16"/>
  <c r="AJ1077" i="16"/>
  <c r="AJ384" i="16"/>
  <c r="AG384" i="16"/>
  <c r="AH384" i="16"/>
  <c r="AE385" i="16"/>
  <c r="AI384" i="16"/>
  <c r="AF384" i="16"/>
  <c r="M290" i="16"/>
  <c r="P289" i="16"/>
  <c r="Q289" i="16"/>
  <c r="R289" i="16"/>
  <c r="N289" i="16"/>
  <c r="O289" i="16"/>
  <c r="AG190" i="16"/>
  <c r="AH190" i="16"/>
  <c r="AI190" i="16"/>
  <c r="AJ190" i="16"/>
  <c r="AE191" i="16"/>
  <c r="AF190" i="16"/>
  <c r="Q784" i="16"/>
  <c r="M785" i="16"/>
  <c r="R784" i="16"/>
  <c r="P784" i="16"/>
  <c r="O784" i="16"/>
  <c r="N784" i="16"/>
  <c r="AE983" i="16"/>
  <c r="AF982" i="16"/>
  <c r="AI982" i="16"/>
  <c r="AJ982" i="16"/>
  <c r="AG982" i="16"/>
  <c r="AH982" i="16"/>
  <c r="N190" i="16"/>
  <c r="M191" i="16"/>
  <c r="R190" i="16"/>
  <c r="P190" i="16"/>
  <c r="O190" i="16"/>
  <c r="Q190" i="16"/>
  <c r="Q384" i="16"/>
  <c r="P384" i="16"/>
  <c r="N384" i="16"/>
  <c r="O384" i="16"/>
  <c r="R384" i="16"/>
  <c r="M385" i="16"/>
  <c r="P982" i="16"/>
  <c r="N982" i="16"/>
  <c r="R982" i="16"/>
  <c r="M983" i="16"/>
  <c r="O982" i="16"/>
  <c r="Q982" i="16"/>
  <c r="P93" i="16"/>
  <c r="O93" i="16"/>
  <c r="R93" i="16"/>
  <c r="M94" i="16"/>
  <c r="Q93" i="16"/>
  <c r="N93" i="16"/>
  <c r="AI488" i="16"/>
  <c r="AG488" i="16"/>
  <c r="AF488" i="16"/>
  <c r="AJ488" i="16"/>
  <c r="AH488" i="16"/>
  <c r="AE489" i="16"/>
  <c r="O883" i="16"/>
  <c r="P883" i="16"/>
  <c r="M884" i="16"/>
  <c r="Q883" i="16"/>
  <c r="N883" i="16"/>
  <c r="R883" i="16"/>
  <c r="AI582" i="16"/>
  <c r="AJ582" i="16"/>
  <c r="AE583" i="16"/>
  <c r="AF582" i="16"/>
  <c r="AG582" i="16"/>
  <c r="AH582" i="16"/>
  <c r="AJ785" i="16" l="1"/>
  <c r="AG785" i="16"/>
  <c r="AF785" i="16"/>
  <c r="AI785" i="16"/>
  <c r="AH785" i="16"/>
  <c r="AE786" i="16"/>
  <c r="AJ91" i="16"/>
  <c r="AI91" i="16"/>
  <c r="AH91" i="16"/>
  <c r="AF91" i="16"/>
  <c r="AG91" i="16"/>
  <c r="AE92" i="16"/>
  <c r="P685" i="16"/>
  <c r="Q685" i="16"/>
  <c r="R685" i="16"/>
  <c r="O685" i="16"/>
  <c r="M686" i="16"/>
  <c r="N685" i="16"/>
  <c r="AG883" i="16"/>
  <c r="AE884" i="16"/>
  <c r="AF883" i="16"/>
  <c r="AH883" i="16"/>
  <c r="AI883" i="16"/>
  <c r="AJ883" i="16"/>
  <c r="AF289" i="16"/>
  <c r="AE290" i="16"/>
  <c r="AH289" i="16"/>
  <c r="AI289" i="16"/>
  <c r="AJ289" i="16"/>
  <c r="AG289" i="16"/>
  <c r="AG685" i="16"/>
  <c r="AJ685" i="16"/>
  <c r="AH685" i="16"/>
  <c r="AF685" i="16"/>
  <c r="AI685" i="16"/>
  <c r="AE686" i="16"/>
  <c r="AH583" i="16"/>
  <c r="AF583" i="16"/>
  <c r="AE584" i="16"/>
  <c r="AJ583" i="16"/>
  <c r="AG583" i="16"/>
  <c r="AI583" i="16"/>
  <c r="AF983" i="16"/>
  <c r="AI983" i="16"/>
  <c r="AG983" i="16"/>
  <c r="AH983" i="16"/>
  <c r="AJ983" i="16"/>
  <c r="AE984" i="16"/>
  <c r="Q290" i="16"/>
  <c r="N290" i="16"/>
  <c r="O290" i="16"/>
  <c r="R290" i="16"/>
  <c r="P290" i="16"/>
  <c r="M291" i="16"/>
  <c r="AE490" i="16"/>
  <c r="AI489" i="16"/>
  <c r="AJ489" i="16"/>
  <c r="AG489" i="16"/>
  <c r="AH489" i="16"/>
  <c r="AF489" i="16"/>
  <c r="Q983" i="16"/>
  <c r="R983" i="16"/>
  <c r="P983" i="16"/>
  <c r="O983" i="16"/>
  <c r="N983" i="16"/>
  <c r="M984" i="16"/>
  <c r="P385" i="16"/>
  <c r="O385" i="16"/>
  <c r="M386" i="16"/>
  <c r="R385" i="16"/>
  <c r="Q385" i="16"/>
  <c r="N385" i="16"/>
  <c r="AJ385" i="16"/>
  <c r="AH385" i="16"/>
  <c r="AG385" i="16"/>
  <c r="AI385" i="16"/>
  <c r="AE386" i="16"/>
  <c r="AF385" i="16"/>
  <c r="M1083" i="16"/>
  <c r="P1082" i="16"/>
  <c r="N1082" i="16"/>
  <c r="Q1082" i="16"/>
  <c r="R1082" i="16"/>
  <c r="O1082" i="16"/>
  <c r="O583" i="16"/>
  <c r="Q583" i="16"/>
  <c r="P583" i="16"/>
  <c r="N583" i="16"/>
  <c r="M584" i="16"/>
  <c r="R583" i="16"/>
  <c r="P884" i="16"/>
  <c r="N884" i="16"/>
  <c r="O884" i="16"/>
  <c r="R884" i="16"/>
  <c r="M885" i="16"/>
  <c r="Q884" i="16"/>
  <c r="AI191" i="16"/>
  <c r="AH191" i="16"/>
  <c r="AE192" i="16"/>
  <c r="AG191" i="16"/>
  <c r="AJ191" i="16"/>
  <c r="AF191" i="16"/>
  <c r="O488" i="16"/>
  <c r="M489" i="16"/>
  <c r="N488" i="16"/>
  <c r="P488" i="16"/>
  <c r="R488" i="16"/>
  <c r="Q488" i="16"/>
  <c r="P94" i="16"/>
  <c r="N94" i="16"/>
  <c r="R94" i="16"/>
  <c r="Q94" i="16"/>
  <c r="M95" i="16"/>
  <c r="O94" i="16"/>
  <c r="Q191" i="16"/>
  <c r="P191" i="16"/>
  <c r="R191" i="16"/>
  <c r="O191" i="16"/>
  <c r="M192" i="16"/>
  <c r="N191" i="16"/>
  <c r="O785" i="16"/>
  <c r="N785" i="16"/>
  <c r="P785" i="16"/>
  <c r="R785" i="16"/>
  <c r="M786" i="16"/>
  <c r="Q785" i="16"/>
  <c r="AH1078" i="16"/>
  <c r="AE1079" i="16"/>
  <c r="AF1078" i="16"/>
  <c r="AI1078" i="16"/>
  <c r="AG1078" i="16"/>
  <c r="AJ1078" i="16"/>
  <c r="O686" i="16" l="1"/>
  <c r="R686" i="16"/>
  <c r="Q686" i="16"/>
  <c r="P686" i="16"/>
  <c r="M687" i="16"/>
  <c r="N686" i="16"/>
  <c r="AG290" i="16"/>
  <c r="AJ290" i="16"/>
  <c r="AF290" i="16"/>
  <c r="AI290" i="16"/>
  <c r="AH290" i="16"/>
  <c r="AE291" i="16"/>
  <c r="AJ786" i="16"/>
  <c r="AI786" i="16"/>
  <c r="AG786" i="16"/>
  <c r="AF786" i="16"/>
  <c r="AH786" i="16"/>
  <c r="AE787" i="16"/>
  <c r="AJ686" i="16"/>
  <c r="AH686" i="16"/>
  <c r="AG686" i="16"/>
  <c r="AF686" i="16"/>
  <c r="AE687" i="16"/>
  <c r="AI686" i="16"/>
  <c r="AE885" i="16"/>
  <c r="AG884" i="16"/>
  <c r="AJ884" i="16"/>
  <c r="AI884" i="16"/>
  <c r="AH884" i="16"/>
  <c r="AF884" i="16"/>
  <c r="AE93" i="16"/>
  <c r="AF92" i="16"/>
  <c r="AG92" i="16"/>
  <c r="AJ92" i="16"/>
  <c r="AH92" i="16"/>
  <c r="AI92" i="16"/>
  <c r="M193" i="16"/>
  <c r="R192" i="16"/>
  <c r="P192" i="16"/>
  <c r="N192" i="16"/>
  <c r="Q192" i="16"/>
  <c r="O192" i="16"/>
  <c r="M585" i="16"/>
  <c r="N584" i="16"/>
  <c r="Q584" i="16"/>
  <c r="O584" i="16"/>
  <c r="P584" i="16"/>
  <c r="R584" i="16"/>
  <c r="AE387" i="16"/>
  <c r="AF386" i="16"/>
  <c r="AI386" i="16"/>
  <c r="AG386" i="16"/>
  <c r="AJ386" i="16"/>
  <c r="AH386" i="16"/>
  <c r="O386" i="16"/>
  <c r="N386" i="16"/>
  <c r="M387" i="16"/>
  <c r="Q386" i="16"/>
  <c r="R386" i="16"/>
  <c r="P386" i="16"/>
  <c r="P984" i="16"/>
  <c r="Q984" i="16"/>
  <c r="R984" i="16"/>
  <c r="N984" i="16"/>
  <c r="M985" i="16"/>
  <c r="O984" i="16"/>
  <c r="P291" i="16"/>
  <c r="N291" i="16"/>
  <c r="M292" i="16"/>
  <c r="O291" i="16"/>
  <c r="Q291" i="16"/>
  <c r="R291" i="16"/>
  <c r="AJ984" i="16"/>
  <c r="AG984" i="16"/>
  <c r="AH984" i="16"/>
  <c r="AI984" i="16"/>
  <c r="AF984" i="16"/>
  <c r="AE985" i="16"/>
  <c r="AG1079" i="16"/>
  <c r="AF1079" i="16"/>
  <c r="AE1080" i="16"/>
  <c r="AI1079" i="16"/>
  <c r="AH1079" i="16"/>
  <c r="AJ1079" i="16"/>
  <c r="P786" i="16"/>
  <c r="Q786" i="16"/>
  <c r="M787" i="16"/>
  <c r="N786" i="16"/>
  <c r="R786" i="16"/>
  <c r="O786" i="16"/>
  <c r="P95" i="16"/>
  <c r="N95" i="16"/>
  <c r="M96" i="16"/>
  <c r="O95" i="16"/>
  <c r="R95" i="16"/>
  <c r="Q95" i="16"/>
  <c r="AG192" i="16"/>
  <c r="AJ192" i="16"/>
  <c r="AE193" i="16"/>
  <c r="AI192" i="16"/>
  <c r="AH192" i="16"/>
  <c r="AF192" i="16"/>
  <c r="Q885" i="16"/>
  <c r="N885" i="16"/>
  <c r="O885" i="16"/>
  <c r="R885" i="16"/>
  <c r="M886" i="16"/>
  <c r="P885" i="16"/>
  <c r="M1084" i="16"/>
  <c r="Q1083" i="16"/>
  <c r="R1083" i="16"/>
  <c r="O1083" i="16"/>
  <c r="P1083" i="16"/>
  <c r="N1083" i="16"/>
  <c r="AI490" i="16"/>
  <c r="AJ490" i="16"/>
  <c r="AH490" i="16"/>
  <c r="AE491" i="16"/>
  <c r="AG490" i="16"/>
  <c r="AF490" i="16"/>
  <c r="AH584" i="16"/>
  <c r="AG584" i="16"/>
  <c r="AF584" i="16"/>
  <c r="AE585" i="16"/>
  <c r="AJ584" i="16"/>
  <c r="AI584" i="16"/>
  <c r="O489" i="16"/>
  <c r="R489" i="16"/>
  <c r="Q489" i="16"/>
  <c r="N489" i="16"/>
  <c r="P489" i="16"/>
  <c r="M490" i="16"/>
  <c r="AG885" i="16" l="1"/>
  <c r="AI885" i="16"/>
  <c r="AJ885" i="16"/>
  <c r="AE886" i="16"/>
  <c r="AH885" i="16"/>
  <c r="AF885" i="16"/>
  <c r="M688" i="16"/>
  <c r="P687" i="16"/>
  <c r="O687" i="16"/>
  <c r="N687" i="16"/>
  <c r="Q687" i="16"/>
  <c r="R687" i="16"/>
  <c r="AF787" i="16"/>
  <c r="AJ787" i="16"/>
  <c r="AG787" i="16"/>
  <c r="AH787" i="16"/>
  <c r="AE788" i="16"/>
  <c r="AI787" i="16"/>
  <c r="AH93" i="16"/>
  <c r="AF93" i="16"/>
  <c r="AI93" i="16"/>
  <c r="AE94" i="16"/>
  <c r="AG93" i="16"/>
  <c r="AJ93" i="16"/>
  <c r="AG687" i="16"/>
  <c r="AI687" i="16"/>
  <c r="AH687" i="16"/>
  <c r="AF687" i="16"/>
  <c r="AJ687" i="16"/>
  <c r="AE688" i="16"/>
  <c r="AG291" i="16"/>
  <c r="AH291" i="16"/>
  <c r="AJ291" i="16"/>
  <c r="AF291" i="16"/>
  <c r="AE292" i="16"/>
  <c r="AI291" i="16"/>
  <c r="M491" i="16"/>
  <c r="O490" i="16"/>
  <c r="Q490" i="16"/>
  <c r="R490" i="16"/>
  <c r="N490" i="16"/>
  <c r="P490" i="16"/>
  <c r="O886" i="16"/>
  <c r="N886" i="16"/>
  <c r="R886" i="16"/>
  <c r="P886" i="16"/>
  <c r="M887" i="16"/>
  <c r="Q886" i="16"/>
  <c r="AG193" i="16"/>
  <c r="AI193" i="16"/>
  <c r="AF193" i="16"/>
  <c r="AJ193" i="16"/>
  <c r="AE194" i="16"/>
  <c r="AH193" i="16"/>
  <c r="O787" i="16"/>
  <c r="N787" i="16"/>
  <c r="R787" i="16"/>
  <c r="Q787" i="16"/>
  <c r="M788" i="16"/>
  <c r="P787" i="16"/>
  <c r="AH1080" i="16"/>
  <c r="AE1081" i="16"/>
  <c r="AF1080" i="16"/>
  <c r="AI1080" i="16"/>
  <c r="AG1080" i="16"/>
  <c r="AJ1080" i="16"/>
  <c r="P387" i="16"/>
  <c r="N387" i="16"/>
  <c r="Q387" i="16"/>
  <c r="R387" i="16"/>
  <c r="M388" i="16"/>
  <c r="O387" i="16"/>
  <c r="AJ387" i="16"/>
  <c r="AE388" i="16"/>
  <c r="AG387" i="16"/>
  <c r="AI387" i="16"/>
  <c r="AF387" i="16"/>
  <c r="AH387" i="16"/>
  <c r="N193" i="16"/>
  <c r="M194" i="16"/>
  <c r="R193" i="16"/>
  <c r="P193" i="16"/>
  <c r="O193" i="16"/>
  <c r="Q193" i="16"/>
  <c r="AH585" i="16"/>
  <c r="AJ585" i="16"/>
  <c r="AF585" i="16"/>
  <c r="AE586" i="16"/>
  <c r="AI585" i="16"/>
  <c r="AG585" i="16"/>
  <c r="P1084" i="16"/>
  <c r="R1084" i="16"/>
  <c r="M1085" i="16"/>
  <c r="N1084" i="16"/>
  <c r="Q1084" i="16"/>
  <c r="O1084" i="16"/>
  <c r="M97" i="16"/>
  <c r="O96" i="16"/>
  <c r="P96" i="16"/>
  <c r="N96" i="16"/>
  <c r="R96" i="16"/>
  <c r="Q96" i="16"/>
  <c r="M293" i="16"/>
  <c r="R292" i="16"/>
  <c r="O292" i="16"/>
  <c r="Q292" i="16"/>
  <c r="N292" i="16"/>
  <c r="P292" i="16"/>
  <c r="M986" i="16"/>
  <c r="N985" i="16"/>
  <c r="Q985" i="16"/>
  <c r="O985" i="16"/>
  <c r="R985" i="16"/>
  <c r="P985" i="16"/>
  <c r="M586" i="16"/>
  <c r="Q585" i="16"/>
  <c r="R585" i="16"/>
  <c r="N585" i="16"/>
  <c r="O585" i="16"/>
  <c r="P585" i="16"/>
  <c r="AE492" i="16"/>
  <c r="AF491" i="16"/>
  <c r="AG491" i="16"/>
  <c r="AI491" i="16"/>
  <c r="AH491" i="16"/>
  <c r="AJ491" i="16"/>
  <c r="AG985" i="16"/>
  <c r="AJ985" i="16"/>
  <c r="AI985" i="16"/>
  <c r="AE986" i="16"/>
  <c r="AF985" i="16"/>
  <c r="AH985" i="16"/>
  <c r="AG788" i="16" l="1"/>
  <c r="AI788" i="16"/>
  <c r="AH788" i="16"/>
  <c r="AF788" i="16"/>
  <c r="AJ788" i="16"/>
  <c r="AE789" i="16"/>
  <c r="AE689" i="16"/>
  <c r="AJ688" i="16"/>
  <c r="AI688" i="16"/>
  <c r="AH688" i="16"/>
  <c r="AG688" i="16"/>
  <c r="AF688" i="16"/>
  <c r="AF94" i="16"/>
  <c r="AH94" i="16"/>
  <c r="AE95" i="16"/>
  <c r="AI94" i="16"/>
  <c r="AG94" i="16"/>
  <c r="AJ94" i="16"/>
  <c r="AI292" i="16"/>
  <c r="AG292" i="16"/>
  <c r="AF292" i="16"/>
  <c r="AE293" i="16"/>
  <c r="AH292" i="16"/>
  <c r="AJ292" i="16"/>
  <c r="N688" i="16"/>
  <c r="O688" i="16"/>
  <c r="Q688" i="16"/>
  <c r="R688" i="16"/>
  <c r="P688" i="16"/>
  <c r="M689" i="16"/>
  <c r="AE887" i="16"/>
  <c r="AG886" i="16"/>
  <c r="AH886" i="16"/>
  <c r="AF886" i="16"/>
  <c r="AI886" i="16"/>
  <c r="AJ886" i="16"/>
  <c r="AG986" i="16"/>
  <c r="AE987" i="16"/>
  <c r="AI986" i="16"/>
  <c r="AJ986" i="16"/>
  <c r="AF986" i="16"/>
  <c r="AH986" i="16"/>
  <c r="AG388" i="16"/>
  <c r="AF388" i="16"/>
  <c r="AE389" i="16"/>
  <c r="AJ388" i="16"/>
  <c r="AH388" i="16"/>
  <c r="AI388" i="16"/>
  <c r="O788" i="16"/>
  <c r="P788" i="16"/>
  <c r="Q788" i="16"/>
  <c r="R788" i="16"/>
  <c r="M789" i="16"/>
  <c r="N788" i="16"/>
  <c r="O887" i="16"/>
  <c r="P887" i="16"/>
  <c r="R887" i="16"/>
  <c r="Q887" i="16"/>
  <c r="M888" i="16"/>
  <c r="N887" i="16"/>
  <c r="M492" i="16"/>
  <c r="R491" i="16"/>
  <c r="P491" i="16"/>
  <c r="N491" i="16"/>
  <c r="O491" i="16"/>
  <c r="Q491" i="16"/>
  <c r="O586" i="16"/>
  <c r="M587" i="16"/>
  <c r="Q586" i="16"/>
  <c r="N586" i="16"/>
  <c r="R586" i="16"/>
  <c r="P586" i="16"/>
  <c r="M294" i="16"/>
  <c r="R293" i="16"/>
  <c r="N293" i="16"/>
  <c r="P293" i="16"/>
  <c r="O293" i="16"/>
  <c r="Q293" i="16"/>
  <c r="O388" i="16"/>
  <c r="R388" i="16"/>
  <c r="P388" i="16"/>
  <c r="M389" i="16"/>
  <c r="Q388" i="16"/>
  <c r="N388" i="16"/>
  <c r="AF586" i="16"/>
  <c r="AH586" i="16"/>
  <c r="AJ586" i="16"/>
  <c r="AE587" i="16"/>
  <c r="AI586" i="16"/>
  <c r="AG586" i="16"/>
  <c r="P194" i="16"/>
  <c r="O194" i="16"/>
  <c r="R194" i="16"/>
  <c r="M195" i="16"/>
  <c r="N194" i="16"/>
  <c r="Q194" i="16"/>
  <c r="AI194" i="16"/>
  <c r="AJ194" i="16"/>
  <c r="AH194" i="16"/>
  <c r="AG194" i="16"/>
  <c r="AE195" i="16"/>
  <c r="AF194" i="16"/>
  <c r="AG492" i="16"/>
  <c r="AF492" i="16"/>
  <c r="AJ492" i="16"/>
  <c r="AI492" i="16"/>
  <c r="AH492" i="16"/>
  <c r="AE493" i="16"/>
  <c r="R986" i="16"/>
  <c r="O986" i="16"/>
  <c r="N986" i="16"/>
  <c r="P986" i="16"/>
  <c r="Q986" i="16"/>
  <c r="M987" i="16"/>
  <c r="O97" i="16"/>
  <c r="AX89" i="16" s="1"/>
  <c r="BF33" i="16" s="1"/>
  <c r="Q97" i="16"/>
  <c r="AZ89" i="16" s="1"/>
  <c r="BH33" i="16" s="1"/>
  <c r="BX8" i="16" s="1"/>
  <c r="BZ8" i="16" s="1"/>
  <c r="CA8" i="16" s="1"/>
  <c r="P97" i="16"/>
  <c r="AY89" i="16" s="1"/>
  <c r="BG33" i="16" s="1"/>
  <c r="BW9" i="16" s="1"/>
  <c r="BZ9" i="16" s="1"/>
  <c r="N97" i="16"/>
  <c r="AW89" i="16" s="1"/>
  <c r="BE33" i="16" s="1"/>
  <c r="R97" i="16"/>
  <c r="BA89" i="16" s="1"/>
  <c r="BI33" i="16" s="1"/>
  <c r="BY7" i="16" s="1"/>
  <c r="BZ7" i="16" s="1"/>
  <c r="CA7" i="16" s="1"/>
  <c r="O1085" i="16"/>
  <c r="R1085" i="16"/>
  <c r="Q1085" i="16"/>
  <c r="P1085" i="16"/>
  <c r="N1085" i="16"/>
  <c r="M1086" i="16"/>
  <c r="AF1081" i="16"/>
  <c r="AH1081" i="16"/>
  <c r="AG1081" i="16"/>
  <c r="AJ1081" i="16"/>
  <c r="AE1082" i="16"/>
  <c r="AI1081" i="16"/>
  <c r="N689" i="16" l="1"/>
  <c r="Q689" i="16"/>
  <c r="P689" i="16"/>
  <c r="O689" i="16"/>
  <c r="R689" i="16"/>
  <c r="M690" i="16"/>
  <c r="AH293" i="16"/>
  <c r="AF293" i="16"/>
  <c r="AE294" i="16"/>
  <c r="AJ293" i="16"/>
  <c r="AG293" i="16"/>
  <c r="AI293" i="16"/>
  <c r="AF789" i="16"/>
  <c r="AJ789" i="16"/>
  <c r="AG789" i="16"/>
  <c r="AI789" i="16"/>
  <c r="AH789" i="16"/>
  <c r="AE790" i="16"/>
  <c r="AJ887" i="16"/>
  <c r="AG887" i="16"/>
  <c r="AF887" i="16"/>
  <c r="AH887" i="16"/>
  <c r="AI887" i="16"/>
  <c r="AE888" i="16"/>
  <c r="AH95" i="16"/>
  <c r="AE96" i="16"/>
  <c r="AG95" i="16"/>
  <c r="AI95" i="16"/>
  <c r="AF95" i="16"/>
  <c r="AJ95" i="16"/>
  <c r="AH689" i="16"/>
  <c r="AE690" i="16"/>
  <c r="AF689" i="16"/>
  <c r="AI689" i="16"/>
  <c r="AG689" i="16"/>
  <c r="AJ689" i="16"/>
  <c r="GZ995" i="16"/>
  <c r="CC7" i="16"/>
  <c r="CD7" i="16" s="1"/>
  <c r="AZ118" i="16"/>
  <c r="GZ681" i="16"/>
  <c r="GZ368" i="16"/>
  <c r="GZ1302" i="16"/>
  <c r="GZ56" i="16"/>
  <c r="GZ996" i="16"/>
  <c r="GZ682" i="16"/>
  <c r="CC8" i="16"/>
  <c r="CD8" i="16" s="1"/>
  <c r="AY134" i="16" s="1"/>
  <c r="AY118" i="16"/>
  <c r="GZ57" i="16"/>
  <c r="GZ369" i="16"/>
  <c r="GZ1303" i="16"/>
  <c r="AI493" i="16"/>
  <c r="AZ107" i="16" s="1"/>
  <c r="AG493" i="16"/>
  <c r="AX107" i="16" s="1"/>
  <c r="AF493" i="16"/>
  <c r="AW107" i="16" s="1"/>
  <c r="AH493" i="16"/>
  <c r="AY107" i="16" s="1"/>
  <c r="AJ493" i="16"/>
  <c r="BA107" i="16" s="1"/>
  <c r="AJ1082" i="16"/>
  <c r="AG1082" i="16"/>
  <c r="AE1083" i="16"/>
  <c r="AF1082" i="16"/>
  <c r="AI1082" i="16"/>
  <c r="AH1082" i="16"/>
  <c r="N1086" i="16"/>
  <c r="M1087" i="16"/>
  <c r="R1086" i="16"/>
  <c r="P1086" i="16"/>
  <c r="O1086" i="16"/>
  <c r="Q1086" i="16"/>
  <c r="AE196" i="16"/>
  <c r="AG195" i="16"/>
  <c r="AF195" i="16"/>
  <c r="AJ195" i="16"/>
  <c r="AH195" i="16"/>
  <c r="AI195" i="16"/>
  <c r="R195" i="16"/>
  <c r="M196" i="16"/>
  <c r="O195" i="16"/>
  <c r="N195" i="16"/>
  <c r="Q195" i="16"/>
  <c r="P195" i="16"/>
  <c r="AE588" i="16"/>
  <c r="AF587" i="16"/>
  <c r="AJ587" i="16"/>
  <c r="AG587" i="16"/>
  <c r="AH587" i="16"/>
  <c r="AI587" i="16"/>
  <c r="Q294" i="16"/>
  <c r="M295" i="16"/>
  <c r="R294" i="16"/>
  <c r="P294" i="16"/>
  <c r="N294" i="16"/>
  <c r="O294" i="16"/>
  <c r="P492" i="16"/>
  <c r="Q492" i="16"/>
  <c r="N492" i="16"/>
  <c r="M493" i="16"/>
  <c r="O492" i="16"/>
  <c r="R492" i="16"/>
  <c r="O888" i="16"/>
  <c r="Q888" i="16"/>
  <c r="R888" i="16"/>
  <c r="M889" i="16"/>
  <c r="N888" i="16"/>
  <c r="P888" i="16"/>
  <c r="AG389" i="16"/>
  <c r="AI389" i="16"/>
  <c r="AE390" i="16"/>
  <c r="AH389" i="16"/>
  <c r="AF389" i="16"/>
  <c r="AJ389" i="16"/>
  <c r="R987" i="16"/>
  <c r="N987" i="16"/>
  <c r="M988" i="16"/>
  <c r="Q987" i="16"/>
  <c r="P987" i="16"/>
  <c r="O987" i="16"/>
  <c r="M390" i="16"/>
  <c r="R389" i="16"/>
  <c r="P389" i="16"/>
  <c r="O389" i="16"/>
  <c r="Q389" i="16"/>
  <c r="N389" i="16"/>
  <c r="AH987" i="16"/>
  <c r="AF987" i="16"/>
  <c r="AJ987" i="16"/>
  <c r="AI987" i="16"/>
  <c r="AG987" i="16"/>
  <c r="AE988" i="16"/>
  <c r="R789" i="16"/>
  <c r="Q789" i="16"/>
  <c r="M790" i="16"/>
  <c r="N789" i="16"/>
  <c r="P789" i="16"/>
  <c r="O789" i="16"/>
  <c r="M588" i="16"/>
  <c r="N587" i="16"/>
  <c r="Q587" i="16"/>
  <c r="R587" i="16"/>
  <c r="P587" i="16"/>
  <c r="O587" i="16"/>
  <c r="AI294" i="16" l="1"/>
  <c r="AF294" i="16"/>
  <c r="AG294" i="16"/>
  <c r="AE295" i="16"/>
  <c r="AJ294" i="16"/>
  <c r="AH294" i="16"/>
  <c r="AI96" i="16"/>
  <c r="AG96" i="16"/>
  <c r="AJ96" i="16"/>
  <c r="AF96" i="16"/>
  <c r="AE97" i="16"/>
  <c r="AH96" i="16"/>
  <c r="N690" i="16"/>
  <c r="M691" i="16"/>
  <c r="Q690" i="16"/>
  <c r="P690" i="16"/>
  <c r="R690" i="16"/>
  <c r="O690" i="16"/>
  <c r="AF790" i="16"/>
  <c r="AW110" i="16" s="1"/>
  <c r="AI790" i="16"/>
  <c r="AZ110" i="16" s="1"/>
  <c r="AJ790" i="16"/>
  <c r="BA110" i="16" s="1"/>
  <c r="AG790" i="16"/>
  <c r="AX110" i="16" s="1"/>
  <c r="AH790" i="16"/>
  <c r="AY110" i="16" s="1"/>
  <c r="AE691" i="16"/>
  <c r="AH690" i="16"/>
  <c r="AJ690" i="16"/>
  <c r="AG690" i="16"/>
  <c r="AF690" i="16"/>
  <c r="AI690" i="16"/>
  <c r="AI888" i="16"/>
  <c r="AJ888" i="16"/>
  <c r="AE889" i="16"/>
  <c r="AF888" i="16"/>
  <c r="AG888" i="16"/>
  <c r="AH888" i="16"/>
  <c r="O988" i="16"/>
  <c r="AX98" i="16" s="1"/>
  <c r="BF42" i="16" s="1"/>
  <c r="Q988" i="16"/>
  <c r="AZ98" i="16" s="1"/>
  <c r="BH42" i="16" s="1"/>
  <c r="BX44" i="16" s="1"/>
  <c r="BZ44" i="16" s="1"/>
  <c r="CA44" i="16" s="1"/>
  <c r="P988" i="16"/>
  <c r="AY98" i="16" s="1"/>
  <c r="BG42" i="16" s="1"/>
  <c r="BW45" i="16" s="1"/>
  <c r="BZ45" i="16" s="1"/>
  <c r="N988" i="16"/>
  <c r="AW98" i="16" s="1"/>
  <c r="BE42" i="16" s="1"/>
  <c r="R988" i="16"/>
  <c r="BA98" i="16" s="1"/>
  <c r="BI42" i="16" s="1"/>
  <c r="BY43" i="16" s="1"/>
  <c r="BZ43" i="16" s="1"/>
  <c r="CA43" i="16" s="1"/>
  <c r="O493" i="16"/>
  <c r="AX93" i="16" s="1"/>
  <c r="BF37" i="16" s="1"/>
  <c r="R493" i="16"/>
  <c r="BA93" i="16" s="1"/>
  <c r="BI37" i="16" s="1"/>
  <c r="BY23" i="16" s="1"/>
  <c r="BZ23" i="16" s="1"/>
  <c r="CA23" i="16" s="1"/>
  <c r="N493" i="16"/>
  <c r="AW93" i="16" s="1"/>
  <c r="BE37" i="16" s="1"/>
  <c r="Q493" i="16"/>
  <c r="AZ93" i="16" s="1"/>
  <c r="BH37" i="16" s="1"/>
  <c r="BX24" i="16" s="1"/>
  <c r="BZ24" i="16" s="1"/>
  <c r="CA24" i="16" s="1"/>
  <c r="P493" i="16"/>
  <c r="AY93" i="16" s="1"/>
  <c r="BG37" i="16" s="1"/>
  <c r="BW25" i="16" s="1"/>
  <c r="BZ25" i="16" s="1"/>
  <c r="N295" i="16"/>
  <c r="AW91" i="16" s="1"/>
  <c r="BE35" i="16" s="1"/>
  <c r="R295" i="16"/>
  <c r="BA91" i="16" s="1"/>
  <c r="BI35" i="16" s="1"/>
  <c r="BY15" i="16" s="1"/>
  <c r="BZ15" i="16" s="1"/>
  <c r="CA15" i="16" s="1"/>
  <c r="P295" i="16"/>
  <c r="AY91" i="16" s="1"/>
  <c r="BG35" i="16" s="1"/>
  <c r="BW17" i="16" s="1"/>
  <c r="BZ17" i="16" s="1"/>
  <c r="O295" i="16"/>
  <c r="AX91" i="16" s="1"/>
  <c r="BF35" i="16" s="1"/>
  <c r="Q295" i="16"/>
  <c r="AZ91" i="16" s="1"/>
  <c r="BH35" i="16" s="1"/>
  <c r="BX16" i="16" s="1"/>
  <c r="BZ16" i="16" s="1"/>
  <c r="CA16" i="16" s="1"/>
  <c r="AJ196" i="16"/>
  <c r="BA104" i="16" s="1"/>
  <c r="AG196" i="16"/>
  <c r="AX104" i="16" s="1"/>
  <c r="AH196" i="16"/>
  <c r="AY104" i="16" s="1"/>
  <c r="AI196" i="16"/>
  <c r="AZ104" i="16" s="1"/>
  <c r="AF196" i="16"/>
  <c r="AW104" i="16" s="1"/>
  <c r="EO117" i="16"/>
  <c r="FR117" i="16"/>
  <c r="DL117" i="16"/>
  <c r="BF117" i="16"/>
  <c r="CI117" i="16"/>
  <c r="HA57" i="16"/>
  <c r="HC57" i="16"/>
  <c r="HA996" i="16"/>
  <c r="HC996" i="16"/>
  <c r="HA368" i="16"/>
  <c r="HC368" i="16"/>
  <c r="HA995" i="16"/>
  <c r="HC995" i="16"/>
  <c r="AI988" i="16"/>
  <c r="AZ112" i="16" s="1"/>
  <c r="AH988" i="16"/>
  <c r="AY112" i="16" s="1"/>
  <c r="AJ988" i="16"/>
  <c r="BA112" i="16" s="1"/>
  <c r="AF988" i="16"/>
  <c r="AW112" i="16" s="1"/>
  <c r="AG988" i="16"/>
  <c r="AX112" i="16" s="1"/>
  <c r="AE391" i="16"/>
  <c r="AH390" i="16"/>
  <c r="AI390" i="16"/>
  <c r="AJ390" i="16"/>
  <c r="AG390" i="16"/>
  <c r="AF390" i="16"/>
  <c r="FQ117" i="16"/>
  <c r="EN117" i="16"/>
  <c r="DK117" i="16"/>
  <c r="CH117" i="16"/>
  <c r="BE117" i="16"/>
  <c r="HA369" i="16"/>
  <c r="HC369" i="16"/>
  <c r="HA682" i="16"/>
  <c r="HC682" i="16"/>
  <c r="HA1302" i="16"/>
  <c r="HC1302" i="16"/>
  <c r="AZ134" i="16"/>
  <c r="O790" i="16"/>
  <c r="AX96" i="16" s="1"/>
  <c r="BF40" i="16" s="1"/>
  <c r="Q790" i="16"/>
  <c r="AZ96" i="16" s="1"/>
  <c r="BH40" i="16" s="1"/>
  <c r="BX36" i="16" s="1"/>
  <c r="BZ36" i="16" s="1"/>
  <c r="CA36" i="16" s="1"/>
  <c r="N790" i="16"/>
  <c r="AW96" i="16" s="1"/>
  <c r="BE40" i="16" s="1"/>
  <c r="P790" i="16"/>
  <c r="AY96" i="16" s="1"/>
  <c r="BG40" i="16" s="1"/>
  <c r="BW37" i="16" s="1"/>
  <c r="BZ37" i="16" s="1"/>
  <c r="R790" i="16"/>
  <c r="BA96" i="16" s="1"/>
  <c r="BI40" i="16" s="1"/>
  <c r="BY35" i="16" s="1"/>
  <c r="BZ35" i="16" s="1"/>
  <c r="CA35" i="16" s="1"/>
  <c r="Q889" i="16"/>
  <c r="AZ97" i="16" s="1"/>
  <c r="BH41" i="16" s="1"/>
  <c r="BX40" i="16" s="1"/>
  <c r="BZ40" i="16" s="1"/>
  <c r="CA40" i="16" s="1"/>
  <c r="N889" i="16"/>
  <c r="AW97" i="16" s="1"/>
  <c r="BE41" i="16" s="1"/>
  <c r="O889" i="16"/>
  <c r="AX97" i="16" s="1"/>
  <c r="BF41" i="16" s="1"/>
  <c r="R889" i="16"/>
  <c r="BA97" i="16" s="1"/>
  <c r="BI41" i="16" s="1"/>
  <c r="BY39" i="16" s="1"/>
  <c r="BZ39" i="16" s="1"/>
  <c r="CA39" i="16" s="1"/>
  <c r="P889" i="16"/>
  <c r="AY97" i="16" s="1"/>
  <c r="BG41" i="16" s="1"/>
  <c r="BW41" i="16" s="1"/>
  <c r="BZ41" i="16" s="1"/>
  <c r="R196" i="16"/>
  <c r="BA90" i="16" s="1"/>
  <c r="BI34" i="16" s="1"/>
  <c r="BY11" i="16" s="1"/>
  <c r="BZ11" i="16" s="1"/>
  <c r="CA11" i="16" s="1"/>
  <c r="N196" i="16"/>
  <c r="AW90" i="16" s="1"/>
  <c r="BE34" i="16" s="1"/>
  <c r="P196" i="16"/>
  <c r="AY90" i="16" s="1"/>
  <c r="BG34" i="16" s="1"/>
  <c r="BW13" i="16" s="1"/>
  <c r="BZ13" i="16" s="1"/>
  <c r="O196" i="16"/>
  <c r="AX90" i="16" s="1"/>
  <c r="BF34" i="16" s="1"/>
  <c r="Q196" i="16"/>
  <c r="AZ90" i="16" s="1"/>
  <c r="BH34" i="16" s="1"/>
  <c r="BX12" i="16" s="1"/>
  <c r="BZ12" i="16" s="1"/>
  <c r="CA12" i="16" s="1"/>
  <c r="AI1083" i="16"/>
  <c r="AG1083" i="16"/>
  <c r="AE1084" i="16"/>
  <c r="AF1083" i="16"/>
  <c r="AH1083" i="16"/>
  <c r="AJ1083" i="16"/>
  <c r="BG117" i="16"/>
  <c r="EP117" i="16"/>
  <c r="FS117" i="16"/>
  <c r="DM117" i="16"/>
  <c r="CJ117" i="16"/>
  <c r="HA1303" i="16"/>
  <c r="HC1303" i="16"/>
  <c r="HA56" i="16"/>
  <c r="HC56" i="16"/>
  <c r="P588" i="16"/>
  <c r="M589" i="16"/>
  <c r="R588" i="16"/>
  <c r="Q588" i="16"/>
  <c r="N588" i="16"/>
  <c r="O588" i="16"/>
  <c r="Q390" i="16"/>
  <c r="N390" i="16"/>
  <c r="O390" i="16"/>
  <c r="M391" i="16"/>
  <c r="R390" i="16"/>
  <c r="P390" i="16"/>
  <c r="AE589" i="16"/>
  <c r="AI588" i="16"/>
  <c r="AG588" i="16"/>
  <c r="AJ588" i="16"/>
  <c r="AH588" i="16"/>
  <c r="AF588" i="16"/>
  <c r="O1087" i="16"/>
  <c r="AX99" i="16" s="1"/>
  <c r="BF43" i="16" s="1"/>
  <c r="R1087" i="16"/>
  <c r="BA99" i="16" s="1"/>
  <c r="BI43" i="16" s="1"/>
  <c r="BY47" i="16" s="1"/>
  <c r="BZ47" i="16" s="1"/>
  <c r="CA47" i="16" s="1"/>
  <c r="P1087" i="16"/>
  <c r="AY99" i="16" s="1"/>
  <c r="BG43" i="16" s="1"/>
  <c r="BW49" i="16" s="1"/>
  <c r="BZ49" i="16" s="1"/>
  <c r="N1087" i="16"/>
  <c r="AW99" i="16" s="1"/>
  <c r="BE43" i="16" s="1"/>
  <c r="Q1087" i="16"/>
  <c r="AZ99" i="16" s="1"/>
  <c r="BH43" i="16" s="1"/>
  <c r="BX48" i="16" s="1"/>
  <c r="BZ48" i="16" s="1"/>
  <c r="CA48" i="16" s="1"/>
  <c r="CL117" i="16"/>
  <c r="BI117" i="16"/>
  <c r="ER117" i="16"/>
  <c r="FU117" i="16"/>
  <c r="DO117" i="16"/>
  <c r="EQ117" i="16"/>
  <c r="DN117" i="16"/>
  <c r="FT117" i="16"/>
  <c r="BH117" i="16"/>
  <c r="CK117" i="16"/>
  <c r="HA681" i="16"/>
  <c r="HC681" i="16"/>
  <c r="FU120" i="16" l="1"/>
  <c r="CL120" i="16"/>
  <c r="DO120" i="16"/>
  <c r="ER120" i="16"/>
  <c r="BI120" i="16"/>
  <c r="FR120" i="16"/>
  <c r="EO120" i="16"/>
  <c r="BF120" i="16"/>
  <c r="DL120" i="16"/>
  <c r="CI120" i="16"/>
  <c r="Q691" i="16"/>
  <c r="AZ95" i="16" s="1"/>
  <c r="BH39" i="16" s="1"/>
  <c r="BX32" i="16" s="1"/>
  <c r="BZ32" i="16" s="1"/>
  <c r="CA32" i="16" s="1"/>
  <c r="N691" i="16"/>
  <c r="AW95" i="16" s="1"/>
  <c r="BE39" i="16" s="1"/>
  <c r="O691" i="16"/>
  <c r="AX95" i="16" s="1"/>
  <c r="BF39" i="16" s="1"/>
  <c r="P691" i="16"/>
  <c r="AY95" i="16" s="1"/>
  <c r="BG39" i="16" s="1"/>
  <c r="BW33" i="16" s="1"/>
  <c r="BZ33" i="16" s="1"/>
  <c r="R691" i="16"/>
  <c r="BA95" i="16" s="1"/>
  <c r="BI39" i="16" s="1"/>
  <c r="BY31" i="16" s="1"/>
  <c r="BZ31" i="16" s="1"/>
  <c r="CA31" i="16" s="1"/>
  <c r="FS120" i="16"/>
  <c r="EP120" i="16"/>
  <c r="DM120" i="16"/>
  <c r="CJ120" i="16"/>
  <c r="BG120" i="16"/>
  <c r="CH120" i="16"/>
  <c r="BE120" i="16"/>
  <c r="EN120" i="16"/>
  <c r="DK120" i="16"/>
  <c r="FQ120" i="16"/>
  <c r="AI97" i="16"/>
  <c r="AZ103" i="16" s="1"/>
  <c r="AF97" i="16"/>
  <c r="AW103" i="16" s="1"/>
  <c r="AH97" i="16"/>
  <c r="AY103" i="16" s="1"/>
  <c r="AJ97" i="16"/>
  <c r="BA103" i="16" s="1"/>
  <c r="AG97" i="16"/>
  <c r="AX103" i="16" s="1"/>
  <c r="AG889" i="16"/>
  <c r="AX111" i="16" s="1"/>
  <c r="AI889" i="16"/>
  <c r="AZ111" i="16" s="1"/>
  <c r="AF889" i="16"/>
  <c r="AW111" i="16" s="1"/>
  <c r="AH889" i="16"/>
  <c r="AY111" i="16" s="1"/>
  <c r="AJ889" i="16"/>
  <c r="BA111" i="16" s="1"/>
  <c r="AH691" i="16"/>
  <c r="AY109" i="16" s="1"/>
  <c r="AJ691" i="16"/>
  <c r="BA109" i="16" s="1"/>
  <c r="AI691" i="16"/>
  <c r="AZ109" i="16" s="1"/>
  <c r="AG691" i="16"/>
  <c r="AX109" i="16" s="1"/>
  <c r="AF691" i="16"/>
  <c r="AW109" i="16" s="1"/>
  <c r="CK120" i="16"/>
  <c r="EQ120" i="16"/>
  <c r="BH120" i="16"/>
  <c r="DN120" i="16"/>
  <c r="FT120" i="16"/>
  <c r="AG295" i="16"/>
  <c r="AX105" i="16" s="1"/>
  <c r="AH295" i="16"/>
  <c r="AY105" i="16" s="1"/>
  <c r="AI295" i="16"/>
  <c r="AZ105" i="16" s="1"/>
  <c r="AF295" i="16"/>
  <c r="AW105" i="16" s="1"/>
  <c r="AJ295" i="16"/>
  <c r="BA105" i="16" s="1"/>
  <c r="R589" i="16"/>
  <c r="P589" i="16"/>
  <c r="M590" i="16"/>
  <c r="N589" i="16"/>
  <c r="Q589" i="16"/>
  <c r="O589" i="16"/>
  <c r="CZ105" i="16"/>
  <c r="DC105" i="16" s="1"/>
  <c r="CZ184" i="16"/>
  <c r="DC184" i="16" s="1"/>
  <c r="CZ263" i="16"/>
  <c r="DC263" i="16" s="1"/>
  <c r="BW105" i="16"/>
  <c r="BZ105" i="16" s="1"/>
  <c r="BW184" i="16"/>
  <c r="BZ184" i="16" s="1"/>
  <c r="BW263" i="16"/>
  <c r="BZ263" i="16" s="1"/>
  <c r="AJ1084" i="16"/>
  <c r="AE1085" i="16"/>
  <c r="AG1084" i="16"/>
  <c r="AI1084" i="16"/>
  <c r="AH1084" i="16"/>
  <c r="AF1084" i="16"/>
  <c r="GJ262" i="16"/>
  <c r="GL262" i="16" s="1"/>
  <c r="GM262" i="16" s="1"/>
  <c r="GJ183" i="16"/>
  <c r="GL183" i="16" s="1"/>
  <c r="GM183" i="16" s="1"/>
  <c r="GJ104" i="16"/>
  <c r="GL104" i="16" s="1"/>
  <c r="GM104" i="16" s="1"/>
  <c r="GK261" i="16"/>
  <c r="GL261" i="16" s="1"/>
  <c r="GM261" i="16" s="1"/>
  <c r="GK103" i="16"/>
  <c r="GL103" i="16" s="1"/>
  <c r="GM103" i="16" s="1"/>
  <c r="GK182" i="16"/>
  <c r="GL182" i="16" s="1"/>
  <c r="GM182" i="16" s="1"/>
  <c r="CC48" i="16"/>
  <c r="CD48" i="16" s="1"/>
  <c r="AY144" i="16" s="1"/>
  <c r="GZ732" i="16"/>
  <c r="GZ107" i="16"/>
  <c r="GZ1046" i="16"/>
  <c r="AY128" i="16"/>
  <c r="GZ1353" i="16"/>
  <c r="GZ419" i="16"/>
  <c r="AJ589" i="16"/>
  <c r="AF589" i="16"/>
  <c r="AG589" i="16"/>
  <c r="AH589" i="16"/>
  <c r="AE590" i="16"/>
  <c r="AI589" i="16"/>
  <c r="M392" i="16"/>
  <c r="R391" i="16"/>
  <c r="Q391" i="16"/>
  <c r="P391" i="16"/>
  <c r="O391" i="16"/>
  <c r="N391" i="16"/>
  <c r="FF105" i="16"/>
  <c r="FI105" i="16" s="1"/>
  <c r="FF184" i="16"/>
  <c r="FI184" i="16" s="1"/>
  <c r="FF263" i="16"/>
  <c r="FI263" i="16" s="1"/>
  <c r="CC39" i="16"/>
  <c r="CD39" i="16" s="1"/>
  <c r="AZ142" i="16" s="1"/>
  <c r="GZ96" i="16"/>
  <c r="GZ1342" i="16"/>
  <c r="GZ408" i="16"/>
  <c r="GZ1035" i="16"/>
  <c r="GZ721" i="16"/>
  <c r="DM122" i="16"/>
  <c r="EP122" i="16"/>
  <c r="CJ122" i="16"/>
  <c r="FS122" i="16"/>
  <c r="BG122" i="16"/>
  <c r="CI114" i="16"/>
  <c r="FR114" i="16"/>
  <c r="BF114" i="16"/>
  <c r="DL114" i="16"/>
  <c r="EO114" i="16"/>
  <c r="CC24" i="16"/>
  <c r="CD24" i="16" s="1"/>
  <c r="AY138" i="16" s="1"/>
  <c r="GZ702" i="16"/>
  <c r="GZ1016" i="16"/>
  <c r="GZ77" i="16"/>
  <c r="GZ389" i="16"/>
  <c r="AY122" i="16"/>
  <c r="GZ1323" i="16"/>
  <c r="CC44" i="16"/>
  <c r="CD44" i="16" s="1"/>
  <c r="AY143" i="16" s="1"/>
  <c r="GZ102" i="16"/>
  <c r="GZ1041" i="16"/>
  <c r="GZ414" i="16"/>
  <c r="GZ1348" i="16"/>
  <c r="GZ727" i="16"/>
  <c r="BX183" i="16"/>
  <c r="BZ183" i="16" s="1"/>
  <c r="CA183" i="16" s="1"/>
  <c r="BX262" i="16"/>
  <c r="BZ262" i="16" s="1"/>
  <c r="CA262" i="16" s="1"/>
  <c r="BX104" i="16"/>
  <c r="BZ104" i="16" s="1"/>
  <c r="CA104" i="16" s="1"/>
  <c r="EE261" i="16"/>
  <c r="EF261" i="16" s="1"/>
  <c r="EG261" i="16" s="1"/>
  <c r="EE182" i="16"/>
  <c r="EF182" i="16" s="1"/>
  <c r="EG182" i="16" s="1"/>
  <c r="EE103" i="16"/>
  <c r="EF103" i="16" s="1"/>
  <c r="EG103" i="16" s="1"/>
  <c r="DB182" i="16"/>
  <c r="DC182" i="16" s="1"/>
  <c r="DD182" i="16" s="1"/>
  <c r="DB261" i="16"/>
  <c r="DC261" i="16" s="1"/>
  <c r="DD261" i="16" s="1"/>
  <c r="DB103" i="16"/>
  <c r="DC103" i="16" s="1"/>
  <c r="DD103" i="16" s="1"/>
  <c r="CC47" i="16"/>
  <c r="CD47" i="16" s="1"/>
  <c r="AZ144" i="16" s="1"/>
  <c r="GZ106" i="16"/>
  <c r="AZ128" i="16"/>
  <c r="GZ1045" i="16"/>
  <c r="GZ731" i="16"/>
  <c r="GZ1352" i="16"/>
  <c r="GZ418" i="16"/>
  <c r="GI184" i="16"/>
  <c r="GL184" i="16" s="1"/>
  <c r="GI105" i="16"/>
  <c r="GL105" i="16" s="1"/>
  <c r="GI263" i="16"/>
  <c r="GL263" i="16" s="1"/>
  <c r="CC40" i="16"/>
  <c r="CD40" i="16" s="1"/>
  <c r="AY142" i="16" s="1"/>
  <c r="GZ1036" i="16"/>
  <c r="GZ1343" i="16"/>
  <c r="GZ722" i="16"/>
  <c r="GZ97" i="16"/>
  <c r="GZ409" i="16"/>
  <c r="AY126" i="16"/>
  <c r="CL122" i="16"/>
  <c r="DO122" i="16"/>
  <c r="ER122" i="16"/>
  <c r="FU122" i="16"/>
  <c r="BI122" i="16"/>
  <c r="EP114" i="16"/>
  <c r="CJ114" i="16"/>
  <c r="DM114" i="16"/>
  <c r="FS114" i="16"/>
  <c r="BG114" i="16"/>
  <c r="EC105" i="16"/>
  <c r="EF105" i="16" s="1"/>
  <c r="EC263" i="16"/>
  <c r="EF263" i="16" s="1"/>
  <c r="EC184" i="16"/>
  <c r="EF184" i="16" s="1"/>
  <c r="GZ1001" i="16"/>
  <c r="CC12" i="16"/>
  <c r="CD12" i="16" s="1"/>
  <c r="AY135" i="16" s="1"/>
  <c r="AY119" i="16"/>
  <c r="GZ62" i="16"/>
  <c r="GZ1308" i="16"/>
  <c r="GZ687" i="16"/>
  <c r="GZ374" i="16"/>
  <c r="GZ61" i="16"/>
  <c r="CC11" i="16"/>
  <c r="CD11" i="16" s="1"/>
  <c r="GZ1000" i="16"/>
  <c r="GZ373" i="16"/>
  <c r="GZ686" i="16"/>
  <c r="AZ119" i="16"/>
  <c r="GZ1307" i="16"/>
  <c r="CC35" i="16"/>
  <c r="CD35" i="16" s="1"/>
  <c r="AZ141" i="16" s="1"/>
  <c r="GZ716" i="16"/>
  <c r="GZ1337" i="16"/>
  <c r="GZ91" i="16"/>
  <c r="GZ1030" i="16"/>
  <c r="GZ403" i="16"/>
  <c r="AZ125" i="16"/>
  <c r="CH122" i="16"/>
  <c r="EN122" i="16"/>
  <c r="BE122" i="16"/>
  <c r="DK122" i="16"/>
  <c r="FQ122" i="16"/>
  <c r="EQ114" i="16"/>
  <c r="CK114" i="16"/>
  <c r="BH114" i="16"/>
  <c r="FT114" i="16"/>
  <c r="DN114" i="16"/>
  <c r="CC16" i="16"/>
  <c r="CD16" i="16" s="1"/>
  <c r="AY136" i="16" s="1"/>
  <c r="GZ379" i="16"/>
  <c r="GZ692" i="16"/>
  <c r="GZ67" i="16"/>
  <c r="GZ1313" i="16"/>
  <c r="AY120" i="16"/>
  <c r="GZ1006" i="16"/>
  <c r="GZ76" i="16"/>
  <c r="CC23" i="16"/>
  <c r="CD23" i="16" s="1"/>
  <c r="AZ138" i="16" s="1"/>
  <c r="AZ122" i="16"/>
  <c r="GZ701" i="16"/>
  <c r="GZ1015" i="16"/>
  <c r="GZ388" i="16"/>
  <c r="GZ1322" i="16"/>
  <c r="DA104" i="16"/>
  <c r="DC104" i="16" s="1"/>
  <c r="DD104" i="16" s="1"/>
  <c r="DA183" i="16"/>
  <c r="DC183" i="16" s="1"/>
  <c r="DD183" i="16" s="1"/>
  <c r="DA262" i="16"/>
  <c r="DC262" i="16" s="1"/>
  <c r="DD262" i="16" s="1"/>
  <c r="FG262" i="16"/>
  <c r="FI262" i="16" s="1"/>
  <c r="FJ262" i="16" s="1"/>
  <c r="FG104" i="16"/>
  <c r="FI104" i="16" s="1"/>
  <c r="FJ104" i="16" s="1"/>
  <c r="FG183" i="16"/>
  <c r="FI183" i="16" s="1"/>
  <c r="FJ183" i="16" s="1"/>
  <c r="BY103" i="16"/>
  <c r="BZ103" i="16" s="1"/>
  <c r="CA103" i="16" s="1"/>
  <c r="BY261" i="16"/>
  <c r="BZ261" i="16" s="1"/>
  <c r="CA261" i="16" s="1"/>
  <c r="BY182" i="16"/>
  <c r="BZ182" i="16" s="1"/>
  <c r="CA182" i="16" s="1"/>
  <c r="ED262" i="16"/>
  <c r="EF262" i="16" s="1"/>
  <c r="EG262" i="16" s="1"/>
  <c r="ED183" i="16"/>
  <c r="EF183" i="16" s="1"/>
  <c r="EG183" i="16" s="1"/>
  <c r="ED104" i="16"/>
  <c r="EF104" i="16" s="1"/>
  <c r="EG104" i="16" s="1"/>
  <c r="FH182" i="16"/>
  <c r="FI182" i="16" s="1"/>
  <c r="FJ182" i="16" s="1"/>
  <c r="FH261" i="16"/>
  <c r="FI261" i="16" s="1"/>
  <c r="FJ261" i="16" s="1"/>
  <c r="FH103" i="16"/>
  <c r="FI103" i="16" s="1"/>
  <c r="FJ103" i="16" s="1"/>
  <c r="CC36" i="16"/>
  <c r="CD36" i="16" s="1"/>
  <c r="AY141" i="16" s="1"/>
  <c r="GZ1031" i="16"/>
  <c r="GZ1338" i="16"/>
  <c r="GZ404" i="16"/>
  <c r="AY125" i="16"/>
  <c r="GZ92" i="16"/>
  <c r="GZ717" i="16"/>
  <c r="AE392" i="16"/>
  <c r="AH391" i="16"/>
  <c r="AG391" i="16"/>
  <c r="AJ391" i="16"/>
  <c r="AF391" i="16"/>
  <c r="AI391" i="16"/>
  <c r="EO122" i="16"/>
  <c r="FR122" i="16"/>
  <c r="CI122" i="16"/>
  <c r="BF122" i="16"/>
  <c r="DL122" i="16"/>
  <c r="FT122" i="16"/>
  <c r="BH122" i="16"/>
  <c r="DN122" i="16"/>
  <c r="CK122" i="16"/>
  <c r="EQ122" i="16"/>
  <c r="DK114" i="16"/>
  <c r="CH114" i="16"/>
  <c r="EN114" i="16"/>
  <c r="BE114" i="16"/>
  <c r="FQ114" i="16"/>
  <c r="FU114" i="16"/>
  <c r="CL114" i="16"/>
  <c r="ER114" i="16"/>
  <c r="DO114" i="16"/>
  <c r="BI114" i="16"/>
  <c r="CC15" i="16"/>
  <c r="CD15" i="16" s="1"/>
  <c r="AZ136" i="16" s="1"/>
  <c r="GZ1005" i="16"/>
  <c r="GZ378" i="16"/>
  <c r="AZ120" i="16"/>
  <c r="GZ691" i="16"/>
  <c r="GZ66" i="16"/>
  <c r="GZ1312" i="16"/>
  <c r="CC43" i="16"/>
  <c r="CD43" i="16" s="1"/>
  <c r="AZ143" i="16" s="1"/>
  <c r="GZ1347" i="16"/>
  <c r="GZ1040" i="16"/>
  <c r="GZ726" i="16"/>
  <c r="GZ101" i="16"/>
  <c r="GZ413" i="16"/>
  <c r="BE115" i="16" l="1"/>
  <c r="CH115" i="16"/>
  <c r="FQ115" i="16"/>
  <c r="EN115" i="16"/>
  <c r="DK115" i="16"/>
  <c r="GJ274" i="16"/>
  <c r="GL274" i="16" s="1"/>
  <c r="GM274" i="16" s="1"/>
  <c r="GJ195" i="16"/>
  <c r="GL195" i="16" s="1"/>
  <c r="GM195" i="16" s="1"/>
  <c r="GJ116" i="16"/>
  <c r="GL116" i="16" s="1"/>
  <c r="GM116" i="16" s="1"/>
  <c r="DA195" i="16"/>
  <c r="DC195" i="16" s="1"/>
  <c r="DD195" i="16" s="1"/>
  <c r="DA116" i="16"/>
  <c r="DC116" i="16" s="1"/>
  <c r="DD116" i="16" s="1"/>
  <c r="DA274" i="16"/>
  <c r="DC274" i="16" s="1"/>
  <c r="DD274" i="16" s="1"/>
  <c r="DO119" i="16"/>
  <c r="FU119" i="16"/>
  <c r="ER119" i="16"/>
  <c r="BI119" i="16"/>
  <c r="CL119" i="16"/>
  <c r="BE121" i="16"/>
  <c r="DK121" i="16"/>
  <c r="CH121" i="16"/>
  <c r="EN121" i="16"/>
  <c r="FQ121" i="16"/>
  <c r="DO113" i="16"/>
  <c r="BI113" i="16"/>
  <c r="FU113" i="16"/>
  <c r="CL113" i="16"/>
  <c r="ER113" i="16"/>
  <c r="FF117" i="16"/>
  <c r="FI117" i="16" s="1"/>
  <c r="FF275" i="16"/>
  <c r="FI275" i="16" s="1"/>
  <c r="FF196" i="16"/>
  <c r="FI196" i="16" s="1"/>
  <c r="BY273" i="16"/>
  <c r="BZ273" i="16" s="1"/>
  <c r="CA273" i="16" s="1"/>
  <c r="BY115" i="16"/>
  <c r="BZ115" i="16" s="1"/>
  <c r="CA115" i="16" s="1"/>
  <c r="BY194" i="16"/>
  <c r="BZ194" i="16" s="1"/>
  <c r="CA194" i="16" s="1"/>
  <c r="GK115" i="16"/>
  <c r="GL115" i="16" s="1"/>
  <c r="GM115" i="16" s="1"/>
  <c r="GK273" i="16"/>
  <c r="GL273" i="16" s="1"/>
  <c r="GM273" i="16" s="1"/>
  <c r="GK194" i="16"/>
  <c r="GL194" i="16" s="1"/>
  <c r="GM194" i="16" s="1"/>
  <c r="CL115" i="16"/>
  <c r="BI115" i="16"/>
  <c r="DO115" i="16"/>
  <c r="FU115" i="16"/>
  <c r="ER115" i="16"/>
  <c r="BF115" i="16"/>
  <c r="CI115" i="16"/>
  <c r="EO115" i="16"/>
  <c r="FR115" i="16"/>
  <c r="DL115" i="16"/>
  <c r="FG195" i="16"/>
  <c r="FI195" i="16" s="1"/>
  <c r="FJ195" i="16" s="1"/>
  <c r="FG274" i="16"/>
  <c r="FI274" i="16" s="1"/>
  <c r="FJ274" i="16" s="1"/>
  <c r="FG116" i="16"/>
  <c r="FI116" i="16" s="1"/>
  <c r="FJ116" i="16" s="1"/>
  <c r="FT119" i="16"/>
  <c r="BH119" i="16"/>
  <c r="EQ119" i="16"/>
  <c r="CK119" i="16"/>
  <c r="DN119" i="16"/>
  <c r="FS121" i="16"/>
  <c r="DM121" i="16"/>
  <c r="CJ121" i="16"/>
  <c r="EP121" i="16"/>
  <c r="BG121" i="16"/>
  <c r="CI113" i="16"/>
  <c r="FR113" i="16"/>
  <c r="EO113" i="16"/>
  <c r="DL113" i="16"/>
  <c r="BF113" i="16"/>
  <c r="FT113" i="16"/>
  <c r="EQ113" i="16"/>
  <c r="CK113" i="16"/>
  <c r="DN113" i="16"/>
  <c r="BH113" i="16"/>
  <c r="EC275" i="16"/>
  <c r="EF275" i="16" s="1"/>
  <c r="EC117" i="16"/>
  <c r="EF117" i="16" s="1"/>
  <c r="EC196" i="16"/>
  <c r="EF196" i="16" s="1"/>
  <c r="DB194" i="16"/>
  <c r="DC194" i="16" s="1"/>
  <c r="DD194" i="16" s="1"/>
  <c r="DB115" i="16"/>
  <c r="DC115" i="16" s="1"/>
  <c r="DD115" i="16" s="1"/>
  <c r="DB273" i="16"/>
  <c r="DC273" i="16" s="1"/>
  <c r="DD273" i="16" s="1"/>
  <c r="FS115" i="16"/>
  <c r="DM115" i="16"/>
  <c r="BG115" i="16"/>
  <c r="CJ115" i="16"/>
  <c r="EP115" i="16"/>
  <c r="BX195" i="16"/>
  <c r="BZ195" i="16" s="1"/>
  <c r="CA195" i="16" s="1"/>
  <c r="BX116" i="16"/>
  <c r="BZ116" i="16" s="1"/>
  <c r="CA116" i="16" s="1"/>
  <c r="BX274" i="16"/>
  <c r="BZ274" i="16" s="1"/>
  <c r="CA274" i="16" s="1"/>
  <c r="EO119" i="16"/>
  <c r="DL119" i="16"/>
  <c r="FR119" i="16"/>
  <c r="BF119" i="16"/>
  <c r="CI119" i="16"/>
  <c r="CL121" i="16"/>
  <c r="DO121" i="16"/>
  <c r="ER121" i="16"/>
  <c r="BI121" i="16"/>
  <c r="FU121" i="16"/>
  <c r="BF121" i="16"/>
  <c r="CI121" i="16"/>
  <c r="FR121" i="16"/>
  <c r="DL121" i="16"/>
  <c r="EO121" i="16"/>
  <c r="DK113" i="16"/>
  <c r="BE113" i="16"/>
  <c r="CH113" i="16"/>
  <c r="EN113" i="16"/>
  <c r="FQ113" i="16"/>
  <c r="CZ196" i="16"/>
  <c r="DC196" i="16" s="1"/>
  <c r="CZ117" i="16"/>
  <c r="DC117" i="16" s="1"/>
  <c r="CZ275" i="16"/>
  <c r="DC275" i="16" s="1"/>
  <c r="GZ1025" i="16"/>
  <c r="GZ398" i="16"/>
  <c r="GZ86" i="16"/>
  <c r="GZ1332" i="16"/>
  <c r="CC31" i="16"/>
  <c r="CD31" i="16" s="1"/>
  <c r="GZ711" i="16"/>
  <c r="AZ124" i="16"/>
  <c r="CC32" i="16"/>
  <c r="CD32" i="16" s="1"/>
  <c r="GZ1026" i="16"/>
  <c r="GZ399" i="16"/>
  <c r="AY124" i="16"/>
  <c r="GZ712" i="16"/>
  <c r="GZ87" i="16"/>
  <c r="GZ1333" i="16"/>
  <c r="EE273" i="16"/>
  <c r="EF273" i="16" s="1"/>
  <c r="EG273" i="16" s="1"/>
  <c r="EE115" i="16"/>
  <c r="EF115" i="16" s="1"/>
  <c r="EG115" i="16" s="1"/>
  <c r="EE194" i="16"/>
  <c r="EF194" i="16" s="1"/>
  <c r="EG194" i="16" s="1"/>
  <c r="FT115" i="16"/>
  <c r="DN115" i="16"/>
  <c r="EQ115" i="16"/>
  <c r="CK115" i="16"/>
  <c r="BH115" i="16"/>
  <c r="ED274" i="16"/>
  <c r="EF274" i="16" s="1"/>
  <c r="EG274" i="16" s="1"/>
  <c r="ED195" i="16"/>
  <c r="EF195" i="16" s="1"/>
  <c r="EG195" i="16" s="1"/>
  <c r="ED116" i="16"/>
  <c r="EF116" i="16" s="1"/>
  <c r="EG116" i="16" s="1"/>
  <c r="DK119" i="16"/>
  <c r="FQ119" i="16"/>
  <c r="BE119" i="16"/>
  <c r="EN119" i="16"/>
  <c r="CH119" i="16"/>
  <c r="BG119" i="16"/>
  <c r="EP119" i="16"/>
  <c r="FS119" i="16"/>
  <c r="CJ119" i="16"/>
  <c r="DM119" i="16"/>
  <c r="CK121" i="16"/>
  <c r="BH121" i="16"/>
  <c r="EQ121" i="16"/>
  <c r="DN121" i="16"/>
  <c r="FT121" i="16"/>
  <c r="CJ113" i="16"/>
  <c r="EP113" i="16"/>
  <c r="BG113" i="16"/>
  <c r="DM113" i="16"/>
  <c r="FS113" i="16"/>
  <c r="BW117" i="16"/>
  <c r="BZ117" i="16" s="1"/>
  <c r="BW196" i="16"/>
  <c r="BZ196" i="16" s="1"/>
  <c r="BW275" i="16"/>
  <c r="BZ275" i="16" s="1"/>
  <c r="GI275" i="16"/>
  <c r="GL275" i="16" s="1"/>
  <c r="GI196" i="16"/>
  <c r="GL196" i="16" s="1"/>
  <c r="GI117" i="16"/>
  <c r="GL117" i="16" s="1"/>
  <c r="FH273" i="16"/>
  <c r="FI273" i="16" s="1"/>
  <c r="FJ273" i="16" s="1"/>
  <c r="FH194" i="16"/>
  <c r="FI194" i="16" s="1"/>
  <c r="FJ194" i="16" s="1"/>
  <c r="FH115" i="16"/>
  <c r="FI115" i="16" s="1"/>
  <c r="FJ115" i="16" s="1"/>
  <c r="HA101" i="16"/>
  <c r="HC101" i="16"/>
  <c r="HA1312" i="16"/>
  <c r="HC1312" i="16"/>
  <c r="EE91" i="16"/>
  <c r="EF91" i="16" s="1"/>
  <c r="EG91" i="16" s="1"/>
  <c r="EE170" i="16"/>
  <c r="EF170" i="16" s="1"/>
  <c r="EG170" i="16" s="1"/>
  <c r="EE249" i="16"/>
  <c r="EF249" i="16" s="1"/>
  <c r="EG249" i="16" s="1"/>
  <c r="FG203" i="16"/>
  <c r="FI203" i="16" s="1"/>
  <c r="FJ203" i="16" s="1"/>
  <c r="FG124" i="16"/>
  <c r="FI124" i="16" s="1"/>
  <c r="FJ124" i="16" s="1"/>
  <c r="FG282" i="16"/>
  <c r="FI282" i="16" s="1"/>
  <c r="FJ282" i="16" s="1"/>
  <c r="GJ203" i="16"/>
  <c r="GL203" i="16" s="1"/>
  <c r="GM203" i="16" s="1"/>
  <c r="GJ282" i="16"/>
  <c r="GL282" i="16" s="1"/>
  <c r="GM282" i="16" s="1"/>
  <c r="GJ124" i="16"/>
  <c r="GL124" i="16" s="1"/>
  <c r="GM124" i="16" s="1"/>
  <c r="HA717" i="16"/>
  <c r="HC717" i="16"/>
  <c r="HA1338" i="16"/>
  <c r="HC1338" i="16"/>
  <c r="FL261" i="16"/>
  <c r="FM261" i="16" s="1"/>
  <c r="GZ1207" i="16"/>
  <c r="EI262" i="16"/>
  <c r="EJ262" i="16" s="1"/>
  <c r="GZ894" i="16"/>
  <c r="FL183" i="16"/>
  <c r="FM183" i="16" s="1"/>
  <c r="GZ1144" i="16"/>
  <c r="DF183" i="16"/>
  <c r="DG183" i="16" s="1"/>
  <c r="GZ517" i="16"/>
  <c r="HA1322" i="16"/>
  <c r="HC1322" i="16"/>
  <c r="HA379" i="16"/>
  <c r="HC379" i="16"/>
  <c r="DA171" i="16"/>
  <c r="DC171" i="16" s="1"/>
  <c r="DD171" i="16" s="1"/>
  <c r="DA250" i="16"/>
  <c r="DC250" i="16" s="1"/>
  <c r="DD250" i="16" s="1"/>
  <c r="DA92" i="16"/>
  <c r="DC92" i="16" s="1"/>
  <c r="DD92" i="16" s="1"/>
  <c r="HA91" i="16"/>
  <c r="HC91" i="16"/>
  <c r="HA686" i="16"/>
  <c r="HC686" i="16"/>
  <c r="HA61" i="16"/>
  <c r="HC61" i="16"/>
  <c r="HA62" i="16"/>
  <c r="HC62" i="16"/>
  <c r="GI172" i="16"/>
  <c r="GL172" i="16" s="1"/>
  <c r="GI251" i="16"/>
  <c r="GL251" i="16" s="1"/>
  <c r="GI93" i="16"/>
  <c r="GL93" i="16" s="1"/>
  <c r="GK281" i="16"/>
  <c r="GL281" i="16" s="1"/>
  <c r="GM281" i="16" s="1"/>
  <c r="GK123" i="16"/>
  <c r="GL123" i="16" s="1"/>
  <c r="GM123" i="16" s="1"/>
  <c r="GK202" i="16"/>
  <c r="GL202" i="16" s="1"/>
  <c r="GM202" i="16" s="1"/>
  <c r="HA1343" i="16"/>
  <c r="HC1343" i="16"/>
  <c r="HA731" i="16"/>
  <c r="HC731" i="16"/>
  <c r="EI103" i="16"/>
  <c r="EJ103" i="16" s="1"/>
  <c r="GZ765" i="16"/>
  <c r="CC262" i="16"/>
  <c r="CD262" i="16" s="1"/>
  <c r="GZ269" i="16"/>
  <c r="HA727" i="16"/>
  <c r="HC727" i="16"/>
  <c r="HA102" i="16"/>
  <c r="HC102" i="16"/>
  <c r="HA1323" i="16"/>
  <c r="HC1323" i="16"/>
  <c r="HC1016" i="16"/>
  <c r="HA1016" i="16"/>
  <c r="FF204" i="16"/>
  <c r="FI204" i="16" s="1"/>
  <c r="FF283" i="16"/>
  <c r="FI283" i="16" s="1"/>
  <c r="FF125" i="16"/>
  <c r="FI125" i="16" s="1"/>
  <c r="HA1035" i="16"/>
  <c r="HC1035" i="16"/>
  <c r="HA1353" i="16"/>
  <c r="HC1353" i="16"/>
  <c r="HA732" i="16"/>
  <c r="HC732" i="16"/>
  <c r="GO261" i="16"/>
  <c r="GP261" i="16" s="1"/>
  <c r="GZ1514" i="16"/>
  <c r="AE1086" i="16"/>
  <c r="AI1085" i="16"/>
  <c r="AH1085" i="16"/>
  <c r="AF1085" i="16"/>
  <c r="AG1085" i="16"/>
  <c r="AJ1085" i="16"/>
  <c r="HA726" i="16"/>
  <c r="HC726" i="16"/>
  <c r="HA378" i="16"/>
  <c r="HC378" i="16"/>
  <c r="HA413" i="16"/>
  <c r="HC413" i="16"/>
  <c r="HA1347" i="16"/>
  <c r="HC1347" i="16"/>
  <c r="BY91" i="16"/>
  <c r="BZ91" i="16" s="1"/>
  <c r="CA91" i="16" s="1"/>
  <c r="BY170" i="16"/>
  <c r="BZ170" i="16" s="1"/>
  <c r="CA170" i="16" s="1"/>
  <c r="BY249" i="16"/>
  <c r="BZ249" i="16" s="1"/>
  <c r="CA249" i="16" s="1"/>
  <c r="GK91" i="16"/>
  <c r="GL91" i="16" s="1"/>
  <c r="GM91" i="16" s="1"/>
  <c r="GK249" i="16"/>
  <c r="GL249" i="16" s="1"/>
  <c r="GM249" i="16" s="1"/>
  <c r="GK170" i="16"/>
  <c r="GL170" i="16" s="1"/>
  <c r="GM170" i="16" s="1"/>
  <c r="BX203" i="16"/>
  <c r="BZ203" i="16" s="1"/>
  <c r="CA203" i="16" s="1"/>
  <c r="BX282" i="16"/>
  <c r="BZ282" i="16" s="1"/>
  <c r="CA282" i="16" s="1"/>
  <c r="BX124" i="16"/>
  <c r="BZ124" i="16" s="1"/>
  <c r="CA124" i="16" s="1"/>
  <c r="HA404" i="16"/>
  <c r="HC404" i="16"/>
  <c r="FL103" i="16"/>
  <c r="FM103" i="16" s="1"/>
  <c r="GZ1079" i="16"/>
  <c r="EI183" i="16"/>
  <c r="EJ183" i="16" s="1"/>
  <c r="GZ830" i="16"/>
  <c r="CC103" i="16"/>
  <c r="CD103" i="16" s="1"/>
  <c r="GZ140" i="16"/>
  <c r="DF262" i="16"/>
  <c r="DG262" i="16" s="1"/>
  <c r="GZ581" i="16"/>
  <c r="HA701" i="16"/>
  <c r="HC701" i="16"/>
  <c r="HA1006" i="16"/>
  <c r="HC1006" i="16"/>
  <c r="HA692" i="16"/>
  <c r="HC692" i="16"/>
  <c r="BX250" i="16"/>
  <c r="BZ250" i="16" s="1"/>
  <c r="CA250" i="16" s="1"/>
  <c r="BX92" i="16"/>
  <c r="BZ92" i="16" s="1"/>
  <c r="CA92" i="16" s="1"/>
  <c r="BX171" i="16"/>
  <c r="BZ171" i="16" s="1"/>
  <c r="CA171" i="16" s="1"/>
  <c r="HA1030" i="16"/>
  <c r="HC1030" i="16"/>
  <c r="GV975" i="16"/>
  <c r="AZ135" i="16"/>
  <c r="HA1308" i="16"/>
  <c r="HC1308" i="16"/>
  <c r="HA1001" i="16"/>
  <c r="HC1001" i="16"/>
  <c r="BW93" i="16"/>
  <c r="BZ93" i="16" s="1"/>
  <c r="BW172" i="16"/>
  <c r="BZ172" i="16" s="1"/>
  <c r="BW251" i="16"/>
  <c r="BZ251" i="16" s="1"/>
  <c r="FF172" i="16"/>
  <c r="FI172" i="16" s="1"/>
  <c r="FF93" i="16"/>
  <c r="FI93" i="16" s="1"/>
  <c r="FF251" i="16"/>
  <c r="FI251" i="16" s="1"/>
  <c r="BY202" i="16"/>
  <c r="BZ202" i="16" s="1"/>
  <c r="CA202" i="16" s="1"/>
  <c r="BY281" i="16"/>
  <c r="BZ281" i="16" s="1"/>
  <c r="CA281" i="16" s="1"/>
  <c r="BY123" i="16"/>
  <c r="BZ123" i="16" s="1"/>
  <c r="CA123" i="16" s="1"/>
  <c r="DB281" i="16"/>
  <c r="DC281" i="16" s="1"/>
  <c r="DD281" i="16" s="1"/>
  <c r="DB202" i="16"/>
  <c r="DC202" i="16" s="1"/>
  <c r="DD202" i="16" s="1"/>
  <c r="DB123" i="16"/>
  <c r="DC123" i="16" s="1"/>
  <c r="DD123" i="16" s="1"/>
  <c r="HA722" i="16"/>
  <c r="HC722" i="16"/>
  <c r="HA1352" i="16"/>
  <c r="HC1352" i="16"/>
  <c r="HA106" i="16"/>
  <c r="HC106" i="16"/>
  <c r="DF182" i="16"/>
  <c r="DG182" i="16" s="1"/>
  <c r="GZ516" i="16"/>
  <c r="CC104" i="16"/>
  <c r="CD104" i="16" s="1"/>
  <c r="GZ141" i="16"/>
  <c r="HA1041" i="16"/>
  <c r="HC1041" i="16"/>
  <c r="HA77" i="16"/>
  <c r="HC77" i="16"/>
  <c r="CZ125" i="16"/>
  <c r="DC125" i="16" s="1"/>
  <c r="CZ283" i="16"/>
  <c r="DC283" i="16" s="1"/>
  <c r="CZ204" i="16"/>
  <c r="DC204" i="16" s="1"/>
  <c r="HA721" i="16"/>
  <c r="HC721" i="16"/>
  <c r="HA96" i="16"/>
  <c r="HC96" i="16"/>
  <c r="HA419" i="16"/>
  <c r="HC419" i="16"/>
  <c r="HA107" i="16"/>
  <c r="HC107" i="16"/>
  <c r="GO103" i="16"/>
  <c r="GP103" i="16" s="1"/>
  <c r="GZ1386" i="16"/>
  <c r="GO262" i="16"/>
  <c r="GP262" i="16" s="1"/>
  <c r="GZ1515" i="16"/>
  <c r="O590" i="16"/>
  <c r="R590" i="16"/>
  <c r="M591" i="16"/>
  <c r="N590" i="16"/>
  <c r="Q590" i="16"/>
  <c r="P590" i="16"/>
  <c r="HA1040" i="16"/>
  <c r="HC1040" i="16"/>
  <c r="HA691" i="16"/>
  <c r="HC691" i="16"/>
  <c r="DB170" i="16"/>
  <c r="DC170" i="16" s="1"/>
  <c r="DD170" i="16" s="1"/>
  <c r="DB249" i="16"/>
  <c r="DC249" i="16" s="1"/>
  <c r="DD249" i="16" s="1"/>
  <c r="DB91" i="16"/>
  <c r="DC91" i="16" s="1"/>
  <c r="DD91" i="16" s="1"/>
  <c r="ED282" i="16"/>
  <c r="EF282" i="16" s="1"/>
  <c r="EG282" i="16" s="1"/>
  <c r="ED124" i="16"/>
  <c r="EF124" i="16" s="1"/>
  <c r="EG124" i="16" s="1"/>
  <c r="ED203" i="16"/>
  <c r="EF203" i="16" s="1"/>
  <c r="EG203" i="16" s="1"/>
  <c r="EI104" i="16"/>
  <c r="EJ104" i="16" s="1"/>
  <c r="GZ766" i="16"/>
  <c r="CC261" i="16"/>
  <c r="CD261" i="16" s="1"/>
  <c r="GZ268" i="16"/>
  <c r="FL262" i="16"/>
  <c r="FM262" i="16" s="1"/>
  <c r="GZ1208" i="16"/>
  <c r="HA1015" i="16"/>
  <c r="HC1015" i="16"/>
  <c r="HC76" i="16"/>
  <c r="HA76" i="16"/>
  <c r="HA67" i="16"/>
  <c r="HC67" i="16"/>
  <c r="GJ171" i="16"/>
  <c r="GL171" i="16" s="1"/>
  <c r="GM171" i="16" s="1"/>
  <c r="GJ92" i="16"/>
  <c r="GL92" i="16" s="1"/>
  <c r="GM92" i="16" s="1"/>
  <c r="GJ250" i="16"/>
  <c r="GL250" i="16" s="1"/>
  <c r="GM250" i="16" s="1"/>
  <c r="HA403" i="16"/>
  <c r="HC403" i="16"/>
  <c r="GV347" i="16"/>
  <c r="HA716" i="16"/>
  <c r="HC716" i="16"/>
  <c r="GV659" i="16"/>
  <c r="HA1307" i="16"/>
  <c r="HC1307" i="16"/>
  <c r="HA1000" i="16"/>
  <c r="HC1000" i="16"/>
  <c r="HA687" i="16"/>
  <c r="HC687" i="16"/>
  <c r="CZ93" i="16"/>
  <c r="DC93" i="16" s="1"/>
  <c r="CZ251" i="16"/>
  <c r="DC251" i="16" s="1"/>
  <c r="CZ172" i="16"/>
  <c r="DC172" i="16" s="1"/>
  <c r="EE202" i="16"/>
  <c r="EF202" i="16" s="1"/>
  <c r="EG202" i="16" s="1"/>
  <c r="EE123" i="16"/>
  <c r="EF123" i="16" s="1"/>
  <c r="EG123" i="16" s="1"/>
  <c r="EE281" i="16"/>
  <c r="EF281" i="16" s="1"/>
  <c r="EG281" i="16" s="1"/>
  <c r="HA97" i="16"/>
  <c r="HC97" i="16"/>
  <c r="HA418" i="16"/>
  <c r="HC418" i="16"/>
  <c r="DF261" i="16"/>
  <c r="DG261" i="16" s="1"/>
  <c r="GZ580" i="16"/>
  <c r="EI261" i="16"/>
  <c r="EJ261" i="16" s="1"/>
  <c r="GZ893" i="16"/>
  <c r="HA414" i="16"/>
  <c r="HC414" i="16"/>
  <c r="HA389" i="16"/>
  <c r="HC389" i="16"/>
  <c r="GI204" i="16"/>
  <c r="GL204" i="16" s="1"/>
  <c r="GI283" i="16"/>
  <c r="GL283" i="16" s="1"/>
  <c r="GI125" i="16"/>
  <c r="GL125" i="16" s="1"/>
  <c r="HA1342" i="16"/>
  <c r="HC1342" i="16"/>
  <c r="AJ590" i="16"/>
  <c r="AG590" i="16"/>
  <c r="AE591" i="16"/>
  <c r="AH590" i="16"/>
  <c r="AI590" i="16"/>
  <c r="AF590" i="16"/>
  <c r="HA1046" i="16"/>
  <c r="HC1046" i="16"/>
  <c r="GO182" i="16"/>
  <c r="GP182" i="16" s="1"/>
  <c r="GZ1450" i="16"/>
  <c r="GO183" i="16"/>
  <c r="GP183" i="16" s="1"/>
  <c r="GZ1451" i="16"/>
  <c r="HA66" i="16"/>
  <c r="HC66" i="16"/>
  <c r="HA1005" i="16"/>
  <c r="HC1005" i="16"/>
  <c r="FH91" i="16"/>
  <c r="FI91" i="16" s="1"/>
  <c r="FJ91" i="16" s="1"/>
  <c r="FH249" i="16"/>
  <c r="FI249" i="16" s="1"/>
  <c r="FJ249" i="16" s="1"/>
  <c r="FH170" i="16"/>
  <c r="FI170" i="16" s="1"/>
  <c r="FJ170" i="16" s="1"/>
  <c r="DA203" i="16"/>
  <c r="DC203" i="16" s="1"/>
  <c r="DD203" i="16" s="1"/>
  <c r="DA282" i="16"/>
  <c r="DC282" i="16" s="1"/>
  <c r="DD282" i="16" s="1"/>
  <c r="DA124" i="16"/>
  <c r="DC124" i="16" s="1"/>
  <c r="DD124" i="16" s="1"/>
  <c r="AE393" i="16"/>
  <c r="AG392" i="16"/>
  <c r="AI392" i="16"/>
  <c r="AJ392" i="16"/>
  <c r="AH392" i="16"/>
  <c r="AF392" i="16"/>
  <c r="HA92" i="16"/>
  <c r="HC92" i="16"/>
  <c r="HA1031" i="16"/>
  <c r="HC1031" i="16"/>
  <c r="FL182" i="16"/>
  <c r="FM182" i="16" s="1"/>
  <c r="GZ1143" i="16"/>
  <c r="CC182" i="16"/>
  <c r="CD182" i="16" s="1"/>
  <c r="GZ204" i="16"/>
  <c r="FL104" i="16"/>
  <c r="FM104" i="16" s="1"/>
  <c r="GZ1080" i="16"/>
  <c r="DF104" i="16"/>
  <c r="DG104" i="16" s="1"/>
  <c r="GZ453" i="16"/>
  <c r="HA388" i="16"/>
  <c r="HC388" i="16"/>
  <c r="HA1313" i="16"/>
  <c r="HC1313" i="16"/>
  <c r="ED171" i="16"/>
  <c r="EF171" i="16" s="1"/>
  <c r="EG171" i="16" s="1"/>
  <c r="ED92" i="16"/>
  <c r="EF92" i="16" s="1"/>
  <c r="EG92" i="16" s="1"/>
  <c r="ED250" i="16"/>
  <c r="EF250" i="16" s="1"/>
  <c r="EG250" i="16" s="1"/>
  <c r="FG92" i="16"/>
  <c r="FI92" i="16" s="1"/>
  <c r="FJ92" i="16" s="1"/>
  <c r="FG250" i="16"/>
  <c r="FI250" i="16" s="1"/>
  <c r="FJ250" i="16" s="1"/>
  <c r="FG171" i="16"/>
  <c r="FI171" i="16" s="1"/>
  <c r="FJ171" i="16" s="1"/>
  <c r="HA1337" i="16"/>
  <c r="HC1337" i="16"/>
  <c r="GV1282" i="16"/>
  <c r="HA373" i="16"/>
  <c r="HC373" i="16"/>
  <c r="HA374" i="16"/>
  <c r="HC374" i="16"/>
  <c r="EC172" i="16"/>
  <c r="EF172" i="16" s="1"/>
  <c r="EC251" i="16"/>
  <c r="EF251" i="16" s="1"/>
  <c r="EC93" i="16"/>
  <c r="EF93" i="16" s="1"/>
  <c r="FH202" i="16"/>
  <c r="FI202" i="16" s="1"/>
  <c r="FJ202" i="16" s="1"/>
  <c r="FH281" i="16"/>
  <c r="FI281" i="16" s="1"/>
  <c r="FJ281" i="16" s="1"/>
  <c r="FH123" i="16"/>
  <c r="FI123" i="16" s="1"/>
  <c r="FJ123" i="16" s="1"/>
  <c r="HA409" i="16"/>
  <c r="HC409" i="16"/>
  <c r="HA1036" i="16"/>
  <c r="HC1036" i="16"/>
  <c r="HA1045" i="16"/>
  <c r="HC1045" i="16"/>
  <c r="DF103" i="16"/>
  <c r="DG103" i="16" s="1"/>
  <c r="GZ452" i="16"/>
  <c r="EI182" i="16"/>
  <c r="EJ182" i="16" s="1"/>
  <c r="GZ829" i="16"/>
  <c r="CC183" i="16"/>
  <c r="CD183" i="16" s="1"/>
  <c r="GZ205" i="16"/>
  <c r="HA1348" i="16"/>
  <c r="HC1348" i="16"/>
  <c r="HA702" i="16"/>
  <c r="HC702" i="16"/>
  <c r="BW125" i="16"/>
  <c r="BZ125" i="16" s="1"/>
  <c r="BW283" i="16"/>
  <c r="BZ283" i="16" s="1"/>
  <c r="BW204" i="16"/>
  <c r="BZ204" i="16" s="1"/>
  <c r="EC125" i="16"/>
  <c r="EF125" i="16" s="1"/>
  <c r="EC204" i="16"/>
  <c r="EF204" i="16" s="1"/>
  <c r="EC283" i="16"/>
  <c r="EF283" i="16" s="1"/>
  <c r="HA408" i="16"/>
  <c r="HC408" i="16"/>
  <c r="Q392" i="16"/>
  <c r="N392" i="16"/>
  <c r="P392" i="16"/>
  <c r="R392" i="16"/>
  <c r="O392" i="16"/>
  <c r="M393" i="16"/>
  <c r="GO104" i="16"/>
  <c r="GP104" i="16" s="1"/>
  <c r="GZ1387" i="16"/>
  <c r="AY172" i="16" l="1"/>
  <c r="AY257" i="16" s="1"/>
  <c r="AY189" i="16"/>
  <c r="AY274" i="16" s="1"/>
  <c r="AZ172" i="16"/>
  <c r="AZ257" i="16" s="1"/>
  <c r="BW168" i="16"/>
  <c r="BZ168" i="16" s="1"/>
  <c r="BW247" i="16"/>
  <c r="BZ247" i="16" s="1"/>
  <c r="BW89" i="16"/>
  <c r="BZ89" i="16" s="1"/>
  <c r="ED199" i="16"/>
  <c r="EF199" i="16" s="1"/>
  <c r="EG199" i="16" s="1"/>
  <c r="ED120" i="16"/>
  <c r="EF120" i="16" s="1"/>
  <c r="EG120" i="16" s="1"/>
  <c r="ED278" i="16"/>
  <c r="EF278" i="16" s="1"/>
  <c r="EG278" i="16" s="1"/>
  <c r="EC271" i="16"/>
  <c r="EF271" i="16" s="1"/>
  <c r="EC192" i="16"/>
  <c r="EF192" i="16" s="1"/>
  <c r="EC113" i="16"/>
  <c r="EF113" i="16" s="1"/>
  <c r="BW271" i="16"/>
  <c r="BZ271" i="16" s="1"/>
  <c r="BW192" i="16"/>
  <c r="BZ192" i="16" s="1"/>
  <c r="BW113" i="16"/>
  <c r="BZ113" i="16" s="1"/>
  <c r="GZ909" i="16"/>
  <c r="EI274" i="16"/>
  <c r="EJ274" i="16" s="1"/>
  <c r="ED175" i="16"/>
  <c r="EF175" i="16" s="1"/>
  <c r="EG175" i="16" s="1"/>
  <c r="ED254" i="16"/>
  <c r="EF254" i="16" s="1"/>
  <c r="EG254" i="16" s="1"/>
  <c r="ED96" i="16"/>
  <c r="EF96" i="16" s="1"/>
  <c r="EG96" i="16" s="1"/>
  <c r="GZ908" i="16"/>
  <c r="EI273" i="16"/>
  <c r="EJ273" i="16" s="1"/>
  <c r="HC86" i="16"/>
  <c r="HA86" i="16"/>
  <c r="GK277" i="16"/>
  <c r="GL277" i="16" s="1"/>
  <c r="GM277" i="16" s="1"/>
  <c r="GK119" i="16"/>
  <c r="GL119" i="16" s="1"/>
  <c r="GM119" i="16" s="1"/>
  <c r="GK198" i="16"/>
  <c r="GL198" i="16" s="1"/>
  <c r="GM198" i="16" s="1"/>
  <c r="DB119" i="16"/>
  <c r="DC119" i="16" s="1"/>
  <c r="DD119" i="16" s="1"/>
  <c r="DB277" i="16"/>
  <c r="DC277" i="16" s="1"/>
  <c r="DD277" i="16" s="1"/>
  <c r="DB198" i="16"/>
  <c r="DC198" i="16" s="1"/>
  <c r="DD198" i="16" s="1"/>
  <c r="CC195" i="16"/>
  <c r="CD195" i="16" s="1"/>
  <c r="GZ220" i="16"/>
  <c r="EC97" i="16"/>
  <c r="EF97" i="16" s="1"/>
  <c r="EC176" i="16"/>
  <c r="EF176" i="16" s="1"/>
  <c r="EC255" i="16"/>
  <c r="EF255" i="16" s="1"/>
  <c r="DF115" i="16"/>
  <c r="DG115" i="16" s="1"/>
  <c r="GZ467" i="16"/>
  <c r="FG88" i="16"/>
  <c r="FI88" i="16" s="1"/>
  <c r="FJ88" i="16" s="1"/>
  <c r="FG167" i="16"/>
  <c r="FI167" i="16" s="1"/>
  <c r="FJ167" i="16" s="1"/>
  <c r="FG246" i="16"/>
  <c r="FI246" i="16" s="1"/>
  <c r="FJ246" i="16" s="1"/>
  <c r="FF121" i="16"/>
  <c r="FI121" i="16" s="1"/>
  <c r="FF200" i="16"/>
  <c r="FI200" i="16" s="1"/>
  <c r="FF279" i="16"/>
  <c r="FI279" i="16" s="1"/>
  <c r="ED270" i="16"/>
  <c r="EF270" i="16" s="1"/>
  <c r="EG270" i="16" s="1"/>
  <c r="ED191" i="16"/>
  <c r="EF191" i="16" s="1"/>
  <c r="EG191" i="16" s="1"/>
  <c r="ED112" i="16"/>
  <c r="EF112" i="16" s="1"/>
  <c r="EG112" i="16" s="1"/>
  <c r="GJ270" i="16"/>
  <c r="GL270" i="16" s="1"/>
  <c r="GM270" i="16" s="1"/>
  <c r="GJ191" i="16"/>
  <c r="GL191" i="16" s="1"/>
  <c r="GM191" i="16" s="1"/>
  <c r="GJ112" i="16"/>
  <c r="GL112" i="16" s="1"/>
  <c r="GM112" i="16" s="1"/>
  <c r="BY95" i="16"/>
  <c r="BZ95" i="16" s="1"/>
  <c r="CA95" i="16" s="1"/>
  <c r="BY174" i="16"/>
  <c r="BZ174" i="16" s="1"/>
  <c r="CA174" i="16" s="1"/>
  <c r="BY253" i="16"/>
  <c r="BZ253" i="16" s="1"/>
  <c r="CA253" i="16" s="1"/>
  <c r="GZ1401" i="16"/>
  <c r="GO115" i="16"/>
  <c r="GP115" i="16" s="1"/>
  <c r="DB87" i="16"/>
  <c r="DC87" i="16" s="1"/>
  <c r="DD87" i="16" s="1"/>
  <c r="DB245" i="16"/>
  <c r="DC245" i="16" s="1"/>
  <c r="DD245" i="16" s="1"/>
  <c r="DB166" i="16"/>
  <c r="DC166" i="16" s="1"/>
  <c r="DD166" i="16" s="1"/>
  <c r="GK111" i="16"/>
  <c r="GL111" i="16" s="1"/>
  <c r="GM111" i="16" s="1"/>
  <c r="GK269" i="16"/>
  <c r="GL269" i="16" s="1"/>
  <c r="GM269" i="16" s="1"/>
  <c r="GK190" i="16"/>
  <c r="GL190" i="16" s="1"/>
  <c r="GM190" i="16" s="1"/>
  <c r="GZ532" i="16"/>
  <c r="DF195" i="16"/>
  <c r="DG195" i="16" s="1"/>
  <c r="GZ1222" i="16"/>
  <c r="FL273" i="16"/>
  <c r="FM273" i="16" s="1"/>
  <c r="EC168" i="16"/>
  <c r="EF168" i="16" s="1"/>
  <c r="EC89" i="16"/>
  <c r="EF89" i="16" s="1"/>
  <c r="EC247" i="16"/>
  <c r="EF247" i="16" s="1"/>
  <c r="GJ120" i="16"/>
  <c r="GL120" i="16" s="1"/>
  <c r="GM120" i="16" s="1"/>
  <c r="GJ278" i="16"/>
  <c r="GL278" i="16" s="1"/>
  <c r="GM278" i="16" s="1"/>
  <c r="GJ199" i="16"/>
  <c r="GL199" i="16" s="1"/>
  <c r="GM199" i="16" s="1"/>
  <c r="DA199" i="16"/>
  <c r="DC199" i="16" s="1"/>
  <c r="DD199" i="16" s="1"/>
  <c r="DA278" i="16"/>
  <c r="DC278" i="16" s="1"/>
  <c r="DD278" i="16" s="1"/>
  <c r="DA120" i="16"/>
  <c r="DC120" i="16" s="1"/>
  <c r="DD120" i="16" s="1"/>
  <c r="FF113" i="16"/>
  <c r="FI113" i="16" s="1"/>
  <c r="FF271" i="16"/>
  <c r="FI271" i="16" s="1"/>
  <c r="FF192" i="16"/>
  <c r="FI192" i="16" s="1"/>
  <c r="EI195" i="16"/>
  <c r="EJ195" i="16" s="1"/>
  <c r="GZ845" i="16"/>
  <c r="FG96" i="16"/>
  <c r="FI96" i="16" s="1"/>
  <c r="FJ96" i="16" s="1"/>
  <c r="FG175" i="16"/>
  <c r="FI175" i="16" s="1"/>
  <c r="FJ175" i="16" s="1"/>
  <c r="FG254" i="16"/>
  <c r="FI254" i="16" s="1"/>
  <c r="FJ254" i="16" s="1"/>
  <c r="EI115" i="16"/>
  <c r="EJ115" i="16" s="1"/>
  <c r="GZ780" i="16"/>
  <c r="HA712" i="16"/>
  <c r="HC712" i="16"/>
  <c r="HC1332" i="16"/>
  <c r="HA1332" i="16"/>
  <c r="EE198" i="16"/>
  <c r="EF198" i="16" s="1"/>
  <c r="EG198" i="16" s="1"/>
  <c r="EE277" i="16"/>
  <c r="EF277" i="16" s="1"/>
  <c r="EG277" i="16" s="1"/>
  <c r="EE119" i="16"/>
  <c r="EF119" i="16" s="1"/>
  <c r="EG119" i="16" s="1"/>
  <c r="GZ156" i="16"/>
  <c r="CC116" i="16"/>
  <c r="CD116" i="16" s="1"/>
  <c r="BW176" i="16"/>
  <c r="BZ176" i="16" s="1"/>
  <c r="BW255" i="16"/>
  <c r="BZ255" i="16" s="1"/>
  <c r="BW97" i="16"/>
  <c r="BZ97" i="16" s="1"/>
  <c r="GZ595" i="16"/>
  <c r="DF273" i="16"/>
  <c r="DG273" i="16" s="1"/>
  <c r="DA88" i="16"/>
  <c r="DC88" i="16" s="1"/>
  <c r="DD88" i="16" s="1"/>
  <c r="DA167" i="16"/>
  <c r="DC167" i="16" s="1"/>
  <c r="DD167" i="16" s="1"/>
  <c r="DA246" i="16"/>
  <c r="DC246" i="16" s="1"/>
  <c r="DD246" i="16" s="1"/>
  <c r="BW279" i="16"/>
  <c r="BZ279" i="16" s="1"/>
  <c r="BW121" i="16"/>
  <c r="BZ121" i="16" s="1"/>
  <c r="BW200" i="16"/>
  <c r="BZ200" i="16" s="1"/>
  <c r="GI200" i="16"/>
  <c r="GL200" i="16" s="1"/>
  <c r="GI279" i="16"/>
  <c r="GL279" i="16" s="1"/>
  <c r="GI121" i="16"/>
  <c r="GL121" i="16" s="1"/>
  <c r="BX191" i="16"/>
  <c r="BZ191" i="16" s="1"/>
  <c r="CA191" i="16" s="1"/>
  <c r="BX270" i="16"/>
  <c r="BZ270" i="16" s="1"/>
  <c r="CA270" i="16" s="1"/>
  <c r="BX112" i="16"/>
  <c r="BZ112" i="16" s="1"/>
  <c r="CA112" i="16" s="1"/>
  <c r="GZ1159" i="16"/>
  <c r="FL195" i="16"/>
  <c r="FM195" i="16" s="1"/>
  <c r="EE174" i="16"/>
  <c r="EF174" i="16" s="1"/>
  <c r="EG174" i="16" s="1"/>
  <c r="EE253" i="16"/>
  <c r="EF253" i="16" s="1"/>
  <c r="EG253" i="16" s="1"/>
  <c r="EE95" i="16"/>
  <c r="EF95" i="16" s="1"/>
  <c r="EG95" i="16" s="1"/>
  <c r="GZ1529" i="16"/>
  <c r="GO273" i="16"/>
  <c r="GP273" i="16" s="1"/>
  <c r="GZ283" i="16"/>
  <c r="CC273" i="16"/>
  <c r="CD273" i="16" s="1"/>
  <c r="FH245" i="16"/>
  <c r="FI245" i="16" s="1"/>
  <c r="FJ245" i="16" s="1"/>
  <c r="FH87" i="16"/>
  <c r="FI87" i="16" s="1"/>
  <c r="FJ87" i="16" s="1"/>
  <c r="FH166" i="16"/>
  <c r="FI166" i="16" s="1"/>
  <c r="FJ166" i="16" s="1"/>
  <c r="EE166" i="16"/>
  <c r="EF166" i="16" s="1"/>
  <c r="EG166" i="16" s="1"/>
  <c r="EE87" i="16"/>
  <c r="EF87" i="16" s="1"/>
  <c r="EG87" i="16" s="1"/>
  <c r="EE245" i="16"/>
  <c r="EF245" i="16" s="1"/>
  <c r="EG245" i="16" s="1"/>
  <c r="FH269" i="16"/>
  <c r="FI269" i="16" s="1"/>
  <c r="FJ269" i="16" s="1"/>
  <c r="FH190" i="16"/>
  <c r="FI190" i="16" s="1"/>
  <c r="FJ190" i="16" s="1"/>
  <c r="FH111" i="16"/>
  <c r="FI111" i="16" s="1"/>
  <c r="FJ111" i="16" s="1"/>
  <c r="GZ468" i="16"/>
  <c r="DF116" i="16"/>
  <c r="DG116" i="16" s="1"/>
  <c r="GZ1530" i="16"/>
  <c r="GO274" i="16"/>
  <c r="GP274" i="16" s="1"/>
  <c r="AY223" i="16"/>
  <c r="AY308" i="16" s="1"/>
  <c r="FL194" i="16"/>
  <c r="FM194" i="16" s="1"/>
  <c r="GZ1158" i="16"/>
  <c r="GI168" i="16"/>
  <c r="GL168" i="16" s="1"/>
  <c r="GI247" i="16"/>
  <c r="GL247" i="16" s="1"/>
  <c r="GI89" i="16"/>
  <c r="GL89" i="16" s="1"/>
  <c r="CZ168" i="16"/>
  <c r="DC168" i="16" s="1"/>
  <c r="CZ89" i="16"/>
  <c r="DC89" i="16" s="1"/>
  <c r="CZ247" i="16"/>
  <c r="DC247" i="16" s="1"/>
  <c r="BX278" i="16"/>
  <c r="BZ278" i="16" s="1"/>
  <c r="CA278" i="16" s="1"/>
  <c r="BX120" i="16"/>
  <c r="BZ120" i="16" s="1"/>
  <c r="CA120" i="16" s="1"/>
  <c r="BX199" i="16"/>
  <c r="BZ199" i="16" s="1"/>
  <c r="CA199" i="16" s="1"/>
  <c r="GI271" i="16"/>
  <c r="GL271" i="16" s="1"/>
  <c r="GI192" i="16"/>
  <c r="GL192" i="16" s="1"/>
  <c r="GI113" i="16"/>
  <c r="GL113" i="16" s="1"/>
  <c r="GZ781" i="16"/>
  <c r="EI116" i="16"/>
  <c r="EJ116" i="16" s="1"/>
  <c r="DA175" i="16"/>
  <c r="DC175" i="16" s="1"/>
  <c r="DD175" i="16" s="1"/>
  <c r="DA254" i="16"/>
  <c r="DC254" i="16" s="1"/>
  <c r="DD254" i="16" s="1"/>
  <c r="DA96" i="16"/>
  <c r="DC96" i="16" s="1"/>
  <c r="DD96" i="16" s="1"/>
  <c r="GZ844" i="16"/>
  <c r="EI194" i="16"/>
  <c r="EJ194" i="16" s="1"/>
  <c r="HA87" i="16"/>
  <c r="HC87" i="16"/>
  <c r="HC1026" i="16"/>
  <c r="HA1026" i="16"/>
  <c r="HC1025" i="16"/>
  <c r="HA1025" i="16"/>
  <c r="FH198" i="16"/>
  <c r="FI198" i="16" s="1"/>
  <c r="FJ198" i="16" s="1"/>
  <c r="FH119" i="16"/>
  <c r="FI119" i="16" s="1"/>
  <c r="FJ119" i="16" s="1"/>
  <c r="FH277" i="16"/>
  <c r="FI277" i="16" s="1"/>
  <c r="FJ277" i="16" s="1"/>
  <c r="GZ284" i="16"/>
  <c r="CC274" i="16"/>
  <c r="CD274" i="16" s="1"/>
  <c r="CZ97" i="16"/>
  <c r="DC97" i="16" s="1"/>
  <c r="CZ255" i="16"/>
  <c r="DC255" i="16" s="1"/>
  <c r="CZ176" i="16"/>
  <c r="DC176" i="16" s="1"/>
  <c r="ED167" i="16"/>
  <c r="EF167" i="16" s="1"/>
  <c r="EG167" i="16" s="1"/>
  <c r="ED246" i="16"/>
  <c r="EF246" i="16" s="1"/>
  <c r="EG246" i="16" s="1"/>
  <c r="ED88" i="16"/>
  <c r="EF88" i="16" s="1"/>
  <c r="EG88" i="16" s="1"/>
  <c r="EC200" i="16"/>
  <c r="EF200" i="16" s="1"/>
  <c r="EC121" i="16"/>
  <c r="EF121" i="16" s="1"/>
  <c r="EC279" i="16"/>
  <c r="EF279" i="16" s="1"/>
  <c r="FG191" i="16"/>
  <c r="FI191" i="16" s="1"/>
  <c r="FJ191" i="16" s="1"/>
  <c r="FG270" i="16"/>
  <c r="FI270" i="16" s="1"/>
  <c r="FJ270" i="16" s="1"/>
  <c r="FG112" i="16"/>
  <c r="FI112" i="16" s="1"/>
  <c r="FJ112" i="16" s="1"/>
  <c r="GZ1223" i="16"/>
  <c r="FL274" i="16"/>
  <c r="FM274" i="16" s="1"/>
  <c r="GK95" i="16"/>
  <c r="GL95" i="16" s="1"/>
  <c r="GM95" i="16" s="1"/>
  <c r="GK253" i="16"/>
  <c r="GL253" i="16" s="1"/>
  <c r="GM253" i="16" s="1"/>
  <c r="GK174" i="16"/>
  <c r="GL174" i="16" s="1"/>
  <c r="GM174" i="16" s="1"/>
  <c r="GZ1465" i="16"/>
  <c r="GO194" i="16"/>
  <c r="GP194" i="16" s="1"/>
  <c r="CC115" i="16"/>
  <c r="CD115" i="16" s="1"/>
  <c r="GZ155" i="16"/>
  <c r="BY87" i="16"/>
  <c r="BZ87" i="16" s="1"/>
  <c r="CA87" i="16" s="1"/>
  <c r="AY129" i="16" s="1"/>
  <c r="BY245" i="16"/>
  <c r="BZ245" i="16" s="1"/>
  <c r="CA245" i="16" s="1"/>
  <c r="BY166" i="16"/>
  <c r="BZ166" i="16" s="1"/>
  <c r="CA166" i="16" s="1"/>
  <c r="BY111" i="16"/>
  <c r="BZ111" i="16" s="1"/>
  <c r="CA111" i="16" s="1"/>
  <c r="BY190" i="16"/>
  <c r="BZ190" i="16" s="1"/>
  <c r="CA190" i="16" s="1"/>
  <c r="BY269" i="16"/>
  <c r="BZ269" i="16" s="1"/>
  <c r="CA269" i="16" s="1"/>
  <c r="GZ596" i="16"/>
  <c r="DF274" i="16"/>
  <c r="DG274" i="16" s="1"/>
  <c r="GO195" i="16"/>
  <c r="GP195" i="16" s="1"/>
  <c r="GZ1466" i="16"/>
  <c r="GZ1094" i="16"/>
  <c r="FL115" i="16"/>
  <c r="FM115" i="16" s="1"/>
  <c r="FF89" i="16"/>
  <c r="FI89" i="16" s="1"/>
  <c r="FF168" i="16"/>
  <c r="FI168" i="16" s="1"/>
  <c r="FF247" i="16"/>
  <c r="FI247" i="16" s="1"/>
  <c r="FG199" i="16"/>
  <c r="FI199" i="16" s="1"/>
  <c r="FJ199" i="16" s="1"/>
  <c r="FG278" i="16"/>
  <c r="FI278" i="16" s="1"/>
  <c r="FJ278" i="16" s="1"/>
  <c r="FG120" i="16"/>
  <c r="FI120" i="16" s="1"/>
  <c r="FJ120" i="16" s="1"/>
  <c r="CZ192" i="16"/>
  <c r="DC192" i="16" s="1"/>
  <c r="CZ271" i="16"/>
  <c r="DC271" i="16" s="1"/>
  <c r="CZ113" i="16"/>
  <c r="DC113" i="16" s="1"/>
  <c r="BX96" i="16"/>
  <c r="BZ96" i="16" s="1"/>
  <c r="CA96" i="16" s="1"/>
  <c r="BX254" i="16"/>
  <c r="BZ254" i="16" s="1"/>
  <c r="CA254" i="16" s="1"/>
  <c r="BX175" i="16"/>
  <c r="BZ175" i="16" s="1"/>
  <c r="CA175" i="16" s="1"/>
  <c r="GJ254" i="16"/>
  <c r="GL254" i="16" s="1"/>
  <c r="GM254" i="16" s="1"/>
  <c r="GJ96" i="16"/>
  <c r="GL96" i="16" s="1"/>
  <c r="GM96" i="16" s="1"/>
  <c r="GJ175" i="16"/>
  <c r="GL175" i="16" s="1"/>
  <c r="GM175" i="16" s="1"/>
  <c r="HC1333" i="16"/>
  <c r="HA1333" i="16"/>
  <c r="HC399" i="16"/>
  <c r="HA399" i="16"/>
  <c r="HA711" i="16"/>
  <c r="HC711" i="16"/>
  <c r="HC398" i="16"/>
  <c r="HA398" i="16"/>
  <c r="BY198" i="16"/>
  <c r="BZ198" i="16" s="1"/>
  <c r="CA198" i="16" s="1"/>
  <c r="BY119" i="16"/>
  <c r="BZ119" i="16" s="1"/>
  <c r="CA119" i="16" s="1"/>
  <c r="BY277" i="16"/>
  <c r="BZ277" i="16" s="1"/>
  <c r="CA277" i="16" s="1"/>
  <c r="FF176" i="16"/>
  <c r="FI176" i="16" s="1"/>
  <c r="FF97" i="16"/>
  <c r="FI97" i="16" s="1"/>
  <c r="FF255" i="16"/>
  <c r="FI255" i="16" s="1"/>
  <c r="GI97" i="16"/>
  <c r="GL97" i="16" s="1"/>
  <c r="GI176" i="16"/>
  <c r="GL176" i="16" s="1"/>
  <c r="GI255" i="16"/>
  <c r="GL255" i="16" s="1"/>
  <c r="GZ531" i="16"/>
  <c r="DF194" i="16"/>
  <c r="DG194" i="16" s="1"/>
  <c r="BX246" i="16"/>
  <c r="BZ246" i="16" s="1"/>
  <c r="CA246" i="16" s="1"/>
  <c r="BX88" i="16"/>
  <c r="BZ88" i="16" s="1"/>
  <c r="CA88" i="16" s="1"/>
  <c r="BX167" i="16"/>
  <c r="BZ167" i="16" s="1"/>
  <c r="CA167" i="16" s="1"/>
  <c r="GJ246" i="16"/>
  <c r="GL246" i="16" s="1"/>
  <c r="GM246" i="16" s="1"/>
  <c r="GJ167" i="16"/>
  <c r="GL167" i="16" s="1"/>
  <c r="GM167" i="16" s="1"/>
  <c r="GJ88" i="16"/>
  <c r="GL88" i="16" s="1"/>
  <c r="GM88" i="16" s="1"/>
  <c r="CZ121" i="16"/>
  <c r="DC121" i="16" s="1"/>
  <c r="CZ279" i="16"/>
  <c r="DC279" i="16" s="1"/>
  <c r="CZ200" i="16"/>
  <c r="DC200" i="16" s="1"/>
  <c r="DA270" i="16"/>
  <c r="DC270" i="16" s="1"/>
  <c r="DD270" i="16" s="1"/>
  <c r="DA112" i="16"/>
  <c r="DC112" i="16" s="1"/>
  <c r="DD112" i="16" s="1"/>
  <c r="DA191" i="16"/>
  <c r="DC191" i="16" s="1"/>
  <c r="DD191" i="16" s="1"/>
  <c r="FL116" i="16"/>
  <c r="FM116" i="16" s="1"/>
  <c r="GZ1095" i="16"/>
  <c r="FH95" i="16"/>
  <c r="FI95" i="16" s="1"/>
  <c r="FJ95" i="16" s="1"/>
  <c r="FH253" i="16"/>
  <c r="FI253" i="16" s="1"/>
  <c r="FJ253" i="16" s="1"/>
  <c r="FH174" i="16"/>
  <c r="FI174" i="16" s="1"/>
  <c r="FJ174" i="16" s="1"/>
  <c r="DB95" i="16"/>
  <c r="DC95" i="16" s="1"/>
  <c r="DD95" i="16" s="1"/>
  <c r="DB174" i="16"/>
  <c r="DC174" i="16" s="1"/>
  <c r="DD174" i="16" s="1"/>
  <c r="DB253" i="16"/>
  <c r="DC253" i="16" s="1"/>
  <c r="DD253" i="16" s="1"/>
  <c r="GZ219" i="16"/>
  <c r="CC194" i="16"/>
  <c r="CD194" i="16" s="1"/>
  <c r="GK87" i="16"/>
  <c r="GL87" i="16" s="1"/>
  <c r="GM87" i="16" s="1"/>
  <c r="GK245" i="16"/>
  <c r="GL245" i="16" s="1"/>
  <c r="GM245" i="16" s="1"/>
  <c r="GK166" i="16"/>
  <c r="GL166" i="16" s="1"/>
  <c r="GM166" i="16" s="1"/>
  <c r="DB190" i="16"/>
  <c r="DC190" i="16" s="1"/>
  <c r="DD190" i="16" s="1"/>
  <c r="DB111" i="16"/>
  <c r="DC111" i="16" s="1"/>
  <c r="DD111" i="16" s="1"/>
  <c r="DB269" i="16"/>
  <c r="DC269" i="16" s="1"/>
  <c r="DD269" i="16" s="1"/>
  <c r="EE111" i="16"/>
  <c r="EF111" i="16" s="1"/>
  <c r="EG111" i="16" s="1"/>
  <c r="EE190" i="16"/>
  <c r="EF190" i="16" s="1"/>
  <c r="EG190" i="16" s="1"/>
  <c r="EE269" i="16"/>
  <c r="EF269" i="16" s="1"/>
  <c r="EG269" i="16" s="1"/>
  <c r="GO116" i="16"/>
  <c r="GP116" i="16" s="1"/>
  <c r="GZ1402" i="16"/>
  <c r="AY206" i="16"/>
  <c r="AY291" i="16" s="1"/>
  <c r="FL202" i="16"/>
  <c r="FM202" i="16" s="1"/>
  <c r="GZ1168" i="16"/>
  <c r="DF203" i="16"/>
  <c r="DG203" i="16" s="1"/>
  <c r="GZ542" i="16"/>
  <c r="FL249" i="16"/>
  <c r="FM249" i="16" s="1"/>
  <c r="GZ1192" i="16"/>
  <c r="HA1451" i="16"/>
  <c r="HC1451" i="16"/>
  <c r="GX659" i="16"/>
  <c r="GW659" i="16"/>
  <c r="GW347" i="16"/>
  <c r="GX347" i="16"/>
  <c r="HC1208" i="16"/>
  <c r="HA1208" i="16"/>
  <c r="HC766" i="16"/>
  <c r="HA766" i="16"/>
  <c r="DF170" i="16"/>
  <c r="DG170" i="16" s="1"/>
  <c r="GZ501" i="16"/>
  <c r="HA516" i="16"/>
  <c r="HC516" i="16"/>
  <c r="DF281" i="16"/>
  <c r="DG281" i="16" s="1"/>
  <c r="GZ605" i="16"/>
  <c r="CC282" i="16"/>
  <c r="CD282" i="16" s="1"/>
  <c r="GZ294" i="16"/>
  <c r="GO91" i="16"/>
  <c r="GP91" i="16" s="1"/>
  <c r="GZ1371" i="16"/>
  <c r="DF171" i="16"/>
  <c r="DG171" i="16" s="1"/>
  <c r="GZ502" i="16"/>
  <c r="HC517" i="16"/>
  <c r="HA517" i="16"/>
  <c r="HC894" i="16"/>
  <c r="HA894" i="16"/>
  <c r="GO124" i="16"/>
  <c r="GP124" i="16" s="1"/>
  <c r="GZ1412" i="16"/>
  <c r="FL124" i="16"/>
  <c r="FM124" i="16" s="1"/>
  <c r="GZ1105" i="16"/>
  <c r="EI249" i="16"/>
  <c r="EJ249" i="16" s="1"/>
  <c r="GZ878" i="16"/>
  <c r="AZ223" i="16"/>
  <c r="AZ308" i="16" s="1"/>
  <c r="AZ155" i="16"/>
  <c r="AZ240" i="16" s="1"/>
  <c r="AZ206" i="16"/>
  <c r="AZ291" i="16" s="1"/>
  <c r="AZ189" i="16"/>
  <c r="AZ274" i="16" s="1"/>
  <c r="FL92" i="16"/>
  <c r="FM92" i="16" s="1"/>
  <c r="GZ1065" i="16"/>
  <c r="HA1387" i="16"/>
  <c r="HC1387" i="16"/>
  <c r="FL281" i="16"/>
  <c r="FM281" i="16" s="1"/>
  <c r="GZ1232" i="16"/>
  <c r="FL250" i="16"/>
  <c r="FM250" i="16" s="1"/>
  <c r="GZ1193" i="16"/>
  <c r="HA453" i="16"/>
  <c r="HC453" i="16"/>
  <c r="HA204" i="16"/>
  <c r="HC204" i="16"/>
  <c r="DF282" i="16"/>
  <c r="DG282" i="16" s="1"/>
  <c r="GZ606" i="16"/>
  <c r="FL170" i="16"/>
  <c r="FM170" i="16" s="1"/>
  <c r="GZ1128" i="16"/>
  <c r="HA893" i="16"/>
  <c r="HC893" i="16"/>
  <c r="EI202" i="16"/>
  <c r="EJ202" i="16" s="1"/>
  <c r="GZ854" i="16"/>
  <c r="GO171" i="16"/>
  <c r="GP171" i="16" s="1"/>
  <c r="GZ1436" i="16"/>
  <c r="EI282" i="16"/>
  <c r="EJ282" i="16" s="1"/>
  <c r="GZ919" i="16"/>
  <c r="DF249" i="16"/>
  <c r="DG249" i="16" s="1"/>
  <c r="GZ565" i="16"/>
  <c r="HA1386" i="16"/>
  <c r="HC1386" i="16"/>
  <c r="DF202" i="16"/>
  <c r="DG202" i="16" s="1"/>
  <c r="GZ541" i="16"/>
  <c r="CC202" i="16"/>
  <c r="CD202" i="16" s="1"/>
  <c r="GZ229" i="16"/>
  <c r="GW975" i="16"/>
  <c r="GX975" i="16"/>
  <c r="CC250" i="16"/>
  <c r="CD250" i="16" s="1"/>
  <c r="GZ254" i="16"/>
  <c r="HA140" i="16"/>
  <c r="HC140" i="16"/>
  <c r="HC1079" i="16"/>
  <c r="HA1079" i="16"/>
  <c r="CC124" i="16"/>
  <c r="CD124" i="16" s="1"/>
  <c r="GZ166" i="16"/>
  <c r="GO249" i="16"/>
  <c r="GP249" i="16" s="1"/>
  <c r="GZ1499" i="16"/>
  <c r="CC91" i="16"/>
  <c r="CD91" i="16" s="1"/>
  <c r="GZ125" i="16"/>
  <c r="HA765" i="16"/>
  <c r="HC765" i="16"/>
  <c r="GO281" i="16"/>
  <c r="GP281" i="16" s="1"/>
  <c r="GZ1539" i="16"/>
  <c r="DF250" i="16"/>
  <c r="DG250" i="16" s="1"/>
  <c r="GZ566" i="16"/>
  <c r="FL282" i="16"/>
  <c r="FM282" i="16" s="1"/>
  <c r="GZ1233" i="16"/>
  <c r="AY155" i="16"/>
  <c r="AY240" i="16" s="1"/>
  <c r="EI171" i="16"/>
  <c r="EJ171" i="16" s="1"/>
  <c r="GZ815" i="16"/>
  <c r="HA205" i="16"/>
  <c r="HC205" i="16"/>
  <c r="HC452" i="16"/>
  <c r="HA452" i="16"/>
  <c r="FL123" i="16"/>
  <c r="FM123" i="16" s="1"/>
  <c r="GZ1104" i="16"/>
  <c r="FL171" i="16"/>
  <c r="FM171" i="16" s="1"/>
  <c r="GZ1129" i="16"/>
  <c r="EI92" i="16"/>
  <c r="EJ92" i="16" s="1"/>
  <c r="GZ751" i="16"/>
  <c r="AF393" i="16"/>
  <c r="AJ393" i="16"/>
  <c r="AE394" i="16"/>
  <c r="AI393" i="16"/>
  <c r="AG393" i="16"/>
  <c r="AH393" i="16"/>
  <c r="DF124" i="16"/>
  <c r="DG124" i="16" s="1"/>
  <c r="GZ478" i="16"/>
  <c r="HC1450" i="16"/>
  <c r="HA1450" i="16"/>
  <c r="AH591" i="16"/>
  <c r="AF591" i="16"/>
  <c r="AE592" i="16"/>
  <c r="AG591" i="16"/>
  <c r="AI591" i="16"/>
  <c r="AJ591" i="16"/>
  <c r="EI123" i="16"/>
  <c r="EJ123" i="16" s="1"/>
  <c r="GZ790" i="16"/>
  <c r="GO92" i="16"/>
  <c r="GP92" i="16" s="1"/>
  <c r="GZ1372" i="16"/>
  <c r="HC268" i="16"/>
  <c r="HA268" i="16"/>
  <c r="EI124" i="16"/>
  <c r="EJ124" i="16" s="1"/>
  <c r="GZ791" i="16"/>
  <c r="DF91" i="16"/>
  <c r="DG91" i="16" s="1"/>
  <c r="GZ437" i="16"/>
  <c r="O591" i="16"/>
  <c r="R591" i="16"/>
  <c r="N591" i="16"/>
  <c r="M592" i="16"/>
  <c r="P591" i="16"/>
  <c r="Q591" i="16"/>
  <c r="HC141" i="16"/>
  <c r="HA141" i="16"/>
  <c r="DF123" i="16"/>
  <c r="DG123" i="16" s="1"/>
  <c r="GZ477" i="16"/>
  <c r="CC281" i="16"/>
  <c r="CD281" i="16" s="1"/>
  <c r="GZ293" i="16"/>
  <c r="CC92" i="16"/>
  <c r="CD92" i="16" s="1"/>
  <c r="GZ126" i="16"/>
  <c r="GO170" i="16"/>
  <c r="GP170" i="16" s="1"/>
  <c r="GZ1435" i="16"/>
  <c r="CC170" i="16"/>
  <c r="CD170" i="16" s="1"/>
  <c r="GZ189" i="16"/>
  <c r="HA1514" i="16"/>
  <c r="HC1514" i="16"/>
  <c r="GO123" i="16"/>
  <c r="GP123" i="16" s="1"/>
  <c r="GZ1411" i="16"/>
  <c r="DF92" i="16"/>
  <c r="DG92" i="16" s="1"/>
  <c r="GZ438" i="16"/>
  <c r="HC1144" i="16"/>
  <c r="HA1144" i="16"/>
  <c r="HC1207" i="16"/>
  <c r="HA1207" i="16"/>
  <c r="GO203" i="16"/>
  <c r="GP203" i="16" s="1"/>
  <c r="GZ1476" i="16"/>
  <c r="EI91" i="16"/>
  <c r="EJ91" i="16" s="1"/>
  <c r="GZ750" i="16"/>
  <c r="HA829" i="16"/>
  <c r="HC829" i="16"/>
  <c r="M394" i="16"/>
  <c r="O393" i="16"/>
  <c r="Q393" i="16"/>
  <c r="P393" i="16"/>
  <c r="N393" i="16"/>
  <c r="R393" i="16"/>
  <c r="GW1282" i="16"/>
  <c r="GX1282" i="16"/>
  <c r="EI250" i="16"/>
  <c r="EJ250" i="16" s="1"/>
  <c r="GZ879" i="16"/>
  <c r="HA1080" i="16"/>
  <c r="HC1080" i="16"/>
  <c r="HA1143" i="16"/>
  <c r="HC1143" i="16"/>
  <c r="FL91" i="16"/>
  <c r="FM91" i="16" s="1"/>
  <c r="GZ1064" i="16"/>
  <c r="HA580" i="16"/>
  <c r="HC580" i="16"/>
  <c r="EI281" i="16"/>
  <c r="EJ281" i="16" s="1"/>
  <c r="GZ918" i="16"/>
  <c r="GO250" i="16"/>
  <c r="GP250" i="16" s="1"/>
  <c r="GZ1500" i="16"/>
  <c r="EI203" i="16"/>
  <c r="EJ203" i="16" s="1"/>
  <c r="GZ855" i="16"/>
  <c r="HC1515" i="16"/>
  <c r="HA1515" i="16"/>
  <c r="CC123" i="16"/>
  <c r="CD123" i="16" s="1"/>
  <c r="GZ165" i="16"/>
  <c r="CC171" i="16"/>
  <c r="CD171" i="16" s="1"/>
  <c r="GZ190" i="16"/>
  <c r="HC581" i="16"/>
  <c r="HA581" i="16"/>
  <c r="HA830" i="16"/>
  <c r="HC830" i="16"/>
  <c r="CC203" i="16"/>
  <c r="CD203" i="16" s="1"/>
  <c r="GZ230" i="16"/>
  <c r="CC249" i="16"/>
  <c r="CD249" i="16" s="1"/>
  <c r="GZ253" i="16"/>
  <c r="AJ1086" i="16"/>
  <c r="AI1086" i="16"/>
  <c r="AH1086" i="16"/>
  <c r="AE1087" i="16"/>
  <c r="AG1086" i="16"/>
  <c r="AF1086" i="16"/>
  <c r="HC269" i="16"/>
  <c r="HA269" i="16"/>
  <c r="GO202" i="16"/>
  <c r="GP202" i="16" s="1"/>
  <c r="GZ1475" i="16"/>
  <c r="GO282" i="16"/>
  <c r="GP282" i="16" s="1"/>
  <c r="GZ1540" i="16"/>
  <c r="FL203" i="16"/>
  <c r="FM203" i="16" s="1"/>
  <c r="GZ1169" i="16"/>
  <c r="EI170" i="16"/>
  <c r="EJ170" i="16" s="1"/>
  <c r="GZ814" i="16"/>
  <c r="AY192" i="16" l="1"/>
  <c r="AY277" i="16" s="1"/>
  <c r="AY177" i="16"/>
  <c r="AY262" i="16" s="1"/>
  <c r="AY209" i="16"/>
  <c r="AY294" i="16" s="1"/>
  <c r="AZ158" i="16"/>
  <c r="AZ243" i="16" s="1"/>
  <c r="AZ175" i="16"/>
  <c r="AZ260" i="16" s="1"/>
  <c r="AY169" i="16"/>
  <c r="AY254" i="16" s="1"/>
  <c r="AZ160" i="16"/>
  <c r="AZ245" i="16" s="1"/>
  <c r="AZ203" i="16"/>
  <c r="AZ288" i="16" s="1"/>
  <c r="AZ192" i="16"/>
  <c r="AZ277" i="16" s="1"/>
  <c r="HC1402" i="16"/>
  <c r="HA1402" i="16"/>
  <c r="GZ775" i="16"/>
  <c r="EI111" i="16"/>
  <c r="EJ111" i="16" s="1"/>
  <c r="GO166" i="16"/>
  <c r="GP166" i="16" s="1"/>
  <c r="GZ1430" i="16"/>
  <c r="HA219" i="16"/>
  <c r="HC219" i="16"/>
  <c r="GZ1133" i="16"/>
  <c r="GV950" i="16" s="1"/>
  <c r="FL174" i="16"/>
  <c r="FM174" i="16" s="1"/>
  <c r="GO167" i="16"/>
  <c r="GP167" i="16" s="1"/>
  <c r="GZ1431" i="16"/>
  <c r="GZ249" i="16"/>
  <c r="CC246" i="16"/>
  <c r="CD246" i="16" s="1"/>
  <c r="GO175" i="16"/>
  <c r="GP175" i="16" s="1"/>
  <c r="GZ1441" i="16"/>
  <c r="GZ259" i="16"/>
  <c r="CC254" i="16"/>
  <c r="CD254" i="16" s="1"/>
  <c r="HA1094" i="16"/>
  <c r="HC1094" i="16"/>
  <c r="HC596" i="16"/>
  <c r="HA596" i="16"/>
  <c r="GZ184" i="16"/>
  <c r="CC166" i="16"/>
  <c r="CD166" i="16" s="1"/>
  <c r="GZ1504" i="16"/>
  <c r="GO253" i="16"/>
  <c r="GP253" i="16" s="1"/>
  <c r="FL112" i="16"/>
  <c r="FM112" i="16" s="1"/>
  <c r="GZ1090" i="16"/>
  <c r="EI167" i="16"/>
  <c r="EJ167" i="16" s="1"/>
  <c r="GZ810" i="16"/>
  <c r="FL198" i="16"/>
  <c r="FM198" i="16" s="1"/>
  <c r="GZ1163" i="16"/>
  <c r="HC844" i="16"/>
  <c r="HA844" i="16"/>
  <c r="HA468" i="16"/>
  <c r="HC468" i="16"/>
  <c r="EI245" i="16"/>
  <c r="EJ245" i="16" s="1"/>
  <c r="GZ873" i="16"/>
  <c r="GZ1059" i="16"/>
  <c r="FL87" i="16"/>
  <c r="FM87" i="16" s="1"/>
  <c r="GZ819" i="16"/>
  <c r="GV636" i="16" s="1"/>
  <c r="EI174" i="16"/>
  <c r="EJ174" i="16" s="1"/>
  <c r="GZ279" i="16"/>
  <c r="CC270" i="16"/>
  <c r="CD270" i="16" s="1"/>
  <c r="GZ561" i="16"/>
  <c r="DF246" i="16"/>
  <c r="DG246" i="16" s="1"/>
  <c r="HA595" i="16"/>
  <c r="HC595" i="16"/>
  <c r="GZ849" i="16"/>
  <c r="EI198" i="16"/>
  <c r="EJ198" i="16" s="1"/>
  <c r="GZ1134" i="16"/>
  <c r="FL175" i="16"/>
  <c r="FM175" i="16" s="1"/>
  <c r="GZ601" i="16"/>
  <c r="DF278" i="16"/>
  <c r="DG278" i="16" s="1"/>
  <c r="GZ1407" i="16"/>
  <c r="GO120" i="16"/>
  <c r="GP120" i="16" s="1"/>
  <c r="GZ1460" i="16"/>
  <c r="GO190" i="16"/>
  <c r="GP190" i="16" s="1"/>
  <c r="DF245" i="16"/>
  <c r="DG245" i="16" s="1"/>
  <c r="GZ560" i="16"/>
  <c r="GZ258" i="16"/>
  <c r="CC253" i="16"/>
  <c r="CD253" i="16" s="1"/>
  <c r="GZ1461" i="16"/>
  <c r="GO191" i="16"/>
  <c r="GP191" i="16" s="1"/>
  <c r="EI270" i="16"/>
  <c r="EJ270" i="16" s="1"/>
  <c r="GZ904" i="16"/>
  <c r="FL246" i="16"/>
  <c r="FM246" i="16" s="1"/>
  <c r="GZ1188" i="16"/>
  <c r="HA220" i="16"/>
  <c r="HC220" i="16"/>
  <c r="GZ472" i="16"/>
  <c r="DF119" i="16"/>
  <c r="DG119" i="16" s="1"/>
  <c r="GZ756" i="16"/>
  <c r="EI96" i="16"/>
  <c r="EJ96" i="16" s="1"/>
  <c r="HA909" i="16"/>
  <c r="HC909" i="16"/>
  <c r="GZ786" i="16"/>
  <c r="EI120" i="16"/>
  <c r="EJ120" i="16" s="1"/>
  <c r="EI190" i="16"/>
  <c r="EJ190" i="16" s="1"/>
  <c r="GZ839" i="16"/>
  <c r="GZ526" i="16"/>
  <c r="DF190" i="16"/>
  <c r="DG190" i="16" s="1"/>
  <c r="DF95" i="16"/>
  <c r="DG95" i="16" s="1"/>
  <c r="GZ442" i="16"/>
  <c r="GV328" i="16" s="1"/>
  <c r="HC1095" i="16"/>
  <c r="HA1095" i="16"/>
  <c r="GZ591" i="16"/>
  <c r="DF270" i="16"/>
  <c r="DG270" i="16" s="1"/>
  <c r="GZ1367" i="16"/>
  <c r="GO88" i="16"/>
  <c r="GP88" i="16" s="1"/>
  <c r="CC88" i="16"/>
  <c r="CD88" i="16" s="1"/>
  <c r="GZ121" i="16"/>
  <c r="GZ224" i="16"/>
  <c r="CC198" i="16"/>
  <c r="CD198" i="16" s="1"/>
  <c r="CC175" i="16"/>
  <c r="CD175" i="16" s="1"/>
  <c r="GZ195" i="16"/>
  <c r="GZ1164" i="16"/>
  <c r="FL199" i="16"/>
  <c r="FM199" i="16" s="1"/>
  <c r="GZ150" i="16"/>
  <c r="CC111" i="16"/>
  <c r="CD111" i="16" s="1"/>
  <c r="HC155" i="16"/>
  <c r="HA155" i="16"/>
  <c r="GZ1440" i="16"/>
  <c r="GO174" i="16"/>
  <c r="GP174" i="16" s="1"/>
  <c r="HC1223" i="16"/>
  <c r="HA1223" i="16"/>
  <c r="GZ874" i="16"/>
  <c r="EI246" i="16"/>
  <c r="EJ246" i="16" s="1"/>
  <c r="GZ1099" i="16"/>
  <c r="FL119" i="16"/>
  <c r="FM119" i="16" s="1"/>
  <c r="GZ507" i="16"/>
  <c r="DF175" i="16"/>
  <c r="DG175" i="16" s="1"/>
  <c r="CC278" i="16"/>
  <c r="CD278" i="16" s="1"/>
  <c r="GZ289" i="16"/>
  <c r="GZ1217" i="16"/>
  <c r="FL269" i="16"/>
  <c r="FM269" i="16" s="1"/>
  <c r="FL166" i="16"/>
  <c r="FM166" i="16" s="1"/>
  <c r="GZ1123" i="16"/>
  <c r="HA283" i="16"/>
  <c r="HC283" i="16"/>
  <c r="GZ883" i="16"/>
  <c r="EI253" i="16"/>
  <c r="EJ253" i="16" s="1"/>
  <c r="GZ151" i="16"/>
  <c r="CC112" i="16"/>
  <c r="CD112" i="16" s="1"/>
  <c r="GZ913" i="16"/>
  <c r="EI277" i="16"/>
  <c r="EJ277" i="16" s="1"/>
  <c r="FL254" i="16"/>
  <c r="FM254" i="16" s="1"/>
  <c r="GZ1198" i="16"/>
  <c r="GZ473" i="16"/>
  <c r="DF120" i="16"/>
  <c r="DG120" i="16" s="1"/>
  <c r="GO278" i="16"/>
  <c r="GP278" i="16" s="1"/>
  <c r="GZ1535" i="16"/>
  <c r="HA532" i="16"/>
  <c r="HC532" i="16"/>
  <c r="DF166" i="16"/>
  <c r="DG166" i="16" s="1"/>
  <c r="GZ496" i="16"/>
  <c r="HC1401" i="16"/>
  <c r="HA1401" i="16"/>
  <c r="GZ1397" i="16"/>
  <c r="GO112" i="16"/>
  <c r="GP112" i="16" s="1"/>
  <c r="GZ840" i="16"/>
  <c r="EI191" i="16"/>
  <c r="EJ191" i="16" s="1"/>
  <c r="HC467" i="16"/>
  <c r="HA467" i="16"/>
  <c r="GZ600" i="16"/>
  <c r="DF277" i="16"/>
  <c r="DG277" i="16" s="1"/>
  <c r="GZ1534" i="16"/>
  <c r="GO277" i="16"/>
  <c r="GP277" i="16" s="1"/>
  <c r="HA908" i="16"/>
  <c r="HC908" i="16"/>
  <c r="GZ914" i="16"/>
  <c r="EI278" i="16"/>
  <c r="EJ278" i="16" s="1"/>
  <c r="AY158" i="16"/>
  <c r="AY243" i="16" s="1"/>
  <c r="AZ169" i="16"/>
  <c r="AZ254" i="16" s="1"/>
  <c r="AZ209" i="16"/>
  <c r="AZ294" i="16" s="1"/>
  <c r="AY175" i="16"/>
  <c r="AY260" i="16" s="1"/>
  <c r="EI269" i="16"/>
  <c r="EJ269" i="16" s="1"/>
  <c r="GZ903" i="16"/>
  <c r="GZ462" i="16"/>
  <c r="DF111" i="16"/>
  <c r="DG111" i="16" s="1"/>
  <c r="GZ1366" i="16"/>
  <c r="GO87" i="16"/>
  <c r="GP87" i="16" s="1"/>
  <c r="GZ506" i="16"/>
  <c r="DF174" i="16"/>
  <c r="DG174" i="16" s="1"/>
  <c r="FL95" i="16"/>
  <c r="FM95" i="16" s="1"/>
  <c r="GZ1069" i="16"/>
  <c r="GV951" i="16" s="1"/>
  <c r="GZ463" i="16"/>
  <c r="DF112" i="16"/>
  <c r="DG112" i="16" s="1"/>
  <c r="GZ185" i="16"/>
  <c r="CC167" i="16"/>
  <c r="CD167" i="16" s="1"/>
  <c r="HA531" i="16"/>
  <c r="HC531" i="16"/>
  <c r="GZ160" i="16"/>
  <c r="CC119" i="16"/>
  <c r="CD119" i="16" s="1"/>
  <c r="GZ1505" i="16"/>
  <c r="GO254" i="16"/>
  <c r="GP254" i="16" s="1"/>
  <c r="FL278" i="16"/>
  <c r="FM278" i="16" s="1"/>
  <c r="GZ1228" i="16"/>
  <c r="GZ214" i="16"/>
  <c r="CC190" i="16"/>
  <c r="CD190" i="16" s="1"/>
  <c r="CC87" i="16"/>
  <c r="CD87" i="16" s="1"/>
  <c r="GZ120" i="16"/>
  <c r="HA1465" i="16"/>
  <c r="HC1465" i="16"/>
  <c r="GZ1154" i="16"/>
  <c r="FL191" i="16"/>
  <c r="FM191" i="16" s="1"/>
  <c r="EI88" i="16"/>
  <c r="EJ88" i="16" s="1"/>
  <c r="GZ746" i="16"/>
  <c r="GZ1227" i="16"/>
  <c r="FL277" i="16"/>
  <c r="FM277" i="16" s="1"/>
  <c r="DF254" i="16"/>
  <c r="DG254" i="16" s="1"/>
  <c r="GZ571" i="16"/>
  <c r="CC120" i="16"/>
  <c r="CD120" i="16" s="1"/>
  <c r="GZ161" i="16"/>
  <c r="HC1158" i="16"/>
  <c r="HA1158" i="16"/>
  <c r="HA1530" i="16"/>
  <c r="HC1530" i="16"/>
  <c r="FL190" i="16"/>
  <c r="FM190" i="16" s="1"/>
  <c r="GZ1153" i="16"/>
  <c r="GZ809" i="16"/>
  <c r="EI166" i="16"/>
  <c r="EJ166" i="16" s="1"/>
  <c r="EI95" i="16"/>
  <c r="EJ95" i="16" s="1"/>
  <c r="GZ755" i="16"/>
  <c r="GV640" i="16" s="1"/>
  <c r="HC1159" i="16"/>
  <c r="HA1159" i="16"/>
  <c r="GZ433" i="16"/>
  <c r="DF88" i="16"/>
  <c r="DG88" i="16" s="1"/>
  <c r="GZ785" i="16"/>
  <c r="EI119" i="16"/>
  <c r="EJ119" i="16" s="1"/>
  <c r="HA845" i="16"/>
  <c r="HC845" i="16"/>
  <c r="GO199" i="16"/>
  <c r="GP199" i="16" s="1"/>
  <c r="GZ1471" i="16"/>
  <c r="GZ1396" i="16"/>
  <c r="GO111" i="16"/>
  <c r="GP111" i="16" s="1"/>
  <c r="GZ130" i="16"/>
  <c r="CC95" i="16"/>
  <c r="CD95" i="16" s="1"/>
  <c r="GZ776" i="16"/>
  <c r="EI112" i="16"/>
  <c r="EJ112" i="16" s="1"/>
  <c r="FL88" i="16"/>
  <c r="FM88" i="16" s="1"/>
  <c r="GZ1060" i="16"/>
  <c r="GZ536" i="16"/>
  <c r="DF198" i="16"/>
  <c r="DG198" i="16" s="1"/>
  <c r="GO119" i="16"/>
  <c r="GP119" i="16" s="1"/>
  <c r="GZ1406" i="16"/>
  <c r="EI175" i="16"/>
  <c r="EJ175" i="16" s="1"/>
  <c r="GZ820" i="16"/>
  <c r="AZ226" i="16"/>
  <c r="AZ311" i="16" s="1"/>
  <c r="DF269" i="16"/>
  <c r="DG269" i="16" s="1"/>
  <c r="GZ590" i="16"/>
  <c r="GZ1494" i="16"/>
  <c r="GO245" i="16"/>
  <c r="GP245" i="16" s="1"/>
  <c r="DF253" i="16"/>
  <c r="DG253" i="16" s="1"/>
  <c r="GZ570" i="16"/>
  <c r="GV321" i="16" s="1"/>
  <c r="GZ1197" i="16"/>
  <c r="FL253" i="16"/>
  <c r="FM253" i="16" s="1"/>
  <c r="GZ527" i="16"/>
  <c r="DF191" i="16"/>
  <c r="DG191" i="16" s="1"/>
  <c r="GZ1495" i="16"/>
  <c r="GO246" i="16"/>
  <c r="GP246" i="16" s="1"/>
  <c r="GZ288" i="16"/>
  <c r="CC277" i="16"/>
  <c r="CD277" i="16" s="1"/>
  <c r="GZ1377" i="16"/>
  <c r="GO96" i="16"/>
  <c r="GP96" i="16" s="1"/>
  <c r="GZ131" i="16"/>
  <c r="CC96" i="16"/>
  <c r="CD96" i="16" s="1"/>
  <c r="GZ1100" i="16"/>
  <c r="FL120" i="16"/>
  <c r="FM120" i="16" s="1"/>
  <c r="HC1466" i="16"/>
  <c r="HA1466" i="16"/>
  <c r="CC269" i="16"/>
  <c r="CD269" i="16" s="1"/>
  <c r="GZ278" i="16"/>
  <c r="GZ248" i="16"/>
  <c r="CC245" i="16"/>
  <c r="CD245" i="16" s="1"/>
  <c r="GZ1376" i="16"/>
  <c r="GO95" i="16"/>
  <c r="GP95" i="16" s="1"/>
  <c r="GZ1218" i="16"/>
  <c r="FL270" i="16"/>
  <c r="FM270" i="16" s="1"/>
  <c r="HA284" i="16"/>
  <c r="HC284" i="16"/>
  <c r="GZ443" i="16"/>
  <c r="DF96" i="16"/>
  <c r="DG96" i="16" s="1"/>
  <c r="HC781" i="16"/>
  <c r="HA781" i="16"/>
  <c r="GZ225" i="16"/>
  <c r="CC199" i="16"/>
  <c r="CD199" i="16" s="1"/>
  <c r="GZ1089" i="16"/>
  <c r="FL111" i="16"/>
  <c r="FM111" i="16" s="1"/>
  <c r="GZ745" i="16"/>
  <c r="EI87" i="16"/>
  <c r="EJ87" i="16" s="1"/>
  <c r="GZ1187" i="16"/>
  <c r="FL245" i="16"/>
  <c r="FM245" i="16" s="1"/>
  <c r="HC1529" i="16"/>
  <c r="HA1529" i="16"/>
  <c r="CC191" i="16"/>
  <c r="CD191" i="16" s="1"/>
  <c r="GZ215" i="16"/>
  <c r="GZ497" i="16"/>
  <c r="DF167" i="16"/>
  <c r="DG167" i="16" s="1"/>
  <c r="HC156" i="16"/>
  <c r="HA156" i="16"/>
  <c r="HA780" i="16"/>
  <c r="HC780" i="16"/>
  <c r="GZ1070" i="16"/>
  <c r="FL96" i="16"/>
  <c r="FM96" i="16" s="1"/>
  <c r="GZ537" i="16"/>
  <c r="DF199" i="16"/>
  <c r="DG199" i="16" s="1"/>
  <c r="HC1222" i="16"/>
  <c r="HA1222" i="16"/>
  <c r="GZ1524" i="16"/>
  <c r="GO269" i="16"/>
  <c r="GP269" i="16" s="1"/>
  <c r="DF87" i="16"/>
  <c r="DG87" i="16" s="1"/>
  <c r="GZ432" i="16"/>
  <c r="GZ194" i="16"/>
  <c r="GV18" i="16" s="1"/>
  <c r="CC174" i="16"/>
  <c r="CD174" i="16" s="1"/>
  <c r="GZ1525" i="16"/>
  <c r="GO270" i="16"/>
  <c r="GP270" i="16" s="1"/>
  <c r="GZ1124" i="16"/>
  <c r="FL167" i="16"/>
  <c r="FM167" i="16" s="1"/>
  <c r="GZ1470" i="16"/>
  <c r="GO198" i="16"/>
  <c r="GP198" i="16" s="1"/>
  <c r="GZ884" i="16"/>
  <c r="EI254" i="16"/>
  <c r="EJ254" i="16" s="1"/>
  <c r="GZ850" i="16"/>
  <c r="EI199" i="16"/>
  <c r="EJ199" i="16" s="1"/>
  <c r="AY226" i="16"/>
  <c r="AY311" i="16" s="1"/>
  <c r="HC1475" i="16"/>
  <c r="HA1475" i="16"/>
  <c r="HA855" i="16"/>
  <c r="HC855" i="16"/>
  <c r="HA1064" i="16"/>
  <c r="HC1064" i="16"/>
  <c r="HB1282" i="16"/>
  <c r="HA1282" i="16"/>
  <c r="HA750" i="16"/>
  <c r="HC750" i="16"/>
  <c r="HA293" i="16"/>
  <c r="HC293" i="16"/>
  <c r="HA790" i="16"/>
  <c r="HC790" i="16"/>
  <c r="AF592" i="16"/>
  <c r="AW108" i="16" s="1"/>
  <c r="AJ592" i="16"/>
  <c r="BA108" i="16" s="1"/>
  <c r="AH592" i="16"/>
  <c r="AY108" i="16" s="1"/>
  <c r="AI592" i="16"/>
  <c r="AZ108" i="16" s="1"/>
  <c r="AG592" i="16"/>
  <c r="AX108" i="16" s="1"/>
  <c r="HA1104" i="16"/>
  <c r="HC1104" i="16"/>
  <c r="HA815" i="16"/>
  <c r="HC815" i="16"/>
  <c r="HC125" i="16"/>
  <c r="HA125" i="16"/>
  <c r="GV19" i="16"/>
  <c r="HA166" i="16"/>
  <c r="HC166" i="16"/>
  <c r="HC254" i="16"/>
  <c r="HA254" i="16"/>
  <c r="HA565" i="16"/>
  <c r="HC565" i="16"/>
  <c r="HC854" i="16"/>
  <c r="HA854" i="16"/>
  <c r="HA606" i="16"/>
  <c r="HC606" i="16"/>
  <c r="HC1232" i="16"/>
  <c r="HA1232" i="16"/>
  <c r="HC1105" i="16"/>
  <c r="HA1105" i="16"/>
  <c r="HA659" i="16"/>
  <c r="HB659" i="16"/>
  <c r="HC1192" i="16"/>
  <c r="HA1192" i="16"/>
  <c r="HA1168" i="16"/>
  <c r="HC1168" i="16"/>
  <c r="AZ228" i="16"/>
  <c r="AZ313" i="16" s="1"/>
  <c r="AY194" i="16"/>
  <c r="AY279" i="16" s="1"/>
  <c r="AY203" i="16"/>
  <c r="AY288" i="16" s="1"/>
  <c r="HC814" i="16"/>
  <c r="HA814" i="16"/>
  <c r="HC1540" i="16"/>
  <c r="HA1540" i="16"/>
  <c r="HC879" i="16"/>
  <c r="HA879" i="16"/>
  <c r="HA1411" i="16"/>
  <c r="HC1411" i="16"/>
  <c r="HC189" i="16"/>
  <c r="HA189" i="16"/>
  <c r="HC791" i="16"/>
  <c r="HA791" i="16"/>
  <c r="HC1129" i="16"/>
  <c r="HA1129" i="16"/>
  <c r="HC1233" i="16"/>
  <c r="HA1233" i="16"/>
  <c r="HA541" i="16"/>
  <c r="HC541" i="16"/>
  <c r="HC1436" i="16"/>
  <c r="HA1436" i="16"/>
  <c r="HC1193" i="16"/>
  <c r="HA1193" i="16"/>
  <c r="HA1065" i="16"/>
  <c r="HC1065" i="16"/>
  <c r="HA294" i="16"/>
  <c r="HC294" i="16"/>
  <c r="HA501" i="16"/>
  <c r="HC501" i="16"/>
  <c r="AY152" i="16"/>
  <c r="AY237" i="16" s="1"/>
  <c r="AZ177" i="16"/>
  <c r="AZ262" i="16" s="1"/>
  <c r="AY228" i="16"/>
  <c r="AY313" i="16" s="1"/>
  <c r="AZ220" i="16"/>
  <c r="AZ305" i="16" s="1"/>
  <c r="HA230" i="16"/>
  <c r="HC230" i="16"/>
  <c r="AG1087" i="16"/>
  <c r="AX113" i="16" s="1"/>
  <c r="AF1087" i="16"/>
  <c r="AW113" i="16" s="1"/>
  <c r="AH1087" i="16"/>
  <c r="AY113" i="16" s="1"/>
  <c r="AJ1087" i="16"/>
  <c r="BA113" i="16" s="1"/>
  <c r="AI1087" i="16"/>
  <c r="AZ113" i="16" s="1"/>
  <c r="HC253" i="16"/>
  <c r="HA253" i="16"/>
  <c r="HA190" i="16"/>
  <c r="HC190" i="16"/>
  <c r="HA165" i="16"/>
  <c r="HC165" i="16"/>
  <c r="HA1500" i="16"/>
  <c r="HC1500" i="16"/>
  <c r="HA918" i="16"/>
  <c r="HC918" i="16"/>
  <c r="R394" i="16"/>
  <c r="BA92" i="16" s="1"/>
  <c r="BI36" i="16" s="1"/>
  <c r="BY19" i="16" s="1"/>
  <c r="BZ19" i="16" s="1"/>
  <c r="CA19" i="16" s="1"/>
  <c r="N394" i="16"/>
  <c r="AW92" i="16" s="1"/>
  <c r="BE36" i="16" s="1"/>
  <c r="Q394" i="16"/>
  <c r="AZ92" i="16" s="1"/>
  <c r="BH36" i="16" s="1"/>
  <c r="BX20" i="16" s="1"/>
  <c r="BZ20" i="16" s="1"/>
  <c r="CA20" i="16" s="1"/>
  <c r="O394" i="16"/>
  <c r="AX92" i="16" s="1"/>
  <c r="BF36" i="16" s="1"/>
  <c r="P394" i="16"/>
  <c r="AY92" i="16" s="1"/>
  <c r="BG36" i="16" s="1"/>
  <c r="BW21" i="16" s="1"/>
  <c r="BZ21" i="16" s="1"/>
  <c r="HA1476" i="16"/>
  <c r="HC1476" i="16"/>
  <c r="HC438" i="16"/>
  <c r="HA438" i="16"/>
  <c r="HA126" i="16"/>
  <c r="HC126" i="16"/>
  <c r="HC477" i="16"/>
  <c r="HA477" i="16"/>
  <c r="AH394" i="16"/>
  <c r="AY106" i="16" s="1"/>
  <c r="AJ394" i="16"/>
  <c r="BA106" i="16" s="1"/>
  <c r="AF394" i="16"/>
  <c r="AW106" i="16" s="1"/>
  <c r="AI394" i="16"/>
  <c r="AZ106" i="16" s="1"/>
  <c r="AG394" i="16"/>
  <c r="AX106" i="16" s="1"/>
  <c r="HC1539" i="16"/>
  <c r="HA1539" i="16"/>
  <c r="HC1499" i="16"/>
  <c r="HA1499" i="16"/>
  <c r="GV1258" i="16"/>
  <c r="HC919" i="16"/>
  <c r="HA919" i="16"/>
  <c r="HA1128" i="16"/>
  <c r="HC1128" i="16"/>
  <c r="HA878" i="16"/>
  <c r="HC878" i="16"/>
  <c r="HC1412" i="16"/>
  <c r="HA1412" i="16"/>
  <c r="HC502" i="16"/>
  <c r="HA502" i="16"/>
  <c r="HC1371" i="16"/>
  <c r="HA1371" i="16"/>
  <c r="HA605" i="16"/>
  <c r="HC605" i="16"/>
  <c r="HA542" i="16"/>
  <c r="HC542" i="16"/>
  <c r="AY220" i="16"/>
  <c r="AY305" i="16" s="1"/>
  <c r="AY186" i="16"/>
  <c r="AY271" i="16" s="1"/>
  <c r="HC1169" i="16"/>
  <c r="HA1169" i="16"/>
  <c r="HA1435" i="16"/>
  <c r="HC1435" i="16"/>
  <c r="GV1262" i="16"/>
  <c r="N592" i="16"/>
  <c r="AW94" i="16" s="1"/>
  <c r="BE38" i="16" s="1"/>
  <c r="R592" i="16"/>
  <c r="BA94" i="16" s="1"/>
  <c r="BI38" i="16" s="1"/>
  <c r="BY27" i="16" s="1"/>
  <c r="BZ27" i="16" s="1"/>
  <c r="CA27" i="16" s="1"/>
  <c r="P592" i="16"/>
  <c r="AY94" i="16" s="1"/>
  <c r="BG38" i="16" s="1"/>
  <c r="BW29" i="16" s="1"/>
  <c r="BZ29" i="16" s="1"/>
  <c r="Q592" i="16"/>
  <c r="AZ94" i="16" s="1"/>
  <c r="BH38" i="16" s="1"/>
  <c r="BX28" i="16" s="1"/>
  <c r="BZ28" i="16" s="1"/>
  <c r="CA28" i="16" s="1"/>
  <c r="O592" i="16"/>
  <c r="AX94" i="16" s="1"/>
  <c r="BF38" i="16" s="1"/>
  <c r="HC437" i="16"/>
  <c r="HA437" i="16"/>
  <c r="HA1372" i="16"/>
  <c r="HC1372" i="16"/>
  <c r="HC478" i="16"/>
  <c r="HA478" i="16"/>
  <c r="HC751" i="16"/>
  <c r="HA751" i="16"/>
  <c r="HC566" i="16"/>
  <c r="HA566" i="16"/>
  <c r="HB975" i="16"/>
  <c r="HA975" i="16"/>
  <c r="HC229" i="16"/>
  <c r="HA229" i="16"/>
  <c r="HA347" i="16"/>
  <c r="HB347" i="16"/>
  <c r="AZ186" i="16"/>
  <c r="AZ271" i="16" s="1"/>
  <c r="AZ194" i="16"/>
  <c r="AZ279" i="16" s="1"/>
  <c r="AZ152" i="16"/>
  <c r="AZ237" i="16" s="1"/>
  <c r="AY160" i="16"/>
  <c r="AY245" i="16" s="1"/>
  <c r="AY211" i="16"/>
  <c r="AY296" i="16" s="1"/>
  <c r="GV15" i="16" l="1"/>
  <c r="AZ193" i="16"/>
  <c r="AZ278" i="16" s="1"/>
  <c r="AY204" i="16"/>
  <c r="AY289" i="16" s="1"/>
  <c r="AY170" i="16"/>
  <c r="AY255" i="16" s="1"/>
  <c r="AZ208" i="16"/>
  <c r="AZ221" i="16"/>
  <c r="AZ306" i="16" s="1"/>
  <c r="AY210" i="16"/>
  <c r="AY295" i="16" s="1"/>
  <c r="AY202" i="16"/>
  <c r="AY287" i="16" s="1"/>
  <c r="AZ151" i="16"/>
  <c r="AZ236" i="16" s="1"/>
  <c r="AZ168" i="16"/>
  <c r="AZ253" i="16" s="1"/>
  <c r="AZ153" i="16"/>
  <c r="AZ238" i="16" s="1"/>
  <c r="AZ159" i="16"/>
  <c r="AZ244" i="16" s="1"/>
  <c r="AY174" i="16"/>
  <c r="AY153" i="16"/>
  <c r="AY238" i="16" s="1"/>
  <c r="AZ187" i="16"/>
  <c r="AZ272" i="16" s="1"/>
  <c r="AY191" i="16"/>
  <c r="AZ225" i="16"/>
  <c r="AY168" i="16"/>
  <c r="AY253" i="16" s="1"/>
  <c r="AZ174" i="16"/>
  <c r="GX15" i="16"/>
  <c r="HA15" i="16" s="1"/>
  <c r="HC1470" i="16"/>
  <c r="HA1470" i="16"/>
  <c r="HC1070" i="16"/>
  <c r="HA1070" i="16"/>
  <c r="HC1495" i="16"/>
  <c r="HA1495" i="16"/>
  <c r="HC571" i="16"/>
  <c r="HA571" i="16"/>
  <c r="HA473" i="16"/>
  <c r="HC473" i="16"/>
  <c r="HC224" i="16"/>
  <c r="HA224" i="16"/>
  <c r="HA786" i="16"/>
  <c r="HC786" i="16"/>
  <c r="HC601" i="16"/>
  <c r="HA601" i="16"/>
  <c r="HC1504" i="16"/>
  <c r="HA1504" i="16"/>
  <c r="HA1133" i="16"/>
  <c r="HC1133" i="16"/>
  <c r="GV325" i="16"/>
  <c r="HA432" i="16"/>
  <c r="HC432" i="16"/>
  <c r="HC278" i="16"/>
  <c r="HA278" i="16"/>
  <c r="HA130" i="16"/>
  <c r="HC130" i="16"/>
  <c r="HC785" i="16"/>
  <c r="HA785" i="16"/>
  <c r="HA809" i="16"/>
  <c r="HC809" i="16"/>
  <c r="GV633" i="16"/>
  <c r="HC1227" i="16"/>
  <c r="HA1227" i="16"/>
  <c r="HC1154" i="16"/>
  <c r="HA1154" i="16"/>
  <c r="HC160" i="16"/>
  <c r="HA160" i="16"/>
  <c r="HA185" i="16"/>
  <c r="HC185" i="16"/>
  <c r="HA1366" i="16"/>
  <c r="GV1261" i="16"/>
  <c r="HC1366" i="16"/>
  <c r="HA1123" i="16"/>
  <c r="HC1123" i="16"/>
  <c r="GV946" i="16"/>
  <c r="HC289" i="16"/>
  <c r="HA289" i="16"/>
  <c r="HC904" i="16"/>
  <c r="HA904" i="16"/>
  <c r="GV631" i="16"/>
  <c r="HC873" i="16"/>
  <c r="HA873" i="16"/>
  <c r="HC810" i="16"/>
  <c r="HA810" i="16"/>
  <c r="HC1430" i="16"/>
  <c r="HA1430" i="16"/>
  <c r="GV1259" i="16"/>
  <c r="AY221" i="16"/>
  <c r="AY306" i="16" s="1"/>
  <c r="AZ227" i="16"/>
  <c r="AZ312" i="16" s="1"/>
  <c r="AY159" i="16"/>
  <c r="AY244" i="16" s="1"/>
  <c r="AZ204" i="16"/>
  <c r="AZ289" i="16" s="1"/>
  <c r="AY176" i="16"/>
  <c r="AY261" i="16" s="1"/>
  <c r="AZ210" i="16"/>
  <c r="AZ295" i="16" s="1"/>
  <c r="AY219" i="16"/>
  <c r="AY304" i="16" s="1"/>
  <c r="AY193" i="16"/>
  <c r="AY278" i="16" s="1"/>
  <c r="AY187" i="16"/>
  <c r="AY272" i="16" s="1"/>
  <c r="HA850" i="16"/>
  <c r="HC850" i="16"/>
  <c r="HA1525" i="16"/>
  <c r="HC1525" i="16"/>
  <c r="HA1187" i="16"/>
  <c r="GV944" i="16"/>
  <c r="HC1187" i="16"/>
  <c r="HA1377" i="16"/>
  <c r="HC1377" i="16"/>
  <c r="HA746" i="16"/>
  <c r="HC746" i="16"/>
  <c r="HC913" i="16"/>
  <c r="HA913" i="16"/>
  <c r="HA1164" i="16"/>
  <c r="HC1164" i="16"/>
  <c r="HC756" i="16"/>
  <c r="HA756" i="16"/>
  <c r="HC849" i="16"/>
  <c r="HA849" i="16"/>
  <c r="HC259" i="16"/>
  <c r="HA259" i="16"/>
  <c r="HA249" i="16"/>
  <c r="HC249" i="16"/>
  <c r="HA884" i="16"/>
  <c r="HC884" i="16"/>
  <c r="HA1524" i="16"/>
  <c r="HC1524" i="16"/>
  <c r="GV635" i="16"/>
  <c r="HA745" i="16"/>
  <c r="HC745" i="16"/>
  <c r="HC1218" i="16"/>
  <c r="HA1218" i="16"/>
  <c r="HA288" i="16"/>
  <c r="HC288" i="16"/>
  <c r="HC1060" i="16"/>
  <c r="HA1060" i="16"/>
  <c r="HC161" i="16"/>
  <c r="HA161" i="16"/>
  <c r="GV17" i="16"/>
  <c r="HC120" i="16"/>
  <c r="HA120" i="16"/>
  <c r="HA1228" i="16"/>
  <c r="HC1228" i="16"/>
  <c r="HC1069" i="16"/>
  <c r="HA1069" i="16"/>
  <c r="HA903" i="16"/>
  <c r="HC903" i="16"/>
  <c r="HC914" i="16"/>
  <c r="HA914" i="16"/>
  <c r="HC1534" i="16"/>
  <c r="HA1534" i="16"/>
  <c r="HC1397" i="16"/>
  <c r="HA1397" i="16"/>
  <c r="HC151" i="16"/>
  <c r="HA151" i="16"/>
  <c r="HC1217" i="16"/>
  <c r="HA1217" i="16"/>
  <c r="HC507" i="16"/>
  <c r="HA507" i="16"/>
  <c r="HC874" i="16"/>
  <c r="HA874" i="16"/>
  <c r="HC1440" i="16"/>
  <c r="HA1440" i="16"/>
  <c r="HA150" i="16"/>
  <c r="HC150" i="16"/>
  <c r="HA591" i="16"/>
  <c r="HC591" i="16"/>
  <c r="HA472" i="16"/>
  <c r="HC472" i="16"/>
  <c r="HA1461" i="16"/>
  <c r="HC1461" i="16"/>
  <c r="HC1407" i="16"/>
  <c r="HA1407" i="16"/>
  <c r="HC1134" i="16"/>
  <c r="HA1134" i="16"/>
  <c r="HC279" i="16"/>
  <c r="HA279" i="16"/>
  <c r="GV949" i="16"/>
  <c r="HC1059" i="16"/>
  <c r="HA1059" i="16"/>
  <c r="HA184" i="16"/>
  <c r="HC184" i="16"/>
  <c r="HA775" i="16"/>
  <c r="HC775" i="16"/>
  <c r="AZ219" i="16"/>
  <c r="AZ304" i="16" s="1"/>
  <c r="AY151" i="16"/>
  <c r="AY236" i="16" s="1"/>
  <c r="AZ170" i="16"/>
  <c r="AZ255" i="16" s="1"/>
  <c r="AY208" i="16"/>
  <c r="HC1089" i="16"/>
  <c r="HA1089" i="16"/>
  <c r="HA1376" i="16"/>
  <c r="HC1376" i="16"/>
  <c r="HC1100" i="16"/>
  <c r="HA1100" i="16"/>
  <c r="HA1197" i="16"/>
  <c r="HC1197" i="16"/>
  <c r="GV1257" i="16"/>
  <c r="HA1494" i="16"/>
  <c r="HC1494" i="16"/>
  <c r="HC820" i="16"/>
  <c r="HA820" i="16"/>
  <c r="HC755" i="16"/>
  <c r="HA755" i="16"/>
  <c r="HC1153" i="16"/>
  <c r="HA1153" i="16"/>
  <c r="HA600" i="16"/>
  <c r="HC600" i="16"/>
  <c r="HA840" i="16"/>
  <c r="HC840" i="16"/>
  <c r="HC883" i="16"/>
  <c r="HA883" i="16"/>
  <c r="HC1099" i="16"/>
  <c r="HA1099" i="16"/>
  <c r="HA1367" i="16"/>
  <c r="HC1367" i="16"/>
  <c r="HC526" i="16"/>
  <c r="HA526" i="16"/>
  <c r="HC258" i="16"/>
  <c r="HA258" i="16"/>
  <c r="HA1460" i="16"/>
  <c r="HC1460" i="16"/>
  <c r="HC561" i="16"/>
  <c r="HA561" i="16"/>
  <c r="HC819" i="16"/>
  <c r="HA819" i="16"/>
  <c r="HC215" i="16"/>
  <c r="HA215" i="16"/>
  <c r="HA1124" i="16"/>
  <c r="HC1124" i="16"/>
  <c r="HC194" i="16"/>
  <c r="HA194" i="16"/>
  <c r="HA537" i="16"/>
  <c r="HC537" i="16"/>
  <c r="HC497" i="16"/>
  <c r="HA497" i="16"/>
  <c r="HC225" i="16"/>
  <c r="HA225" i="16"/>
  <c r="HA443" i="16"/>
  <c r="HC443" i="16"/>
  <c r="HA248" i="16"/>
  <c r="GV12" i="16"/>
  <c r="HC248" i="16"/>
  <c r="HA131" i="16"/>
  <c r="HC131" i="16"/>
  <c r="HA527" i="16"/>
  <c r="HC527" i="16"/>
  <c r="HC1406" i="16"/>
  <c r="HA1406" i="16"/>
  <c r="HC1471" i="16"/>
  <c r="HA1471" i="16"/>
  <c r="HC570" i="16"/>
  <c r="HA570" i="16"/>
  <c r="HC590" i="16"/>
  <c r="HA590" i="16"/>
  <c r="HA536" i="16"/>
  <c r="HC536" i="16"/>
  <c r="HA776" i="16"/>
  <c r="HC776" i="16"/>
  <c r="HC1396" i="16"/>
  <c r="HA1396" i="16"/>
  <c r="HC433" i="16"/>
  <c r="HA433" i="16"/>
  <c r="HC214" i="16"/>
  <c r="HA214" i="16"/>
  <c r="HC1505" i="16"/>
  <c r="HA1505" i="16"/>
  <c r="HA463" i="16"/>
  <c r="HC463" i="16"/>
  <c r="HC506" i="16"/>
  <c r="HA506" i="16"/>
  <c r="HA462" i="16"/>
  <c r="HC462" i="16"/>
  <c r="GV320" i="16"/>
  <c r="HA496" i="16"/>
  <c r="HC496" i="16"/>
  <c r="HA1535" i="16"/>
  <c r="HC1535" i="16"/>
  <c r="HA1198" i="16"/>
  <c r="HC1198" i="16"/>
  <c r="HC195" i="16"/>
  <c r="HA195" i="16"/>
  <c r="HA121" i="16"/>
  <c r="HC121" i="16"/>
  <c r="HA442" i="16"/>
  <c r="HC442" i="16"/>
  <c r="HC839" i="16"/>
  <c r="HA839" i="16"/>
  <c r="HA1188" i="16"/>
  <c r="HC1188" i="16"/>
  <c r="GV318" i="16"/>
  <c r="HA560" i="16"/>
  <c r="HC560" i="16"/>
  <c r="HC1163" i="16"/>
  <c r="HA1163" i="16"/>
  <c r="HA1090" i="16"/>
  <c r="HC1090" i="16"/>
  <c r="HA1441" i="16"/>
  <c r="HC1441" i="16"/>
  <c r="HC1431" i="16"/>
  <c r="HA1431" i="16"/>
  <c r="GV948" i="16"/>
  <c r="GX948" i="16" s="1"/>
  <c r="GV634" i="16"/>
  <c r="GX634" i="16" s="1"/>
  <c r="AZ185" i="16"/>
  <c r="AZ270" i="16" s="1"/>
  <c r="AY185" i="16"/>
  <c r="AY270" i="16" s="1"/>
  <c r="AY225" i="16"/>
  <c r="AY157" i="16"/>
  <c r="AZ157" i="16"/>
  <c r="AZ176" i="16"/>
  <c r="AZ261" i="16" s="1"/>
  <c r="AY227" i="16"/>
  <c r="AY312" i="16" s="1"/>
  <c r="AZ202" i="16"/>
  <c r="AZ287" i="16" s="1"/>
  <c r="AZ191" i="16"/>
  <c r="DL116" i="16"/>
  <c r="CI116" i="16"/>
  <c r="BF116" i="16"/>
  <c r="EO116" i="16"/>
  <c r="FR116" i="16"/>
  <c r="DM116" i="16"/>
  <c r="EP116" i="16"/>
  <c r="FS116" i="16"/>
  <c r="BG116" i="16"/>
  <c r="CJ116" i="16"/>
  <c r="CC20" i="16"/>
  <c r="CD20" i="16" s="1"/>
  <c r="AY137" i="16" s="1"/>
  <c r="GZ1318" i="16"/>
  <c r="GZ697" i="16"/>
  <c r="GZ384" i="16"/>
  <c r="GZ72" i="16"/>
  <c r="GZ1011" i="16"/>
  <c r="AY121" i="16"/>
  <c r="FQ123" i="16"/>
  <c r="DK123" i="16"/>
  <c r="CH123" i="16"/>
  <c r="EN123" i="16"/>
  <c r="BE123" i="16"/>
  <c r="EO118" i="16"/>
  <c r="BF118" i="16"/>
  <c r="FR118" i="16"/>
  <c r="CI118" i="16"/>
  <c r="DL118" i="16"/>
  <c r="DK118" i="16"/>
  <c r="CH118" i="16"/>
  <c r="BE118" i="16"/>
  <c r="FQ118" i="16"/>
  <c r="EN118" i="16"/>
  <c r="CC28" i="16"/>
  <c r="CD28" i="16" s="1"/>
  <c r="AY139" i="16" s="1"/>
  <c r="GZ394" i="16"/>
  <c r="GZ82" i="16"/>
  <c r="GZ1021" i="16"/>
  <c r="GZ707" i="16"/>
  <c r="GZ1328" i="16"/>
  <c r="GW1262" i="16"/>
  <c r="GX1262" i="16"/>
  <c r="BI116" i="16"/>
  <c r="FU116" i="16"/>
  <c r="CL116" i="16"/>
  <c r="ER116" i="16"/>
  <c r="DO116" i="16"/>
  <c r="DM123" i="16"/>
  <c r="BG123" i="16"/>
  <c r="EP123" i="16"/>
  <c r="CJ123" i="16"/>
  <c r="FS123" i="16"/>
  <c r="CL118" i="16"/>
  <c r="ER118" i="16"/>
  <c r="DO118" i="16"/>
  <c r="BI118" i="16"/>
  <c r="FU118" i="16"/>
  <c r="GW640" i="16"/>
  <c r="GX640" i="16"/>
  <c r="GW328" i="16"/>
  <c r="GX328" i="16"/>
  <c r="GW950" i="16"/>
  <c r="GX950" i="16"/>
  <c r="CH116" i="16"/>
  <c r="DK116" i="16"/>
  <c r="BE116" i="16"/>
  <c r="FQ116" i="16"/>
  <c r="EN116" i="16"/>
  <c r="CC19" i="16"/>
  <c r="CD19" i="16" s="1"/>
  <c r="AZ121" i="16"/>
  <c r="GZ1317" i="16"/>
  <c r="GZ1010" i="16"/>
  <c r="GZ696" i="16"/>
  <c r="GZ71" i="16"/>
  <c r="GZ383" i="16"/>
  <c r="CA50" i="16"/>
  <c r="CL123" i="16"/>
  <c r="BI123" i="16"/>
  <c r="FU123" i="16"/>
  <c r="DO123" i="16"/>
  <c r="ER123" i="16"/>
  <c r="GW636" i="16"/>
  <c r="GX636" i="16"/>
  <c r="CJ118" i="16"/>
  <c r="FS118" i="16"/>
  <c r="EP118" i="16"/>
  <c r="BG118" i="16"/>
  <c r="DM118" i="16"/>
  <c r="CC27" i="16"/>
  <c r="CD27" i="16" s="1"/>
  <c r="AZ139" i="16" s="1"/>
  <c r="GZ393" i="16"/>
  <c r="GZ81" i="16"/>
  <c r="GZ1327" i="16"/>
  <c r="GZ1020" i="16"/>
  <c r="GZ706" i="16"/>
  <c r="AZ123" i="16"/>
  <c r="GW1258" i="16"/>
  <c r="GX1258" i="16"/>
  <c r="FT116" i="16"/>
  <c r="BH116" i="16"/>
  <c r="CK116" i="16"/>
  <c r="EQ116" i="16"/>
  <c r="DN116" i="16"/>
  <c r="BH123" i="16"/>
  <c r="CK123" i="16"/>
  <c r="DN123" i="16"/>
  <c r="FT123" i="16"/>
  <c r="EQ123" i="16"/>
  <c r="FR123" i="16"/>
  <c r="BF123" i="16"/>
  <c r="DL123" i="16"/>
  <c r="CI123" i="16"/>
  <c r="EO123" i="16"/>
  <c r="GW18" i="16"/>
  <c r="GX18" i="16"/>
  <c r="GX321" i="16"/>
  <c r="GW321" i="16"/>
  <c r="GW19" i="16"/>
  <c r="GX19" i="16"/>
  <c r="EQ118" i="16"/>
  <c r="FT118" i="16"/>
  <c r="CK118" i="16"/>
  <c r="DN118" i="16"/>
  <c r="BH118" i="16"/>
  <c r="GW951" i="16"/>
  <c r="GX951" i="16"/>
  <c r="GW15" i="16" l="1"/>
  <c r="GW948" i="16"/>
  <c r="GW634" i="16"/>
  <c r="HB634" i="16" s="1"/>
  <c r="HB15" i="16"/>
  <c r="GX17" i="16"/>
  <c r="GW17" i="16"/>
  <c r="GX1259" i="16"/>
  <c r="GW1259" i="16"/>
  <c r="GX946" i="16"/>
  <c r="GW946" i="16"/>
  <c r="GX1261" i="16"/>
  <c r="GW1261" i="16"/>
  <c r="GX635" i="16"/>
  <c r="GW635" i="16"/>
  <c r="GX631" i="16"/>
  <c r="GW631" i="16"/>
  <c r="GX320" i="16"/>
  <c r="GW320" i="16"/>
  <c r="GW12" i="16"/>
  <c r="GX12" i="16"/>
  <c r="GW1257" i="16"/>
  <c r="GX1257" i="16"/>
  <c r="GW633" i="16"/>
  <c r="GX633" i="16"/>
  <c r="GW318" i="16"/>
  <c r="GX318" i="16"/>
  <c r="GX949" i="16"/>
  <c r="GW949" i="16"/>
  <c r="GW944" i="16"/>
  <c r="GX944" i="16"/>
  <c r="GW325" i="16"/>
  <c r="GX325" i="16"/>
  <c r="DA187" i="16"/>
  <c r="DC187" i="16" s="1"/>
  <c r="DD187" i="16" s="1"/>
  <c r="DA266" i="16"/>
  <c r="DC266" i="16" s="1"/>
  <c r="DD266" i="16" s="1"/>
  <c r="DA108" i="16"/>
  <c r="DC108" i="16" s="1"/>
  <c r="DD108" i="16" s="1"/>
  <c r="ED179" i="16"/>
  <c r="EF179" i="16" s="1"/>
  <c r="EG179" i="16" s="1"/>
  <c r="ED100" i="16"/>
  <c r="EF100" i="16" s="1"/>
  <c r="EG100" i="16" s="1"/>
  <c r="ED258" i="16"/>
  <c r="EF258" i="16" s="1"/>
  <c r="EG258" i="16" s="1"/>
  <c r="GJ100" i="16"/>
  <c r="GL100" i="16" s="1"/>
  <c r="GM100" i="16" s="1"/>
  <c r="GJ179" i="16"/>
  <c r="GL179" i="16" s="1"/>
  <c r="GM179" i="16" s="1"/>
  <c r="GJ258" i="16"/>
  <c r="GL258" i="16" s="1"/>
  <c r="GM258" i="16" s="1"/>
  <c r="ED187" i="16"/>
  <c r="EF187" i="16" s="1"/>
  <c r="EG187" i="16" s="1"/>
  <c r="ED108" i="16"/>
  <c r="EF108" i="16" s="1"/>
  <c r="EG108" i="16" s="1"/>
  <c r="ED266" i="16"/>
  <c r="EF266" i="16" s="1"/>
  <c r="EG266" i="16" s="1"/>
  <c r="HB19" i="16"/>
  <c r="HA19" i="16"/>
  <c r="HA948" i="16"/>
  <c r="HB948" i="16"/>
  <c r="GJ207" i="16"/>
  <c r="GL207" i="16" s="1"/>
  <c r="GM207" i="16" s="1"/>
  <c r="GJ128" i="16"/>
  <c r="GL128" i="16" s="1"/>
  <c r="GM128" i="16" s="1"/>
  <c r="GJ286" i="16"/>
  <c r="GL286" i="16" s="1"/>
  <c r="GM286" i="16" s="1"/>
  <c r="BX179" i="16"/>
  <c r="BZ179" i="16" s="1"/>
  <c r="CA179" i="16" s="1"/>
  <c r="BX100" i="16"/>
  <c r="BZ100" i="16" s="1"/>
  <c r="CA100" i="16" s="1"/>
  <c r="BX258" i="16"/>
  <c r="BZ258" i="16" s="1"/>
  <c r="CA258" i="16" s="1"/>
  <c r="HA1010" i="16"/>
  <c r="HC1010" i="16"/>
  <c r="HB950" i="16"/>
  <c r="HA950" i="16"/>
  <c r="HB328" i="16"/>
  <c r="HA328" i="16"/>
  <c r="EE107" i="16"/>
  <c r="EF107" i="16" s="1"/>
  <c r="EG107" i="16" s="1"/>
  <c r="EE186" i="16"/>
  <c r="EF186" i="16" s="1"/>
  <c r="EG186" i="16" s="1"/>
  <c r="EE265" i="16"/>
  <c r="EF265" i="16" s="1"/>
  <c r="EG265" i="16" s="1"/>
  <c r="CZ208" i="16"/>
  <c r="DC208" i="16" s="1"/>
  <c r="CZ287" i="16"/>
  <c r="DC287" i="16" s="1"/>
  <c r="CZ129" i="16"/>
  <c r="DC129" i="16" s="1"/>
  <c r="FH178" i="16"/>
  <c r="FI178" i="16" s="1"/>
  <c r="FJ178" i="16" s="1"/>
  <c r="FH257" i="16"/>
  <c r="FI257" i="16" s="1"/>
  <c r="FJ257" i="16" s="1"/>
  <c r="FH99" i="16"/>
  <c r="FI99" i="16" s="1"/>
  <c r="FJ99" i="16" s="1"/>
  <c r="HA1328" i="16"/>
  <c r="HC1328" i="16"/>
  <c r="GV1283" i="16"/>
  <c r="HA394" i="16"/>
  <c r="HC394" i="16"/>
  <c r="GV348" i="16"/>
  <c r="HA697" i="16"/>
  <c r="HC697" i="16"/>
  <c r="GV658" i="16"/>
  <c r="BW180" i="16"/>
  <c r="BZ180" i="16" s="1"/>
  <c r="BW259" i="16"/>
  <c r="BZ259" i="16" s="1"/>
  <c r="BW101" i="16"/>
  <c r="BZ101" i="16" s="1"/>
  <c r="HA706" i="16"/>
  <c r="HC706" i="16"/>
  <c r="BX108" i="16"/>
  <c r="BZ108" i="16" s="1"/>
  <c r="CA108" i="16" s="1"/>
  <c r="BX266" i="16"/>
  <c r="BZ266" i="16" s="1"/>
  <c r="CA266" i="16" s="1"/>
  <c r="BX187" i="16"/>
  <c r="BZ187" i="16" s="1"/>
  <c r="CA187" i="16" s="1"/>
  <c r="FG266" i="16"/>
  <c r="FI266" i="16" s="1"/>
  <c r="FJ266" i="16" s="1"/>
  <c r="FG187" i="16"/>
  <c r="FI187" i="16" s="1"/>
  <c r="FJ187" i="16" s="1"/>
  <c r="FG108" i="16"/>
  <c r="FI108" i="16" s="1"/>
  <c r="FJ108" i="16" s="1"/>
  <c r="HA321" i="16"/>
  <c r="HB321" i="16"/>
  <c r="HA18" i="16"/>
  <c r="HB18" i="16"/>
  <c r="FG207" i="16"/>
  <c r="FI207" i="16" s="1"/>
  <c r="FJ207" i="16" s="1"/>
  <c r="FG286" i="16"/>
  <c r="FI286" i="16" s="1"/>
  <c r="FJ286" i="16" s="1"/>
  <c r="FG128" i="16"/>
  <c r="FI128" i="16" s="1"/>
  <c r="FJ128" i="16" s="1"/>
  <c r="BX286" i="16"/>
  <c r="BZ286" i="16" s="1"/>
  <c r="CA286" i="16" s="1"/>
  <c r="BX128" i="16"/>
  <c r="BZ128" i="16" s="1"/>
  <c r="CA128" i="16" s="1"/>
  <c r="BX207" i="16"/>
  <c r="BZ207" i="16" s="1"/>
  <c r="CA207" i="16" s="1"/>
  <c r="DA258" i="16"/>
  <c r="DC258" i="16" s="1"/>
  <c r="DD258" i="16" s="1"/>
  <c r="DA100" i="16"/>
  <c r="DC100" i="16" s="1"/>
  <c r="DD100" i="16" s="1"/>
  <c r="DA179" i="16"/>
  <c r="DC179" i="16" s="1"/>
  <c r="DD179" i="16" s="1"/>
  <c r="HA81" i="16"/>
  <c r="HC81" i="16"/>
  <c r="EC188" i="16"/>
  <c r="EF188" i="16" s="1"/>
  <c r="EC267" i="16"/>
  <c r="EF267" i="16" s="1"/>
  <c r="EC109" i="16"/>
  <c r="EF109" i="16" s="1"/>
  <c r="CZ188" i="16"/>
  <c r="DC188" i="16" s="1"/>
  <c r="CZ267" i="16"/>
  <c r="DC267" i="16" s="1"/>
  <c r="CZ109" i="16"/>
  <c r="DC109" i="16" s="1"/>
  <c r="EE206" i="16"/>
  <c r="EF206" i="16" s="1"/>
  <c r="EG206" i="16" s="1"/>
  <c r="EE285" i="16"/>
  <c r="EF285" i="16" s="1"/>
  <c r="EG285" i="16" s="1"/>
  <c r="EE127" i="16"/>
  <c r="EF127" i="16" s="1"/>
  <c r="EG127" i="16" s="1"/>
  <c r="AN5" i="16"/>
  <c r="AY123" i="16"/>
  <c r="AZ126" i="16"/>
  <c r="AZ127" i="16"/>
  <c r="AY127" i="16"/>
  <c r="GJ108" i="16"/>
  <c r="GL108" i="16" s="1"/>
  <c r="GM108" i="16" s="1"/>
  <c r="GJ187" i="16"/>
  <c r="GL187" i="16" s="1"/>
  <c r="GM187" i="16" s="1"/>
  <c r="GJ266" i="16"/>
  <c r="GL266" i="16" s="1"/>
  <c r="GM266" i="16" s="1"/>
  <c r="DA128" i="16"/>
  <c r="DC128" i="16" s="1"/>
  <c r="DD128" i="16" s="1"/>
  <c r="DA207" i="16"/>
  <c r="DC207" i="16" s="1"/>
  <c r="DD207" i="16" s="1"/>
  <c r="DA286" i="16"/>
  <c r="DC286" i="16" s="1"/>
  <c r="DD286" i="16" s="1"/>
  <c r="FG100" i="16"/>
  <c r="FI100" i="16" s="1"/>
  <c r="FJ100" i="16" s="1"/>
  <c r="FG258" i="16"/>
  <c r="FI258" i="16" s="1"/>
  <c r="FJ258" i="16" s="1"/>
  <c r="FG179" i="16"/>
  <c r="FI179" i="16" s="1"/>
  <c r="FJ179" i="16" s="1"/>
  <c r="HB1258" i="16"/>
  <c r="HA1258" i="16"/>
  <c r="HA634" i="16"/>
  <c r="HA1327" i="16"/>
  <c r="HC1327" i="16"/>
  <c r="GV1280" i="16"/>
  <c r="GI267" i="16"/>
  <c r="GL267" i="16" s="1"/>
  <c r="GI109" i="16"/>
  <c r="GL109" i="16" s="1"/>
  <c r="GI188" i="16"/>
  <c r="GL188" i="16" s="1"/>
  <c r="FH206" i="16"/>
  <c r="FI206" i="16" s="1"/>
  <c r="FJ206" i="16" s="1"/>
  <c r="FH127" i="16"/>
  <c r="FI127" i="16" s="1"/>
  <c r="FJ127" i="16" s="1"/>
  <c r="FH285" i="16"/>
  <c r="FI285" i="16" s="1"/>
  <c r="FJ285" i="16" s="1"/>
  <c r="DB206" i="16"/>
  <c r="DC206" i="16" s="1"/>
  <c r="DD206" i="16" s="1"/>
  <c r="DB285" i="16"/>
  <c r="DC285" i="16" s="1"/>
  <c r="DD285" i="16" s="1"/>
  <c r="DB127" i="16"/>
  <c r="DC127" i="16" s="1"/>
  <c r="DD127" i="16" s="1"/>
  <c r="HA696" i="16"/>
  <c r="HC696" i="16"/>
  <c r="AZ137" i="16"/>
  <c r="CD50" i="16"/>
  <c r="HB640" i="16"/>
  <c r="HA640" i="16"/>
  <c r="BY265" i="16"/>
  <c r="BZ265" i="16" s="1"/>
  <c r="CA265" i="16" s="1"/>
  <c r="BY107" i="16"/>
  <c r="BZ107" i="16" s="1"/>
  <c r="CA107" i="16" s="1"/>
  <c r="BY186" i="16"/>
  <c r="BZ186" i="16" s="1"/>
  <c r="CA186" i="16" s="1"/>
  <c r="GI287" i="16"/>
  <c r="GL287" i="16" s="1"/>
  <c r="GI129" i="16"/>
  <c r="GL129" i="16" s="1"/>
  <c r="GI208" i="16"/>
  <c r="GL208" i="16" s="1"/>
  <c r="EC208" i="16"/>
  <c r="EF208" i="16" s="1"/>
  <c r="EC129" i="16"/>
  <c r="EF129" i="16" s="1"/>
  <c r="EC287" i="16"/>
  <c r="EF287" i="16" s="1"/>
  <c r="EE178" i="16"/>
  <c r="EF178" i="16" s="1"/>
  <c r="EG178" i="16" s="1"/>
  <c r="EE257" i="16"/>
  <c r="EF257" i="16" s="1"/>
  <c r="EG257" i="16" s="1"/>
  <c r="EE99" i="16"/>
  <c r="EF99" i="16" s="1"/>
  <c r="EG99" i="16" s="1"/>
  <c r="BY178" i="16"/>
  <c r="BZ178" i="16" s="1"/>
  <c r="CA178" i="16" s="1"/>
  <c r="BY257" i="16"/>
  <c r="BZ257" i="16" s="1"/>
  <c r="CA257" i="16" s="1"/>
  <c r="BY99" i="16"/>
  <c r="BZ99" i="16" s="1"/>
  <c r="CA99" i="16" s="1"/>
  <c r="HA82" i="16"/>
  <c r="HC82" i="16"/>
  <c r="GV36" i="16"/>
  <c r="HA384" i="16"/>
  <c r="HC384" i="16"/>
  <c r="CZ180" i="16"/>
  <c r="DC180" i="16" s="1"/>
  <c r="CZ259" i="16"/>
  <c r="DC259" i="16" s="1"/>
  <c r="CZ101" i="16"/>
  <c r="DC101" i="16" s="1"/>
  <c r="EC180" i="16"/>
  <c r="EF180" i="16" s="1"/>
  <c r="EC259" i="16"/>
  <c r="EF259" i="16" s="1"/>
  <c r="EC101" i="16"/>
  <c r="EF101" i="16" s="1"/>
  <c r="HA1020" i="16"/>
  <c r="HC1020" i="16"/>
  <c r="GV973" i="16"/>
  <c r="FF267" i="16"/>
  <c r="FI267" i="16" s="1"/>
  <c r="FF188" i="16"/>
  <c r="FI188" i="16" s="1"/>
  <c r="FF109" i="16"/>
  <c r="FI109" i="16" s="1"/>
  <c r="HA636" i="16"/>
  <c r="HB636" i="16"/>
  <c r="BY127" i="16"/>
  <c r="BZ127" i="16" s="1"/>
  <c r="CA127" i="16" s="1"/>
  <c r="BY285" i="16"/>
  <c r="BZ285" i="16" s="1"/>
  <c r="CA285" i="16" s="1"/>
  <c r="BY206" i="16"/>
  <c r="BZ206" i="16" s="1"/>
  <c r="CA206" i="16" s="1"/>
  <c r="HA71" i="16"/>
  <c r="HC71" i="16"/>
  <c r="GK186" i="16"/>
  <c r="GL186" i="16" s="1"/>
  <c r="GM186" i="16" s="1"/>
  <c r="GK107" i="16"/>
  <c r="GL107" i="16" s="1"/>
  <c r="GM107" i="16" s="1"/>
  <c r="GK265" i="16"/>
  <c r="GL265" i="16" s="1"/>
  <c r="GM265" i="16" s="1"/>
  <c r="DB107" i="16"/>
  <c r="DC107" i="16" s="1"/>
  <c r="DD107" i="16" s="1"/>
  <c r="DB265" i="16"/>
  <c r="DC265" i="16" s="1"/>
  <c r="DD265" i="16" s="1"/>
  <c r="DB186" i="16"/>
  <c r="DC186" i="16" s="1"/>
  <c r="DD186" i="16" s="1"/>
  <c r="BW129" i="16"/>
  <c r="BZ129" i="16" s="1"/>
  <c r="BW287" i="16"/>
  <c r="BZ287" i="16" s="1"/>
  <c r="BW208" i="16"/>
  <c r="BZ208" i="16" s="1"/>
  <c r="GK257" i="16"/>
  <c r="GL257" i="16" s="1"/>
  <c r="GM257" i="16" s="1"/>
  <c r="GK178" i="16"/>
  <c r="GL178" i="16" s="1"/>
  <c r="GM178" i="16" s="1"/>
  <c r="GK99" i="16"/>
  <c r="GL99" i="16" s="1"/>
  <c r="GM99" i="16" s="1"/>
  <c r="HA1262" i="16"/>
  <c r="HB1262" i="16"/>
  <c r="HA1021" i="16"/>
  <c r="HC1021" i="16"/>
  <c r="GV976" i="16"/>
  <c r="HA72" i="16"/>
  <c r="HC72" i="16"/>
  <c r="FF101" i="16"/>
  <c r="FI101" i="16" s="1"/>
  <c r="FF259" i="16"/>
  <c r="FI259" i="16" s="1"/>
  <c r="FF180" i="16"/>
  <c r="FI180" i="16" s="1"/>
  <c r="HB951" i="16"/>
  <c r="HA951" i="16"/>
  <c r="ED286" i="16"/>
  <c r="EF286" i="16" s="1"/>
  <c r="EG286" i="16" s="1"/>
  <c r="ED207" i="16"/>
  <c r="EF207" i="16" s="1"/>
  <c r="EG207" i="16" s="1"/>
  <c r="ED128" i="16"/>
  <c r="EF128" i="16" s="1"/>
  <c r="EG128" i="16" s="1"/>
  <c r="HA393" i="16"/>
  <c r="HC393" i="16"/>
  <c r="BW267" i="16"/>
  <c r="BZ267" i="16" s="1"/>
  <c r="BW188" i="16"/>
  <c r="BZ188" i="16" s="1"/>
  <c r="BW109" i="16"/>
  <c r="BZ109" i="16" s="1"/>
  <c r="GK127" i="16"/>
  <c r="GL127" i="16" s="1"/>
  <c r="GM127" i="16" s="1"/>
  <c r="GK285" i="16"/>
  <c r="GL285" i="16" s="1"/>
  <c r="GM285" i="16" s="1"/>
  <c r="GK206" i="16"/>
  <c r="GL206" i="16" s="1"/>
  <c r="GM206" i="16" s="1"/>
  <c r="HA383" i="16"/>
  <c r="HC383" i="16"/>
  <c r="HC1317" i="16"/>
  <c r="HA1317" i="16"/>
  <c r="FH107" i="16"/>
  <c r="FI107" i="16" s="1"/>
  <c r="FJ107" i="16" s="1"/>
  <c r="FH186" i="16"/>
  <c r="FI186" i="16" s="1"/>
  <c r="FJ186" i="16" s="1"/>
  <c r="FH265" i="16"/>
  <c r="FI265" i="16" s="1"/>
  <c r="FJ265" i="16" s="1"/>
  <c r="FF208" i="16"/>
  <c r="FI208" i="16" s="1"/>
  <c r="FF287" i="16"/>
  <c r="FI287" i="16" s="1"/>
  <c r="FF129" i="16"/>
  <c r="FI129" i="16" s="1"/>
  <c r="DB178" i="16"/>
  <c r="DC178" i="16" s="1"/>
  <c r="DD178" i="16" s="1"/>
  <c r="DB257" i="16"/>
  <c r="DC257" i="16" s="1"/>
  <c r="DD257" i="16" s="1"/>
  <c r="DB99" i="16"/>
  <c r="DC99" i="16" s="1"/>
  <c r="DD99" i="16" s="1"/>
  <c r="HA707" i="16"/>
  <c r="HC707" i="16"/>
  <c r="GV660" i="16"/>
  <c r="HA1011" i="16"/>
  <c r="HC1011" i="16"/>
  <c r="GV974" i="16"/>
  <c r="HA1318" i="16"/>
  <c r="HC1318" i="16"/>
  <c r="GV1281" i="16"/>
  <c r="GI259" i="16"/>
  <c r="GL259" i="16" s="1"/>
  <c r="GI180" i="16"/>
  <c r="GL180" i="16" s="1"/>
  <c r="GI101" i="16"/>
  <c r="GL101" i="16" s="1"/>
  <c r="HA318" i="16" l="1"/>
  <c r="HB318" i="16"/>
  <c r="HA635" i="16"/>
  <c r="HB635" i="16"/>
  <c r="HA325" i="16"/>
  <c r="HB325" i="16"/>
  <c r="HA949" i="16"/>
  <c r="HB949" i="16"/>
  <c r="HA633" i="16"/>
  <c r="HB633" i="16"/>
  <c r="HB17" i="16"/>
  <c r="HA17" i="16"/>
  <c r="HB944" i="16"/>
  <c r="HA944" i="16"/>
  <c r="HA1257" i="16"/>
  <c r="HB1257" i="16"/>
  <c r="HB320" i="16"/>
  <c r="HA320" i="16"/>
  <c r="HB1261" i="16"/>
  <c r="HA1261" i="16"/>
  <c r="HB946" i="16"/>
  <c r="HA946" i="16"/>
  <c r="HB12" i="16"/>
  <c r="HA12" i="16"/>
  <c r="HB631" i="16"/>
  <c r="HA631" i="16"/>
  <c r="HB1259" i="16"/>
  <c r="HA1259" i="16"/>
  <c r="GX660" i="16"/>
  <c r="GW660" i="16"/>
  <c r="DF257" i="16"/>
  <c r="DG257" i="16" s="1"/>
  <c r="GZ575" i="16"/>
  <c r="DD288" i="16"/>
  <c r="GO206" i="16"/>
  <c r="GP206" i="16" s="1"/>
  <c r="GZ1480" i="16"/>
  <c r="EI286" i="16"/>
  <c r="EJ286" i="16" s="1"/>
  <c r="GZ924" i="16"/>
  <c r="GW976" i="16"/>
  <c r="GX976" i="16"/>
  <c r="GO257" i="16"/>
  <c r="GP257" i="16" s="1"/>
  <c r="GZ1509" i="16"/>
  <c r="GM288" i="16"/>
  <c r="DF186" i="16"/>
  <c r="DG186" i="16" s="1"/>
  <c r="GZ521" i="16"/>
  <c r="GO107" i="16"/>
  <c r="GP107" i="16" s="1"/>
  <c r="GZ1391" i="16"/>
  <c r="CC285" i="16"/>
  <c r="CD285" i="16" s="1"/>
  <c r="GZ298" i="16"/>
  <c r="EI99" i="16"/>
  <c r="GZ760" i="16"/>
  <c r="EG130" i="16"/>
  <c r="DF127" i="16"/>
  <c r="DG127" i="16" s="1"/>
  <c r="GZ482" i="16"/>
  <c r="FL127" i="16"/>
  <c r="FM127" i="16" s="1"/>
  <c r="GZ1109" i="16"/>
  <c r="FL100" i="16"/>
  <c r="FM100" i="16" s="1"/>
  <c r="GZ1075" i="16"/>
  <c r="GO187" i="16"/>
  <c r="GP187" i="16" s="1"/>
  <c r="GZ1456" i="16"/>
  <c r="EI285" i="16"/>
  <c r="EJ285" i="16" s="1"/>
  <c r="GZ923" i="16"/>
  <c r="DF100" i="16"/>
  <c r="DG100" i="16" s="1"/>
  <c r="GZ448" i="16"/>
  <c r="CC286" i="16"/>
  <c r="CD286" i="16" s="1"/>
  <c r="GZ299" i="16"/>
  <c r="FL187" i="16"/>
  <c r="FM187" i="16" s="1"/>
  <c r="GZ1149" i="16"/>
  <c r="CC108" i="16"/>
  <c r="CD108" i="16" s="1"/>
  <c r="GZ146" i="16"/>
  <c r="CC258" i="16"/>
  <c r="CD258" i="16" s="1"/>
  <c r="GZ264" i="16"/>
  <c r="GO128" i="16"/>
  <c r="GP128" i="16" s="1"/>
  <c r="GZ1417" i="16"/>
  <c r="EI187" i="16"/>
  <c r="EJ187" i="16" s="1"/>
  <c r="GZ835" i="16"/>
  <c r="GO258" i="16"/>
  <c r="GP258" i="16" s="1"/>
  <c r="GZ1510" i="16"/>
  <c r="EI100" i="16"/>
  <c r="EJ100" i="16" s="1"/>
  <c r="GZ761" i="16"/>
  <c r="DF99" i="16"/>
  <c r="DG99" i="16" s="1"/>
  <c r="GZ447" i="16"/>
  <c r="DD130" i="16"/>
  <c r="FL107" i="16"/>
  <c r="FM107" i="16" s="1"/>
  <c r="GZ1084" i="16"/>
  <c r="EI207" i="16"/>
  <c r="EJ207" i="16" s="1"/>
  <c r="GZ860" i="16"/>
  <c r="GO178" i="16"/>
  <c r="GP178" i="16" s="1"/>
  <c r="GZ1445" i="16"/>
  <c r="GM209" i="16"/>
  <c r="GO265" i="16"/>
  <c r="GP265" i="16" s="1"/>
  <c r="GZ1519" i="16"/>
  <c r="CC206" i="16"/>
  <c r="CD206" i="16" s="1"/>
  <c r="GZ234" i="16"/>
  <c r="CC178" i="16"/>
  <c r="CD178" i="16" s="1"/>
  <c r="GZ199" i="16"/>
  <c r="CA209" i="16"/>
  <c r="GZ178" i="16" s="1"/>
  <c r="CC265" i="16"/>
  <c r="CD265" i="16" s="1"/>
  <c r="GZ273" i="16"/>
  <c r="FL285" i="16"/>
  <c r="FM285" i="16" s="1"/>
  <c r="GZ1237" i="16"/>
  <c r="FL258" i="16"/>
  <c r="FM258" i="16" s="1"/>
  <c r="GZ1203" i="16"/>
  <c r="DF128" i="16"/>
  <c r="DG128" i="16" s="1"/>
  <c r="GZ483" i="16"/>
  <c r="GO266" i="16"/>
  <c r="GP266" i="16" s="1"/>
  <c r="GZ1520" i="16"/>
  <c r="EI127" i="16"/>
  <c r="EJ127" i="16" s="1"/>
  <c r="GZ795" i="16"/>
  <c r="DF179" i="16"/>
  <c r="DG179" i="16" s="1"/>
  <c r="GZ512" i="16"/>
  <c r="CC128" i="16"/>
  <c r="CD128" i="16" s="1"/>
  <c r="GZ171" i="16"/>
  <c r="FL207" i="16"/>
  <c r="FM207" i="16" s="1"/>
  <c r="GZ1174" i="16"/>
  <c r="FL108" i="16"/>
  <c r="FM108" i="16" s="1"/>
  <c r="GZ1085" i="16"/>
  <c r="CC266" i="16"/>
  <c r="CD266" i="16" s="1"/>
  <c r="GZ274" i="16"/>
  <c r="FL178" i="16"/>
  <c r="FM178" i="16" s="1"/>
  <c r="GZ1138" i="16"/>
  <c r="FJ209" i="16"/>
  <c r="EI107" i="16"/>
  <c r="EJ107" i="16" s="1"/>
  <c r="GZ770" i="16"/>
  <c r="GO286" i="16"/>
  <c r="GP286" i="16" s="1"/>
  <c r="GZ1545" i="16"/>
  <c r="EI108" i="16"/>
  <c r="EJ108" i="16" s="1"/>
  <c r="GZ771" i="16"/>
  <c r="EI258" i="16"/>
  <c r="EJ258" i="16" s="1"/>
  <c r="GZ889" i="16"/>
  <c r="DF187" i="16"/>
  <c r="DG187" i="16" s="1"/>
  <c r="GZ522" i="16"/>
  <c r="GX974" i="16"/>
  <c r="GW974" i="16"/>
  <c r="FL186" i="16"/>
  <c r="FM186" i="16" s="1"/>
  <c r="GZ1148" i="16"/>
  <c r="GO127" i="16"/>
  <c r="GP127" i="16" s="1"/>
  <c r="GZ1416" i="16"/>
  <c r="EI128" i="16"/>
  <c r="EJ128" i="16" s="1"/>
  <c r="GZ796" i="16"/>
  <c r="GO99" i="16"/>
  <c r="GP99" i="16" s="1"/>
  <c r="GZ1381" i="16"/>
  <c r="GM130" i="16"/>
  <c r="DF107" i="16"/>
  <c r="DG107" i="16" s="1"/>
  <c r="GZ457" i="16"/>
  <c r="GX973" i="16"/>
  <c r="GW973" i="16"/>
  <c r="CC257" i="16"/>
  <c r="CD257" i="16" s="1"/>
  <c r="GZ263" i="16"/>
  <c r="CA288" i="16"/>
  <c r="EI178" i="16"/>
  <c r="EJ178" i="16" s="1"/>
  <c r="GZ824" i="16"/>
  <c r="EG209" i="16"/>
  <c r="CC107" i="16"/>
  <c r="CD107" i="16" s="1"/>
  <c r="GZ145" i="16"/>
  <c r="DF206" i="16"/>
  <c r="DG206" i="16" s="1"/>
  <c r="GZ546" i="16"/>
  <c r="GW1280" i="16"/>
  <c r="GX1280" i="16"/>
  <c r="FL179" i="16"/>
  <c r="FM179" i="16" s="1"/>
  <c r="GZ1139" i="16"/>
  <c r="DF207" i="16"/>
  <c r="DG207" i="16" s="1"/>
  <c r="GZ547" i="16"/>
  <c r="AN14" i="16"/>
  <c r="AN15" i="16"/>
  <c r="AN13" i="16"/>
  <c r="AN12" i="16"/>
  <c r="AN11" i="16"/>
  <c r="AO5" i="16"/>
  <c r="CC207" i="16"/>
  <c r="CD207" i="16" s="1"/>
  <c r="GZ235" i="16"/>
  <c r="FL286" i="16"/>
  <c r="FM286" i="16" s="1"/>
  <c r="GZ1238" i="16"/>
  <c r="CC187" i="16"/>
  <c r="CD187" i="16" s="1"/>
  <c r="GZ210" i="16"/>
  <c r="FL257" i="16"/>
  <c r="FM257" i="16" s="1"/>
  <c r="GZ1202" i="16"/>
  <c r="FJ288" i="16"/>
  <c r="EI186" i="16"/>
  <c r="EJ186" i="16" s="1"/>
  <c r="GZ834" i="16"/>
  <c r="CC179" i="16"/>
  <c r="CD179" i="16" s="1"/>
  <c r="GZ200" i="16"/>
  <c r="EI266" i="16"/>
  <c r="EJ266" i="16" s="1"/>
  <c r="GZ899" i="16"/>
  <c r="GO100" i="16"/>
  <c r="GP100" i="16" s="1"/>
  <c r="GZ1382" i="16"/>
  <c r="DF266" i="16"/>
  <c r="DG266" i="16" s="1"/>
  <c r="GZ586" i="16"/>
  <c r="GX1281" i="16"/>
  <c r="GW1281" i="16"/>
  <c r="DF178" i="16"/>
  <c r="DG178" i="16" s="1"/>
  <c r="GZ511" i="16"/>
  <c r="DD209" i="16"/>
  <c r="FL265" i="16"/>
  <c r="FM265" i="16" s="1"/>
  <c r="GZ1212" i="16"/>
  <c r="GO285" i="16"/>
  <c r="GP285" i="16" s="1"/>
  <c r="GZ1544" i="16"/>
  <c r="DF265" i="16"/>
  <c r="DG265" i="16" s="1"/>
  <c r="GZ585" i="16"/>
  <c r="GO186" i="16"/>
  <c r="GP186" i="16" s="1"/>
  <c r="GZ1455" i="16"/>
  <c r="CC127" i="16"/>
  <c r="CD127" i="16" s="1"/>
  <c r="GZ170" i="16"/>
  <c r="GW36" i="16"/>
  <c r="GX36" i="16"/>
  <c r="CC99" i="16"/>
  <c r="CD99" i="16" s="1"/>
  <c r="GZ135" i="16"/>
  <c r="CA130" i="16"/>
  <c r="EI257" i="16"/>
  <c r="EJ257" i="16" s="1"/>
  <c r="GZ888" i="16"/>
  <c r="EG288" i="16"/>
  <c r="CC186" i="16"/>
  <c r="CD186" i="16" s="1"/>
  <c r="GZ209" i="16"/>
  <c r="AZ140" i="16"/>
  <c r="AY140" i="16"/>
  <c r="BA140" i="16"/>
  <c r="AP5" i="16"/>
  <c r="DF285" i="16"/>
  <c r="DG285" i="16" s="1"/>
  <c r="GZ610" i="16"/>
  <c r="FL206" i="16"/>
  <c r="FM206" i="16" s="1"/>
  <c r="GZ1173" i="16"/>
  <c r="DF286" i="16"/>
  <c r="DG286" i="16" s="1"/>
  <c r="GZ611" i="16"/>
  <c r="GO108" i="16"/>
  <c r="GP108" i="16" s="1"/>
  <c r="GZ1392" i="16"/>
  <c r="EI206" i="16"/>
  <c r="EJ206" i="16" s="1"/>
  <c r="GZ859" i="16"/>
  <c r="DF258" i="16"/>
  <c r="DG258" i="16" s="1"/>
  <c r="GZ576" i="16"/>
  <c r="FL128" i="16"/>
  <c r="FM128" i="16" s="1"/>
  <c r="GZ1110" i="16"/>
  <c r="FL266" i="16"/>
  <c r="FM266" i="16" s="1"/>
  <c r="GZ1213" i="16"/>
  <c r="GW658" i="16"/>
  <c r="GX658" i="16"/>
  <c r="GW348" i="16"/>
  <c r="GX348" i="16"/>
  <c r="GW1283" i="16"/>
  <c r="GX1283" i="16"/>
  <c r="FL99" i="16"/>
  <c r="FM99" i="16" s="1"/>
  <c r="GZ1074" i="16"/>
  <c r="FJ130" i="16"/>
  <c r="EI265" i="16"/>
  <c r="EJ265" i="16" s="1"/>
  <c r="GZ898" i="16"/>
  <c r="CC100" i="16"/>
  <c r="CD100" i="16" s="1"/>
  <c r="GZ136" i="16"/>
  <c r="GO207" i="16"/>
  <c r="GP207" i="16" s="1"/>
  <c r="GZ1481" i="16"/>
  <c r="GO179" i="16"/>
  <c r="GP179" i="16" s="1"/>
  <c r="GZ1446" i="16"/>
  <c r="EI179" i="16"/>
  <c r="EJ179" i="16" s="1"/>
  <c r="GZ825" i="16"/>
  <c r="DF108" i="16"/>
  <c r="DG108" i="16" s="1"/>
  <c r="GZ458" i="16"/>
  <c r="AY212" i="16" l="1"/>
  <c r="AY297" i="16" s="1"/>
  <c r="AY173" i="16"/>
  <c r="AY258" i="16" s="1"/>
  <c r="AY154" i="16"/>
  <c r="AY239" i="16" s="1"/>
  <c r="AY224" i="16"/>
  <c r="AY309" i="16" s="1"/>
  <c r="AZ229" i="16"/>
  <c r="AZ314" i="16" s="1"/>
  <c r="AZ161" i="16"/>
  <c r="AZ246" i="16" s="1"/>
  <c r="AY195" i="16"/>
  <c r="AY280" i="16" s="1"/>
  <c r="CD288" i="16"/>
  <c r="BG129" i="16" s="1"/>
  <c r="HC1074" i="16"/>
  <c r="HA1074" i="16"/>
  <c r="GV959" i="16"/>
  <c r="GZ1245" i="16"/>
  <c r="HA136" i="16"/>
  <c r="HC136" i="16"/>
  <c r="GV31" i="16"/>
  <c r="AZ310" i="16"/>
  <c r="AZ242" i="16"/>
  <c r="AZ259" i="16"/>
  <c r="AZ293" i="16"/>
  <c r="AZ276" i="16"/>
  <c r="HC888" i="16"/>
  <c r="HA888" i="16"/>
  <c r="GV642" i="16"/>
  <c r="AZ154" i="16"/>
  <c r="AZ239" i="16" s="1"/>
  <c r="CD130" i="16"/>
  <c r="HC170" i="16"/>
  <c r="HA170" i="16"/>
  <c r="GV33" i="16"/>
  <c r="HC585" i="16"/>
  <c r="HA585" i="16"/>
  <c r="GV332" i="16"/>
  <c r="HC1212" i="16"/>
  <c r="HA1212" i="16"/>
  <c r="GV960" i="16"/>
  <c r="HA1202" i="16"/>
  <c r="HC1202" i="16"/>
  <c r="GV955" i="16"/>
  <c r="HA1238" i="16"/>
  <c r="HC1238" i="16"/>
  <c r="HA1139" i="16"/>
  <c r="HC1139" i="16"/>
  <c r="GV965" i="16"/>
  <c r="HC1138" i="16"/>
  <c r="HA1138" i="16"/>
  <c r="GV957" i="16"/>
  <c r="HA1085" i="16"/>
  <c r="HC1085" i="16"/>
  <c r="GV972" i="16"/>
  <c r="HC171" i="16"/>
  <c r="HA171" i="16"/>
  <c r="HC795" i="16"/>
  <c r="HA795" i="16"/>
  <c r="GV655" i="16"/>
  <c r="HC483" i="16"/>
  <c r="HA483" i="16"/>
  <c r="HA1237" i="16"/>
  <c r="HC1237" i="16"/>
  <c r="HA234" i="16"/>
  <c r="HC234" i="16"/>
  <c r="HA447" i="16"/>
  <c r="HC447" i="16"/>
  <c r="GV334" i="16"/>
  <c r="GZ618" i="16"/>
  <c r="HA298" i="16"/>
  <c r="HC298" i="16"/>
  <c r="HA521" i="16"/>
  <c r="HC521" i="16"/>
  <c r="GV335" i="16"/>
  <c r="HA924" i="16"/>
  <c r="HC924" i="16"/>
  <c r="DG209" i="16"/>
  <c r="BG135" i="16" s="1"/>
  <c r="AY222" i="16"/>
  <c r="AM5" i="16"/>
  <c r="AZ156" i="16"/>
  <c r="AZ241" i="16" s="1"/>
  <c r="GP288" i="16"/>
  <c r="BG157" i="16" s="1"/>
  <c r="AY156" i="16"/>
  <c r="AY241" i="16" s="1"/>
  <c r="AY205" i="16"/>
  <c r="HC458" i="16"/>
  <c r="HA458" i="16"/>
  <c r="GV346" i="16"/>
  <c r="HC576" i="16"/>
  <c r="HA576" i="16"/>
  <c r="GV336" i="16"/>
  <c r="HC1173" i="16"/>
  <c r="HA1173" i="16"/>
  <c r="GV967" i="16"/>
  <c r="HB1283" i="16"/>
  <c r="HA1283" i="16"/>
  <c r="HA825" i="16"/>
  <c r="HC825" i="16"/>
  <c r="GV650" i="16"/>
  <c r="HC1481" i="16"/>
  <c r="HA1481" i="16"/>
  <c r="HA898" i="16"/>
  <c r="HC898" i="16"/>
  <c r="AZ205" i="16"/>
  <c r="AZ290" i="16" s="1"/>
  <c r="FM130" i="16"/>
  <c r="HA348" i="16"/>
  <c r="HB348" i="16"/>
  <c r="HA658" i="16"/>
  <c r="HB658" i="16"/>
  <c r="HA1110" i="16"/>
  <c r="HC1110" i="16"/>
  <c r="HA859" i="16"/>
  <c r="HC859" i="16"/>
  <c r="GV652" i="16"/>
  <c r="HA611" i="16"/>
  <c r="HC611" i="16"/>
  <c r="HC610" i="16"/>
  <c r="HA610" i="16"/>
  <c r="GV338" i="16"/>
  <c r="AY276" i="16"/>
  <c r="AY293" i="16"/>
  <c r="AY310" i="16"/>
  <c r="AY259" i="16"/>
  <c r="AY242" i="16"/>
  <c r="HC135" i="16"/>
  <c r="HA135" i="16"/>
  <c r="GV26" i="16"/>
  <c r="GZ306" i="16"/>
  <c r="HB170" i="16" s="1"/>
  <c r="HA511" i="16"/>
  <c r="HC511" i="16"/>
  <c r="GV331" i="16"/>
  <c r="HA1281" i="16"/>
  <c r="HB1281" i="16"/>
  <c r="HC1382" i="16"/>
  <c r="HA1382" i="16"/>
  <c r="GV1275" i="16"/>
  <c r="HC200" i="16"/>
  <c r="HA200" i="16"/>
  <c r="GV30" i="16"/>
  <c r="HA1280" i="16"/>
  <c r="HB1280" i="16"/>
  <c r="HC145" i="16"/>
  <c r="HA145" i="16"/>
  <c r="GV29" i="16"/>
  <c r="HA796" i="16"/>
  <c r="HC796" i="16"/>
  <c r="HC1148" i="16"/>
  <c r="HA1148" i="16"/>
  <c r="GV962" i="16"/>
  <c r="HA974" i="16"/>
  <c r="HB974" i="16"/>
  <c r="HC889" i="16"/>
  <c r="HA889" i="16"/>
  <c r="GV648" i="16"/>
  <c r="HC1545" i="16"/>
  <c r="HA1545" i="16"/>
  <c r="HC860" i="16"/>
  <c r="HA860" i="16"/>
  <c r="HC1510" i="16"/>
  <c r="HA1510" i="16"/>
  <c r="GV1270" i="16"/>
  <c r="HA1417" i="16"/>
  <c r="HC1417" i="16"/>
  <c r="HA146" i="16"/>
  <c r="HC146" i="16"/>
  <c r="GV35" i="16"/>
  <c r="HA299" i="16"/>
  <c r="HC299" i="16"/>
  <c r="HC923" i="16"/>
  <c r="HA923" i="16"/>
  <c r="GV651" i="16"/>
  <c r="HC1075" i="16"/>
  <c r="HA1075" i="16"/>
  <c r="GV966" i="16"/>
  <c r="HA482" i="16"/>
  <c r="HC482" i="16"/>
  <c r="GV344" i="16"/>
  <c r="EJ99" i="16"/>
  <c r="HC1509" i="16"/>
  <c r="HA1509" i="16"/>
  <c r="GV1264" i="16"/>
  <c r="EJ209" i="16"/>
  <c r="BG142" i="16" s="1"/>
  <c r="AZ173" i="16"/>
  <c r="AZ258" i="16" s="1"/>
  <c r="CD209" i="16"/>
  <c r="BG128" i="16" s="1"/>
  <c r="AZ224" i="16"/>
  <c r="AZ309" i="16" s="1"/>
  <c r="BA242" i="16"/>
  <c r="BA310" i="16"/>
  <c r="BA259" i="16"/>
  <c r="BA276" i="16"/>
  <c r="BA293" i="16"/>
  <c r="BA146" i="16"/>
  <c r="HA1455" i="16"/>
  <c r="HC1455" i="16"/>
  <c r="GV1271" i="16"/>
  <c r="HA1544" i="16"/>
  <c r="HC1544" i="16"/>
  <c r="GV1272" i="16"/>
  <c r="HC210" i="16"/>
  <c r="HA210" i="16"/>
  <c r="GV34" i="16"/>
  <c r="HA235" i="16"/>
  <c r="HC235" i="16"/>
  <c r="HC547" i="16"/>
  <c r="HA547" i="16"/>
  <c r="HA824" i="16"/>
  <c r="HC824" i="16"/>
  <c r="GV644" i="16"/>
  <c r="HC457" i="16"/>
  <c r="HA457" i="16"/>
  <c r="GV339" i="16"/>
  <c r="AZ222" i="16"/>
  <c r="AZ307" i="16" s="1"/>
  <c r="GP130" i="16"/>
  <c r="HC274" i="16"/>
  <c r="HA274" i="16"/>
  <c r="GV32" i="16"/>
  <c r="HC1174" i="16"/>
  <c r="HA1174" i="16"/>
  <c r="HA512" i="16"/>
  <c r="HC512" i="16"/>
  <c r="HC1520" i="16"/>
  <c r="HA1520" i="16"/>
  <c r="HA1203" i="16"/>
  <c r="HC1203" i="16"/>
  <c r="GV963" i="16"/>
  <c r="HA273" i="16"/>
  <c r="HC273" i="16"/>
  <c r="GV24" i="16"/>
  <c r="HC199" i="16"/>
  <c r="HA199" i="16"/>
  <c r="GV23" i="16"/>
  <c r="HC1519" i="16"/>
  <c r="HA1519" i="16"/>
  <c r="HA760" i="16"/>
  <c r="HC760" i="16"/>
  <c r="GV646" i="16"/>
  <c r="GZ931" i="16"/>
  <c r="HC1391" i="16"/>
  <c r="HA1391" i="16"/>
  <c r="GV1273" i="16"/>
  <c r="HA1480" i="16"/>
  <c r="HC1480" i="16"/>
  <c r="AY190" i="16"/>
  <c r="AY275" i="16" s="1"/>
  <c r="AZ190" i="16"/>
  <c r="AZ275" i="16" s="1"/>
  <c r="GP209" i="16"/>
  <c r="BG156" i="16" s="1"/>
  <c r="AZ207" i="16"/>
  <c r="AZ292" i="16" s="1"/>
  <c r="AY188" i="16"/>
  <c r="AY171" i="16"/>
  <c r="DG288" i="16"/>
  <c r="BG136" i="16" s="1"/>
  <c r="HC1446" i="16"/>
  <c r="HA1446" i="16"/>
  <c r="GV1274" i="16"/>
  <c r="HC1213" i="16"/>
  <c r="HA1213" i="16"/>
  <c r="GV969" i="16"/>
  <c r="HA1392" i="16"/>
  <c r="HC1392" i="16"/>
  <c r="GV1279" i="16"/>
  <c r="C11" i="12"/>
  <c r="HE630" i="16"/>
  <c r="HE943" i="16"/>
  <c r="HE317" i="16"/>
  <c r="HE1257" i="16"/>
  <c r="HE11" i="16"/>
  <c r="HC209" i="16"/>
  <c r="HA209" i="16"/>
  <c r="GV27" i="16"/>
  <c r="HA36" i="16"/>
  <c r="HB36" i="16"/>
  <c r="HC586" i="16"/>
  <c r="HA586" i="16"/>
  <c r="GV343" i="16"/>
  <c r="HA899" i="16"/>
  <c r="HC899" i="16"/>
  <c r="HA834" i="16"/>
  <c r="HC834" i="16"/>
  <c r="GV647" i="16"/>
  <c r="AO13" i="16"/>
  <c r="AO12" i="16"/>
  <c r="AO14" i="16"/>
  <c r="AO11" i="16"/>
  <c r="AO15" i="16"/>
  <c r="AN16" i="16"/>
  <c r="AO16" i="16" s="1"/>
  <c r="HC546" i="16"/>
  <c r="HA546" i="16"/>
  <c r="GV341" i="16"/>
  <c r="HC263" i="16"/>
  <c r="HA263" i="16"/>
  <c r="GV20" i="16"/>
  <c r="HA973" i="16"/>
  <c r="HB973" i="16"/>
  <c r="HC1381" i="16"/>
  <c r="HA1381" i="16"/>
  <c r="GV1269" i="16"/>
  <c r="GZ1552" i="16"/>
  <c r="HC1416" i="16"/>
  <c r="HA1416" i="16"/>
  <c r="GV1276" i="16"/>
  <c r="HC522" i="16"/>
  <c r="HA522" i="16"/>
  <c r="GV345" i="16"/>
  <c r="HA771" i="16"/>
  <c r="HC771" i="16"/>
  <c r="GV657" i="16"/>
  <c r="HC770" i="16"/>
  <c r="HA770" i="16"/>
  <c r="GV649" i="16"/>
  <c r="HC178" i="16"/>
  <c r="HA178" i="16"/>
  <c r="HC1445" i="16"/>
  <c r="HA1445" i="16"/>
  <c r="GV1267" i="16"/>
  <c r="HA1084" i="16"/>
  <c r="HC1084" i="16"/>
  <c r="GV964" i="16"/>
  <c r="AZ171" i="16"/>
  <c r="AZ256" i="16" s="1"/>
  <c r="DG130" i="16"/>
  <c r="HC761" i="16"/>
  <c r="HA761" i="16"/>
  <c r="GV653" i="16"/>
  <c r="HC835" i="16"/>
  <c r="HA835" i="16"/>
  <c r="GV656" i="16"/>
  <c r="HA264" i="16"/>
  <c r="HC264" i="16"/>
  <c r="HA1149" i="16"/>
  <c r="HC1149" i="16"/>
  <c r="GV971" i="16"/>
  <c r="HA448" i="16"/>
  <c r="HC448" i="16"/>
  <c r="GV342" i="16"/>
  <c r="HA1456" i="16"/>
  <c r="HC1456" i="16"/>
  <c r="GV1277" i="16"/>
  <c r="HC1109" i="16"/>
  <c r="HA1109" i="16"/>
  <c r="GV968" i="16"/>
  <c r="HB976" i="16"/>
  <c r="HA976" i="16"/>
  <c r="HC575" i="16"/>
  <c r="HA575" i="16"/>
  <c r="GV329" i="16"/>
  <c r="HA660" i="16"/>
  <c r="HB660" i="16"/>
  <c r="EJ288" i="16"/>
  <c r="BG143" i="16" s="1"/>
  <c r="FM288" i="16"/>
  <c r="BG150" i="16" s="1"/>
  <c r="FM209" i="16"/>
  <c r="BG149" i="16" s="1"/>
  <c r="AY207" i="16"/>
  <c r="AY292" i="16" s="1"/>
  <c r="AZ195" i="16"/>
  <c r="AZ280" i="16" s="1"/>
  <c r="AY178" i="16"/>
  <c r="AY263" i="16" s="1"/>
  <c r="HB264" i="16" l="1"/>
  <c r="HB835" i="16"/>
  <c r="HB761" i="16"/>
  <c r="HB760" i="16"/>
  <c r="HB263" i="16"/>
  <c r="HB546" i="16"/>
  <c r="HB575" i="16"/>
  <c r="HB1084" i="16"/>
  <c r="HB1445" i="16"/>
  <c r="HB1381" i="16"/>
  <c r="HB834" i="16"/>
  <c r="HB209" i="16"/>
  <c r="HB1109" i="16"/>
  <c r="HB1456" i="16"/>
  <c r="HB448" i="16"/>
  <c r="HB1149" i="16"/>
  <c r="HB178" i="16"/>
  <c r="HB770" i="16"/>
  <c r="HB771" i="16"/>
  <c r="HB522" i="16"/>
  <c r="HB1416" i="16"/>
  <c r="HB899" i="16"/>
  <c r="HB586" i="16"/>
  <c r="HB547" i="16"/>
  <c r="HB1480" i="16"/>
  <c r="HB1391" i="16"/>
  <c r="HB512" i="16"/>
  <c r="HB1392" i="16"/>
  <c r="HB1213" i="16"/>
  <c r="HB1446" i="16"/>
  <c r="HB482" i="16"/>
  <c r="HB1075" i="16"/>
  <c r="HB923" i="16"/>
  <c r="HB1417" i="16"/>
  <c r="HB1510" i="16"/>
  <c r="HB1519" i="16"/>
  <c r="HB199" i="16"/>
  <c r="HB273" i="16"/>
  <c r="HB1203" i="16"/>
  <c r="HB1174" i="16"/>
  <c r="HB274" i="16"/>
  <c r="HB135" i="16"/>
  <c r="HB1509" i="16"/>
  <c r="HB1148" i="16"/>
  <c r="HB611" i="16"/>
  <c r="HB859" i="16"/>
  <c r="HB898" i="16"/>
  <c r="HB1545" i="16"/>
  <c r="HB889" i="16"/>
  <c r="HB299" i="16"/>
  <c r="HB146" i="16"/>
  <c r="HB145" i="16"/>
  <c r="HB511" i="16"/>
  <c r="HB1110" i="16"/>
  <c r="HB1481" i="16"/>
  <c r="HB825" i="16"/>
  <c r="HB1520" i="16"/>
  <c r="HB457" i="16"/>
  <c r="HB824" i="16"/>
  <c r="HB235" i="16"/>
  <c r="HB210" i="16"/>
  <c r="HB1544" i="16"/>
  <c r="HB1455" i="16"/>
  <c r="HB860" i="16"/>
  <c r="HB796" i="16"/>
  <c r="HB200" i="16"/>
  <c r="HB1382" i="16"/>
  <c r="HB610" i="16"/>
  <c r="HB1173" i="16"/>
  <c r="HB576" i="16"/>
  <c r="HB458" i="16"/>
  <c r="HB298" i="16"/>
  <c r="HB234" i="16"/>
  <c r="AY273" i="16"/>
  <c r="GW1264" i="16"/>
  <c r="GX1264" i="16"/>
  <c r="GV1284" i="16"/>
  <c r="GX1284" i="16" s="1"/>
  <c r="GW1270" i="16"/>
  <c r="GX1270" i="16"/>
  <c r="GW962" i="16"/>
  <c r="GX962" i="16"/>
  <c r="GW30" i="16"/>
  <c r="GX30" i="16"/>
  <c r="GW1275" i="16"/>
  <c r="GX1275" i="16"/>
  <c r="GX338" i="16"/>
  <c r="GW338" i="16"/>
  <c r="GW967" i="16"/>
  <c r="GX967" i="16"/>
  <c r="GW336" i="16"/>
  <c r="GX336" i="16"/>
  <c r="GX346" i="16"/>
  <c r="GW346" i="16"/>
  <c r="AY290" i="16"/>
  <c r="GW655" i="16"/>
  <c r="GX655" i="16"/>
  <c r="GW642" i="16"/>
  <c r="GX642" i="16"/>
  <c r="GV661" i="16"/>
  <c r="GX661" i="16" s="1"/>
  <c r="GX31" i="16"/>
  <c r="GW31" i="16"/>
  <c r="HB924" i="16"/>
  <c r="HB521" i="16"/>
  <c r="HB447" i="16"/>
  <c r="HB171" i="16"/>
  <c r="HB1085" i="16"/>
  <c r="HB1138" i="16"/>
  <c r="HB1139" i="16"/>
  <c r="HC1245" i="16"/>
  <c r="HE942" i="16" s="1"/>
  <c r="HE947" i="16" s="1"/>
  <c r="GW964" i="16"/>
  <c r="GX964" i="16"/>
  <c r="GX1269" i="16"/>
  <c r="GW1269" i="16"/>
  <c r="GW647" i="16"/>
  <c r="GX647" i="16"/>
  <c r="AY256" i="16"/>
  <c r="BG155" i="16"/>
  <c r="BG158" i="16" s="1"/>
  <c r="AS59" i="16" s="1"/>
  <c r="AY229" i="16"/>
  <c r="AY314" i="16" s="1"/>
  <c r="GW26" i="16"/>
  <c r="GX26" i="16"/>
  <c r="GW652" i="16"/>
  <c r="GX652" i="16"/>
  <c r="BG148" i="16"/>
  <c r="BG151" i="16" s="1"/>
  <c r="AR59" i="16" s="1"/>
  <c r="AZ211" i="16"/>
  <c r="AZ296" i="16" s="1"/>
  <c r="AZ212" i="16"/>
  <c r="AZ297" i="16" s="1"/>
  <c r="GW650" i="16"/>
  <c r="GX650" i="16"/>
  <c r="GX335" i="16"/>
  <c r="GW335" i="16"/>
  <c r="GW334" i="16"/>
  <c r="GX334" i="16"/>
  <c r="GW972" i="16"/>
  <c r="GX972" i="16"/>
  <c r="GW957" i="16"/>
  <c r="GX957" i="16"/>
  <c r="GW965" i="16"/>
  <c r="GX965" i="16"/>
  <c r="HC306" i="16"/>
  <c r="HB1238" i="16"/>
  <c r="HB1202" i="16"/>
  <c r="HB1212" i="16"/>
  <c r="HB585" i="16"/>
  <c r="GW329" i="16"/>
  <c r="GX329" i="16"/>
  <c r="GV349" i="16"/>
  <c r="GX349" i="16" s="1"/>
  <c r="GW1267" i="16"/>
  <c r="GX1267" i="16"/>
  <c r="GW968" i="16"/>
  <c r="GX968" i="16"/>
  <c r="GX1277" i="16"/>
  <c r="GW1277" i="16"/>
  <c r="GW342" i="16"/>
  <c r="GX342" i="16"/>
  <c r="GX971" i="16"/>
  <c r="GW971" i="16"/>
  <c r="GX649" i="16"/>
  <c r="GW649" i="16"/>
  <c r="GW657" i="16"/>
  <c r="GX657" i="16"/>
  <c r="GW345" i="16"/>
  <c r="GX345" i="16"/>
  <c r="GW1276" i="16"/>
  <c r="GX1276" i="16"/>
  <c r="GW343" i="16"/>
  <c r="GX343" i="16"/>
  <c r="GW27" i="16"/>
  <c r="GX27" i="16"/>
  <c r="GW1279" i="16"/>
  <c r="GX1279" i="16"/>
  <c r="GW969" i="16"/>
  <c r="GX969" i="16"/>
  <c r="GW1274" i="16"/>
  <c r="GX1274" i="16"/>
  <c r="GW646" i="16"/>
  <c r="GX646" i="16"/>
  <c r="GW32" i="16"/>
  <c r="GX32" i="16"/>
  <c r="GW34" i="16"/>
  <c r="GX34" i="16"/>
  <c r="GX1272" i="16"/>
  <c r="GW1272" i="16"/>
  <c r="GW1271" i="16"/>
  <c r="GX1271" i="16"/>
  <c r="GX344" i="16"/>
  <c r="GW344" i="16"/>
  <c r="GW966" i="16"/>
  <c r="GX966" i="16"/>
  <c r="GW651" i="16"/>
  <c r="GX651" i="16"/>
  <c r="GW648" i="16"/>
  <c r="GX648" i="16"/>
  <c r="GX29" i="16"/>
  <c r="GW29" i="16"/>
  <c r="GW331" i="16"/>
  <c r="GX331" i="16"/>
  <c r="HB916" i="16"/>
  <c r="HB592" i="16"/>
  <c r="HB604" i="16"/>
  <c r="HB1433" i="16"/>
  <c r="HB1243" i="16"/>
  <c r="HB930" i="16"/>
  <c r="HB1449" i="16"/>
  <c r="HB1527" i="16"/>
  <c r="HB1052" i="16"/>
  <c r="HB1458" i="16"/>
  <c r="HB1523" i="16"/>
  <c r="HB1395" i="16"/>
  <c r="HB1474" i="16"/>
  <c r="HB425" i="16"/>
  <c r="HB1413" i="16"/>
  <c r="HB594" i="16"/>
  <c r="HB1370" i="16"/>
  <c r="HB1404" i="16"/>
  <c r="HB598" i="16"/>
  <c r="HB1496" i="16"/>
  <c r="HB1551" i="16"/>
  <c r="HB569" i="16"/>
  <c r="HB300" i="16"/>
  <c r="HB583" i="16"/>
  <c r="HB862" i="16"/>
  <c r="HB1429" i="16"/>
  <c r="HB794" i="16"/>
  <c r="HB236" i="16"/>
  <c r="HB926" i="16"/>
  <c r="HB1388" i="16"/>
  <c r="HB1503" i="16"/>
  <c r="HB1191" i="16"/>
  <c r="HB1220" i="16"/>
  <c r="HB763" i="16"/>
  <c r="HB242" i="16"/>
  <c r="HB272" i="16"/>
  <c r="HB252" i="16"/>
  <c r="HB1419" i="16"/>
  <c r="HB301" i="16"/>
  <c r="HB869" i="16"/>
  <c r="HB896" i="16"/>
  <c r="HB223" i="16"/>
  <c r="HB213" i="16"/>
  <c r="HB1157" i="16"/>
  <c r="HB1165" i="16"/>
  <c r="HB1442" i="16"/>
  <c r="HB1538" i="16"/>
  <c r="HB1447" i="16"/>
  <c r="HB1479" i="16"/>
  <c r="HB1206" i="16"/>
  <c r="HB1219" i="16"/>
  <c r="HB1204" i="16"/>
  <c r="HB757" i="16"/>
  <c r="HB779" i="16"/>
  <c r="HB1464" i="16"/>
  <c r="HB1511" i="16"/>
  <c r="HB828" i="16"/>
  <c r="HB853" i="16"/>
  <c r="HB836" i="16"/>
  <c r="HB246" i="16"/>
  <c r="HB262" i="16"/>
  <c r="HB1320" i="16"/>
  <c r="HB1334" i="16"/>
  <c r="HB1042" i="16"/>
  <c r="HB709" i="16"/>
  <c r="HB539" i="16"/>
  <c r="HB513" i="16"/>
  <c r="HB574" i="16"/>
  <c r="HB545" i="16"/>
  <c r="HB149" i="16"/>
  <c r="HB115" i="16"/>
  <c r="HB241" i="16"/>
  <c r="HB1200" i="16"/>
  <c r="HB752" i="16"/>
  <c r="HB599" i="16"/>
  <c r="HB1420" i="16"/>
  <c r="HB1368" i="16"/>
  <c r="HB1047" i="16"/>
  <c r="HB548" i="16"/>
  <c r="HB1190" i="16"/>
  <c r="HB1209" i="16"/>
  <c r="HB1543" i="16"/>
  <c r="HB838" i="16"/>
  <c r="HB833" i="16"/>
  <c r="HB1082" i="16"/>
  <c r="HB1093" i="16"/>
  <c r="HB1097" i="16"/>
  <c r="HB568" i="16"/>
  <c r="HB1315" i="16"/>
  <c r="HB554" i="16"/>
  <c r="HB1179" i="16"/>
  <c r="HB1522" i="16"/>
  <c r="HB1049" i="16"/>
  <c r="HB865" i="16"/>
  <c r="HB421" i="16"/>
  <c r="HB797" i="16"/>
  <c r="HB607" i="16"/>
  <c r="HB1102" i="16"/>
  <c r="HB1497" i="16"/>
  <c r="HB573" i="16"/>
  <c r="HB1316" i="16"/>
  <c r="HB65" i="16"/>
  <c r="HB1008" i="16"/>
  <c r="HB990" i="16"/>
  <c r="HB390" i="16"/>
  <c r="HB481" i="16"/>
  <c r="HB119" i="16"/>
  <c r="HB144" i="16"/>
  <c r="HB454" i="16"/>
  <c r="HB435" i="16"/>
  <c r="HB1528" i="16"/>
  <c r="HB1498" i="16"/>
  <c r="HB1088" i="16"/>
  <c r="HB1410" i="16"/>
  <c r="HB858" i="16"/>
  <c r="HB1012" i="16"/>
  <c r="HB1330" i="16"/>
  <c r="HB363" i="16"/>
  <c r="HB1007" i="16"/>
  <c r="HB998" i="16"/>
  <c r="HB53" i="16"/>
  <c r="HB694" i="16"/>
  <c r="HB59" i="16"/>
  <c r="HB406" i="16"/>
  <c r="HB1028" i="16"/>
  <c r="HB99" i="16"/>
  <c r="HB397" i="16"/>
  <c r="HB515" i="16"/>
  <c r="HB491" i="16"/>
  <c r="HB1058" i="16"/>
  <c r="HB1361" i="16"/>
  <c r="HB1364" i="16"/>
  <c r="HB564" i="16"/>
  <c r="HB579" i="16"/>
  <c r="HB158" i="16"/>
  <c r="HB159" i="16"/>
  <c r="HB470" i="16"/>
  <c r="HB456" i="16"/>
  <c r="HB469" i="16"/>
  <c r="HB890" i="16"/>
  <c r="HB872" i="16"/>
  <c r="HB196" i="16"/>
  <c r="HB187" i="16"/>
  <c r="HB188" i="16"/>
  <c r="HB1126" i="16"/>
  <c r="HB1162" i="16"/>
  <c r="HB1469" i="16"/>
  <c r="HB774" i="16"/>
  <c r="HB1501" i="16"/>
  <c r="HB817" i="16"/>
  <c r="HB826" i="16"/>
  <c r="HB1055" i="16"/>
  <c r="HB275" i="16"/>
  <c r="HB245" i="16"/>
  <c r="HB1409" i="16"/>
  <c r="HB489" i="16"/>
  <c r="HB484" i="16"/>
  <c r="HB1408" i="16"/>
  <c r="HB1403" i="16"/>
  <c r="HB1244" i="16"/>
  <c r="HB1547" i="16"/>
  <c r="HB1357" i="16"/>
  <c r="HB1355" i="16"/>
  <c r="HB1399" i="16"/>
  <c r="HB1215" i="16"/>
  <c r="HB1231" i="16"/>
  <c r="HB1226" i="16"/>
  <c r="HB739" i="16"/>
  <c r="HB1518" i="16"/>
  <c r="HB1502" i="16"/>
  <c r="HB806" i="16"/>
  <c r="HB847" i="16"/>
  <c r="HB1062" i="16"/>
  <c r="HB1101" i="16"/>
  <c r="HB250" i="16"/>
  <c r="HB243" i="16"/>
  <c r="HB597" i="16"/>
  <c r="HB1546" i="16"/>
  <c r="HB929" i="16"/>
  <c r="HB1301" i="16"/>
  <c r="HB396" i="16"/>
  <c r="HB1023" i="16"/>
  <c r="HB376" i="16"/>
  <c r="HB51" i="16"/>
  <c r="HB73" i="16"/>
  <c r="HB989" i="16"/>
  <c r="HB54" i="16"/>
  <c r="HB55" i="16"/>
  <c r="HB728" i="16"/>
  <c r="HB1326" i="16"/>
  <c r="HB714" i="16"/>
  <c r="HB518" i="16"/>
  <c r="HB493" i="16"/>
  <c r="HB240" i="16"/>
  <c r="HB572" i="16"/>
  <c r="HB423" i="16"/>
  <c r="HB123" i="16"/>
  <c r="HB127" i="16"/>
  <c r="HB142" i="16"/>
  <c r="HB444" i="16"/>
  <c r="HB446" i="16"/>
  <c r="HB871" i="16"/>
  <c r="HB221" i="16"/>
  <c r="HB202" i="16"/>
  <c r="HB1155" i="16"/>
  <c r="HB1136" i="16"/>
  <c r="HB1467" i="16"/>
  <c r="HB270" i="16"/>
  <c r="HB1426" i="16"/>
  <c r="HB108" i="16"/>
  <c r="HB1114" i="16"/>
  <c r="HB111" i="16"/>
  <c r="HB1004" i="16"/>
  <c r="HB391" i="16"/>
  <c r="HB370" i="16"/>
  <c r="HB689" i="16"/>
  <c r="HB676" i="16"/>
  <c r="HB1013" i="16"/>
  <c r="HB1002" i="16"/>
  <c r="HB410" i="16"/>
  <c r="HB1043" i="16"/>
  <c r="HB1024" i="16"/>
  <c r="HB392" i="16"/>
  <c r="HB1349" i="16"/>
  <c r="HB490" i="16"/>
  <c r="HB495" i="16"/>
  <c r="HB538" i="16"/>
  <c r="HB1444" i="16"/>
  <c r="HB549" i="16"/>
  <c r="HB523" i="16"/>
  <c r="HB1131" i="16"/>
  <c r="HB143" i="16"/>
  <c r="HB910" i="16"/>
  <c r="HB427" i="16"/>
  <c r="HB882" i="16"/>
  <c r="HB897" i="16"/>
  <c r="HB198" i="16"/>
  <c r="HB182" i="16"/>
  <c r="HB1130" i="16"/>
  <c r="HB1127" i="16"/>
  <c r="HB1152" i="16"/>
  <c r="HB267" i="16"/>
  <c r="HB174" i="16"/>
  <c r="HB1384" i="16"/>
  <c r="HB1398" i="16"/>
  <c r="HB704" i="16"/>
  <c r="HB1536" i="16"/>
  <c r="HB1473" i="16"/>
  <c r="HB1108" i="16"/>
  <c r="HB801" i="16"/>
  <c r="HB1172" i="16"/>
  <c r="HB1448" i="16"/>
  <c r="HB735" i="16"/>
  <c r="HB1195" i="16"/>
  <c r="HB1224" i="16"/>
  <c r="HB789" i="16"/>
  <c r="HB744" i="16"/>
  <c r="HB773" i="16"/>
  <c r="HB1507" i="16"/>
  <c r="HB832" i="16"/>
  <c r="HB823" i="16"/>
  <c r="HB1073" i="16"/>
  <c r="HB1068" i="16"/>
  <c r="HB1054" i="16"/>
  <c r="HB257" i="16"/>
  <c r="HB271" i="16"/>
  <c r="HB1393" i="16"/>
  <c r="HB567" i="16"/>
  <c r="HB1365" i="16"/>
  <c r="HB1548" i="16"/>
  <c r="HB372" i="16"/>
  <c r="HB685" i="16"/>
  <c r="HB387" i="16"/>
  <c r="HB1298" i="16"/>
  <c r="HB1019" i="16"/>
  <c r="HB366" i="16"/>
  <c r="HB439" i="16"/>
  <c r="HB426" i="16"/>
  <c r="HB868" i="16"/>
  <c r="HB880" i="16"/>
  <c r="HB181" i="16"/>
  <c r="HB206" i="16"/>
  <c r="HB1132" i="16"/>
  <c r="HB1135" i="16"/>
  <c r="HB1462" i="16"/>
  <c r="HB290" i="16"/>
  <c r="HB1176" i="16"/>
  <c r="HB1452" i="16"/>
  <c r="HB1443" i="16"/>
  <c r="HB176" i="16"/>
  <c r="HB700" i="16"/>
  <c r="HB1324" i="16"/>
  <c r="HB69" i="16"/>
  <c r="HB364" i="16"/>
  <c r="HB1297" i="16"/>
  <c r="HB104" i="16"/>
  <c r="HB367" i="16"/>
  <c r="HB1311" i="16"/>
  <c r="HB725" i="16"/>
  <c r="HB122" i="16"/>
  <c r="HB133" i="16"/>
  <c r="HB459" i="16"/>
  <c r="HB429" i="16"/>
  <c r="HB901" i="16"/>
  <c r="HB870" i="16"/>
  <c r="HB226" i="16"/>
  <c r="HB183" i="16"/>
  <c r="HB1166" i="16"/>
  <c r="HB1125" i="16"/>
  <c r="HB1432" i="16"/>
  <c r="HB843" i="16"/>
  <c r="HB818" i="16"/>
  <c r="HB1096" i="16"/>
  <c r="HB1066" i="16"/>
  <c r="HB281" i="16"/>
  <c r="HB1400" i="16"/>
  <c r="HB417" i="16"/>
  <c r="HB562" i="16"/>
  <c r="HB798" i="16"/>
  <c r="HB386" i="16"/>
  <c r="HB380" i="16"/>
  <c r="HB52" i="16"/>
  <c r="HB999" i="16"/>
  <c r="HB1029" i="16"/>
  <c r="HB1373" i="16"/>
  <c r="HB799" i="16"/>
  <c r="HB1484" i="16"/>
  <c r="HB153" i="16"/>
  <c r="HB139" i="16"/>
  <c r="HB431" i="16"/>
  <c r="HB450" i="16"/>
  <c r="HB451" i="16"/>
  <c r="HB911" i="16"/>
  <c r="HB907" i="16"/>
  <c r="HB1141" i="16"/>
  <c r="HB1118" i="16"/>
  <c r="HB277" i="16"/>
  <c r="HB1390" i="16"/>
  <c r="HB1512" i="16"/>
  <c r="HB1437" i="16"/>
  <c r="HB58" i="16"/>
  <c r="HB699" i="16"/>
  <c r="HB50" i="16"/>
  <c r="HB103" i="16"/>
  <c r="HB400" i="16"/>
  <c r="HB167" i="16"/>
  <c r="HB128" i="16"/>
  <c r="HB474" i="16"/>
  <c r="HB912" i="16"/>
  <c r="HB218" i="16"/>
  <c r="HB1468" i="16"/>
  <c r="HB551" i="16"/>
  <c r="HB1241" i="16"/>
  <c r="HB1184" i="16"/>
  <c r="HB784" i="16"/>
  <c r="HB295" i="16"/>
  <c r="HB244" i="16"/>
  <c r="HB1140" i="16"/>
  <c r="HB1506" i="16"/>
  <c r="HB1236" i="16"/>
  <c r="HB1214" i="16"/>
  <c r="HB783" i="16"/>
  <c r="HB778" i="16"/>
  <c r="HB767" i="16"/>
  <c r="HB1542" i="16"/>
  <c r="HB1526" i="16"/>
  <c r="HB1493" i="16"/>
  <c r="HB827" i="16"/>
  <c r="HB841" i="16"/>
  <c r="HB1053" i="16"/>
  <c r="HB266" i="16"/>
  <c r="HB559" i="16"/>
  <c r="HB305" i="16"/>
  <c r="HB1421" i="16"/>
  <c r="HB1211" i="16"/>
  <c r="HB1186" i="16"/>
  <c r="HB807" i="16"/>
  <c r="HB63" i="16"/>
  <c r="HB1485" i="16"/>
  <c r="HB175" i="16"/>
  <c r="HB1369" i="16"/>
  <c r="HB1321" i="16"/>
  <c r="HB690" i="16"/>
  <c r="HB703" i="16"/>
  <c r="HB993" i="16"/>
  <c r="HB678" i="16"/>
  <c r="HB992" i="16"/>
  <c r="HB1380" i="16"/>
  <c r="HB609" i="16"/>
  <c r="HB1098" i="16"/>
  <c r="HB1375" i="16"/>
  <c r="HB577" i="16"/>
  <c r="HB60" i="16"/>
  <c r="HB1009" i="16"/>
  <c r="HB1314" i="16"/>
  <c r="HB1003" i="16"/>
  <c r="HB677" i="16"/>
  <c r="HB675" i="16"/>
  <c r="HB710" i="16"/>
  <c r="HB498" i="16"/>
  <c r="HB154" i="16"/>
  <c r="HB480" i="16"/>
  <c r="HB428" i="16"/>
  <c r="HB455" i="16"/>
  <c r="HB877" i="16"/>
  <c r="HB887" i="16"/>
  <c r="HB211" i="16"/>
  <c r="HB217" i="16"/>
  <c r="HB1122" i="16"/>
  <c r="HB1137" i="16"/>
  <c r="HB1472" i="16"/>
  <c r="HB1459" i="16"/>
  <c r="HB616" i="16"/>
  <c r="HB1439" i="16"/>
  <c r="HB486" i="16"/>
  <c r="HB1549" i="16"/>
  <c r="HB1194" i="16"/>
  <c r="HB1189" i="16"/>
  <c r="HB1533" i="16"/>
  <c r="HB803" i="16"/>
  <c r="HB821" i="16"/>
  <c r="HB1071" i="16"/>
  <c r="HB287" i="16"/>
  <c r="HB296" i="16"/>
  <c r="HB1414" i="16"/>
  <c r="HB557" i="16"/>
  <c r="HB173" i="16"/>
  <c r="HB695" i="16"/>
  <c r="HB708" i="16"/>
  <c r="HB1305" i="16"/>
  <c r="HB1300" i="16"/>
  <c r="HB180" i="16"/>
  <c r="HB1151" i="16"/>
  <c r="HB292" i="16"/>
  <c r="HB1457" i="16"/>
  <c r="HB1022" i="16"/>
  <c r="HB79" i="16"/>
  <c r="HB75" i="16"/>
  <c r="HB83" i="16"/>
  <c r="HB1309" i="16"/>
  <c r="HB365" i="16"/>
  <c r="HB371" i="16"/>
  <c r="HB1340" i="16"/>
  <c r="HB520" i="16"/>
  <c r="HB237" i="16"/>
  <c r="HB582" i="16"/>
  <c r="HB1112" i="16"/>
  <c r="HB169" i="16"/>
  <c r="HB866" i="16"/>
  <c r="HB1201" i="16"/>
  <c r="HB753" i="16"/>
  <c r="HB792" i="16"/>
  <c r="HB280" i="16"/>
  <c r="HB251" i="16"/>
  <c r="HB1242" i="16"/>
  <c r="HB464" i="16"/>
  <c r="HB867" i="16"/>
  <c r="HB921" i="16"/>
  <c r="HB203" i="16"/>
  <c r="HB201" i="16"/>
  <c r="HB1142" i="16"/>
  <c r="HB1119" i="16"/>
  <c r="HB1477" i="16"/>
  <c r="HB1454" i="16"/>
  <c r="HB540" i="16"/>
  <c r="HB1111" i="16"/>
  <c r="HB1210" i="16"/>
  <c r="HB1181" i="16"/>
  <c r="HB788" i="16"/>
  <c r="HB764" i="16"/>
  <c r="HB747" i="16"/>
  <c r="HB1537" i="16"/>
  <c r="HB822" i="16"/>
  <c r="HB837" i="16"/>
  <c r="HB1061" i="16"/>
  <c r="HB256" i="16"/>
  <c r="HB693" i="16"/>
  <c r="HB412" i="16"/>
  <c r="HB415" i="16"/>
  <c r="HB1032" i="16"/>
  <c r="HB492" i="16"/>
  <c r="HB504" i="16"/>
  <c r="HB1424" i="16"/>
  <c r="HB553" i="16"/>
  <c r="HB163" i="16"/>
  <c r="HB1394" i="16"/>
  <c r="HB1185" i="16"/>
  <c r="HB613" i="16"/>
  <c r="HB1351" i="16"/>
  <c r="HB1423" i="16"/>
  <c r="HB737" i="16"/>
  <c r="HB424" i="16"/>
  <c r="HB593" i="16"/>
  <c r="HB1182" i="16"/>
  <c r="HB1199" i="16"/>
  <c r="HB1491" i="16"/>
  <c r="HB813" i="16"/>
  <c r="HB856" i="16"/>
  <c r="HB857" i="16"/>
  <c r="HB1063" i="16"/>
  <c r="HB1067" i="16"/>
  <c r="HB1092" i="16"/>
  <c r="HB172" i="16"/>
  <c r="HB1039" i="16"/>
  <c r="HB114" i="16"/>
  <c r="HB603" i="16"/>
  <c r="HB1115" i="16"/>
  <c r="HB738" i="16"/>
  <c r="HB1116" i="16"/>
  <c r="HB1482" i="16"/>
  <c r="HB302" i="16"/>
  <c r="HB1081" i="16"/>
  <c r="HB608" i="16"/>
  <c r="HB1379" i="16"/>
  <c r="HB401" i="16"/>
  <c r="HB70" i="16"/>
  <c r="HB997" i="16"/>
  <c r="HB1018" i="16"/>
  <c r="HB991" i="16"/>
  <c r="HB558" i="16"/>
  <c r="HB436" i="16"/>
  <c r="HB466" i="16"/>
  <c r="HB741" i="16"/>
  <c r="HB804" i="16"/>
  <c r="HB261" i="16"/>
  <c r="HB247" i="16"/>
  <c r="HB1463" i="16"/>
  <c r="HB1304" i="16"/>
  <c r="HB1017" i="16"/>
  <c r="HB679" i="16"/>
  <c r="HB362" i="16"/>
  <c r="HB382" i="16"/>
  <c r="HB98" i="16"/>
  <c r="HB1354" i="16"/>
  <c r="HB1331" i="16"/>
  <c r="HB1345" i="16"/>
  <c r="HB713" i="16"/>
  <c r="HB530" i="16"/>
  <c r="HB535" i="16"/>
  <c r="HB922" i="16"/>
  <c r="HB552" i="16"/>
  <c r="HB846" i="16"/>
  <c r="HB129" i="16"/>
  <c r="HB117" i="16"/>
  <c r="HB475" i="16"/>
  <c r="HB479" i="16"/>
  <c r="HB440" i="16"/>
  <c r="HB885" i="16"/>
  <c r="HB197" i="16"/>
  <c r="HB228" i="16"/>
  <c r="HB1146" i="16"/>
  <c r="HB1145" i="16"/>
  <c r="HB758" i="16"/>
  <c r="HB1532" i="16"/>
  <c r="HB842" i="16"/>
  <c r="HB808" i="16"/>
  <c r="HB1056" i="16"/>
  <c r="HB1091" i="16"/>
  <c r="HB1306" i="16"/>
  <c r="HB1033" i="16"/>
  <c r="HB723" i="16"/>
  <c r="HB1339" i="16"/>
  <c r="HB543" i="16"/>
  <c r="HB525" i="16"/>
  <c r="HB1389" i="16"/>
  <c r="HB927" i="16"/>
  <c r="HB1175" i="16"/>
  <c r="HB118" i="16"/>
  <c r="HB132" i="16"/>
  <c r="HB116" i="16"/>
  <c r="HB78" i="16"/>
  <c r="HB411" i="16"/>
  <c r="HB500" i="16"/>
  <c r="HB499" i="16"/>
  <c r="HB505" i="16"/>
  <c r="HB1438" i="16"/>
  <c r="HB550" i="16"/>
  <c r="HB864" i="16"/>
  <c r="HB1508" i="16"/>
  <c r="HB265" i="16"/>
  <c r="HB705" i="16"/>
  <c r="HB1325" i="16"/>
  <c r="HB688" i="16"/>
  <c r="HB718" i="16"/>
  <c r="HB1335" i="16"/>
  <c r="HB524" i="16"/>
  <c r="HB533" i="16"/>
  <c r="HB900" i="16"/>
  <c r="HB186" i="16"/>
  <c r="HB179" i="16"/>
  <c r="HB733" i="16"/>
  <c r="HB84" i="16"/>
  <c r="HB395" i="16"/>
  <c r="HB1014" i="16"/>
  <c r="HB381" i="16"/>
  <c r="HB1346" i="16"/>
  <c r="HB93" i="16"/>
  <c r="HB534" i="16"/>
  <c r="HB1383" i="16"/>
  <c r="HB238" i="16"/>
  <c r="HB485" i="16"/>
  <c r="HB1374" i="16"/>
  <c r="HB720" i="16"/>
  <c r="HB886" i="16"/>
  <c r="HB876" i="16"/>
  <c r="HB881" i="16"/>
  <c r="HB207" i="16"/>
  <c r="HB193" i="16"/>
  <c r="HB1121" i="16"/>
  <c r="HB1362" i="16"/>
  <c r="HB1240" i="16"/>
  <c r="HB584" i="16"/>
  <c r="HB724" i="16"/>
  <c r="HB1027" i="16"/>
  <c r="HB994" i="16"/>
  <c r="HB405" i="16"/>
  <c r="HB510" i="16"/>
  <c r="HB503" i="16"/>
  <c r="HB730" i="16"/>
  <c r="HB124" i="16"/>
  <c r="HB148" i="16"/>
  <c r="HB1225" i="16"/>
  <c r="HB555" i="16"/>
  <c r="HB1230" i="16"/>
  <c r="HB1488" i="16"/>
  <c r="HB1492" i="16"/>
  <c r="HB848" i="16"/>
  <c r="HB1103" i="16"/>
  <c r="HB1076" i="16"/>
  <c r="HB612" i="16"/>
  <c r="HB1516" i="16"/>
  <c r="HB588" i="16"/>
  <c r="HB1422" i="16"/>
  <c r="HB1425" i="16"/>
  <c r="HB177" i="16"/>
  <c r="HB1490" i="16"/>
  <c r="HB1072" i="16"/>
  <c r="HB476" i="16"/>
  <c r="HB441" i="16"/>
  <c r="HB754" i="16"/>
  <c r="HB519" i="16"/>
  <c r="HB1513" i="16"/>
  <c r="HB1356" i="16"/>
  <c r="HB1363" i="16"/>
  <c r="HB892" i="16"/>
  <c r="HB742" i="16"/>
  <c r="HB1489" i="16"/>
  <c r="HB291" i="16"/>
  <c r="HB286" i="16"/>
  <c r="HB420" i="16"/>
  <c r="HB239" i="16"/>
  <c r="HB112" i="16"/>
  <c r="HB488" i="16"/>
  <c r="HB1180" i="16"/>
  <c r="HB734" i="16"/>
  <c r="HB772" i="16"/>
  <c r="HB1434" i="16"/>
  <c r="HB1541" i="16"/>
  <c r="HB1077" i="16"/>
  <c r="HB68" i="16"/>
  <c r="HB729" i="16"/>
  <c r="HB1034" i="16"/>
  <c r="HB100" i="16"/>
  <c r="HB402" i="16"/>
  <c r="HB494" i="16"/>
  <c r="HB529" i="16"/>
  <c r="HB544" i="16"/>
  <c r="HB1428" i="16"/>
  <c r="HB1239" i="16"/>
  <c r="HB147" i="16"/>
  <c r="HB157" i="16"/>
  <c r="HB164" i="16"/>
  <c r="HB465" i="16"/>
  <c r="HB445" i="16"/>
  <c r="HB875" i="16"/>
  <c r="HB231" i="16"/>
  <c r="HB192" i="16"/>
  <c r="HB1167" i="16"/>
  <c r="HB1378" i="16"/>
  <c r="HB1478" i="16"/>
  <c r="HB113" i="16"/>
  <c r="HB385" i="16"/>
  <c r="HB715" i="16"/>
  <c r="HB1037" i="16"/>
  <c r="HB1336" i="16"/>
  <c r="HB719" i="16"/>
  <c r="HB222" i="16"/>
  <c r="HB1147" i="16"/>
  <c r="HB1156" i="16"/>
  <c r="HB1359" i="16"/>
  <c r="HB1050" i="16"/>
  <c r="HB1216" i="16"/>
  <c r="HB740" i="16"/>
  <c r="HB748" i="16"/>
  <c r="HB276" i="16"/>
  <c r="HB285" i="16"/>
  <c r="HB1177" i="16"/>
  <c r="HB95" i="16"/>
  <c r="HB434" i="16"/>
  <c r="HB906" i="16"/>
  <c r="HB905" i="16"/>
  <c r="HB227" i="16"/>
  <c r="HB208" i="16"/>
  <c r="HB1160" i="16"/>
  <c r="HB1170" i="16"/>
  <c r="HB297" i="16"/>
  <c r="HB863" i="16"/>
  <c r="HB1178" i="16"/>
  <c r="HB1183" i="16"/>
  <c r="HB1235" i="16"/>
  <c r="HB787" i="16"/>
  <c r="HB768" i="16"/>
  <c r="HB762" i="16"/>
  <c r="HB1517" i="16"/>
  <c r="HB831" i="16"/>
  <c r="HB805" i="16"/>
  <c r="HB1086" i="16"/>
  <c r="HB282" i="16"/>
  <c r="HB1350" i="16"/>
  <c r="HB94" i="16"/>
  <c r="HB89" i="16"/>
  <c r="HB1341" i="16"/>
  <c r="HB509" i="16"/>
  <c r="HB528" i="16"/>
  <c r="HB303" i="16"/>
  <c r="HB1120" i="16"/>
  <c r="HB138" i="16"/>
  <c r="HB602" i="16"/>
  <c r="HB1234" i="16"/>
  <c r="HB578" i="16"/>
  <c r="HB802" i="16"/>
  <c r="HB304" i="16"/>
  <c r="HB614" i="16"/>
  <c r="HB1405" i="16"/>
  <c r="HB793" i="16"/>
  <c r="HB1196" i="16"/>
  <c r="HB1221" i="16"/>
  <c r="HB749" i="16"/>
  <c r="HB1521" i="16"/>
  <c r="HB811" i="16"/>
  <c r="HB816" i="16"/>
  <c r="HB1057" i="16"/>
  <c r="HB1083" i="16"/>
  <c r="HB1385" i="16"/>
  <c r="HB168" i="16"/>
  <c r="HB861" i="16"/>
  <c r="HB1044" i="16"/>
  <c r="HB617" i="16"/>
  <c r="HB1048" i="16"/>
  <c r="HB487" i="16"/>
  <c r="HB1360" i="16"/>
  <c r="HB1483" i="16"/>
  <c r="HB1087" i="16"/>
  <c r="HB589" i="16"/>
  <c r="HB109" i="16"/>
  <c r="HB1329" i="16"/>
  <c r="HB377" i="16"/>
  <c r="HB1319" i="16"/>
  <c r="HB1299" i="16"/>
  <c r="HB85" i="16"/>
  <c r="HB74" i="16"/>
  <c r="HB1296" i="16"/>
  <c r="HB105" i="16"/>
  <c r="HB1415" i="16"/>
  <c r="HB461" i="16"/>
  <c r="HB449" i="16"/>
  <c r="HB743" i="16"/>
  <c r="HB851" i="16"/>
  <c r="HB260" i="16"/>
  <c r="HB422" i="16"/>
  <c r="HB683" i="16"/>
  <c r="HB80" i="16"/>
  <c r="HB684" i="16"/>
  <c r="HB698" i="16"/>
  <c r="HB416" i="16"/>
  <c r="HB407" i="16"/>
  <c r="HB680" i="16"/>
  <c r="HB88" i="16"/>
  <c r="HB508" i="16"/>
  <c r="HB514" i="16"/>
  <c r="HB928" i="16"/>
  <c r="HB1486" i="16"/>
  <c r="HB110" i="16"/>
  <c r="HB137" i="16"/>
  <c r="HB915" i="16"/>
  <c r="HB471" i="16"/>
  <c r="HB460" i="16"/>
  <c r="HB902" i="16"/>
  <c r="HB891" i="16"/>
  <c r="HB212" i="16"/>
  <c r="HB232" i="16"/>
  <c r="HB1171" i="16"/>
  <c r="HB1150" i="16"/>
  <c r="HB782" i="16"/>
  <c r="HB1531" i="16"/>
  <c r="HB812" i="16"/>
  <c r="HB1106" i="16"/>
  <c r="HB1107" i="16"/>
  <c r="HB255" i="16"/>
  <c r="HB563" i="16"/>
  <c r="HB556" i="16"/>
  <c r="HB587" i="16"/>
  <c r="HB1427" i="16"/>
  <c r="HB1418" i="16"/>
  <c r="HB800" i="16"/>
  <c r="HB1051" i="16"/>
  <c r="HB736" i="16"/>
  <c r="HB615" i="16"/>
  <c r="HB1453" i="16"/>
  <c r="HB1113" i="16"/>
  <c r="HB1205" i="16"/>
  <c r="HB1229" i="16"/>
  <c r="HB759" i="16"/>
  <c r="HB777" i="16"/>
  <c r="HB920" i="16"/>
  <c r="HB216" i="16"/>
  <c r="HB1117" i="16"/>
  <c r="HB1161" i="16"/>
  <c r="HB1358" i="16"/>
  <c r="HB233" i="16"/>
  <c r="HB1487" i="16"/>
  <c r="HB1550" i="16"/>
  <c r="HB162" i="16"/>
  <c r="HB375" i="16"/>
  <c r="HB1038" i="16"/>
  <c r="HB1344" i="16"/>
  <c r="HB90" i="16"/>
  <c r="HB769" i="16"/>
  <c r="HB852" i="16"/>
  <c r="HB1078" i="16"/>
  <c r="HB925" i="16"/>
  <c r="HB1310" i="16"/>
  <c r="HB64" i="16"/>
  <c r="HB152" i="16"/>
  <c r="HB134" i="16"/>
  <c r="HB430" i="16"/>
  <c r="HB917" i="16"/>
  <c r="HB895" i="16"/>
  <c r="HB191" i="16"/>
  <c r="HB57" i="16"/>
  <c r="HB996" i="16"/>
  <c r="HB368" i="16"/>
  <c r="HB1303" i="16"/>
  <c r="HB56" i="16"/>
  <c r="HB681" i="16"/>
  <c r="HB995" i="16"/>
  <c r="HB369" i="16"/>
  <c r="HB682" i="16"/>
  <c r="HB1302" i="16"/>
  <c r="HB156" i="16"/>
  <c r="HB1402" i="16"/>
  <c r="HB1529" i="16"/>
  <c r="HB781" i="16"/>
  <c r="HB1465" i="16"/>
  <c r="HB1401" i="16"/>
  <c r="HB1026" i="16"/>
  <c r="HB155" i="16"/>
  <c r="HB532" i="16"/>
  <c r="HB844" i="16"/>
  <c r="HB220" i="16"/>
  <c r="HB595" i="16"/>
  <c r="HB1025" i="16"/>
  <c r="HB1158" i="16"/>
  <c r="HB711" i="16"/>
  <c r="HB1332" i="16"/>
  <c r="HB1333" i="16"/>
  <c r="HB531" i="16"/>
  <c r="HB468" i="16"/>
  <c r="HB1094" i="16"/>
  <c r="HB1530" i="16"/>
  <c r="HB909" i="16"/>
  <c r="HB845" i="16"/>
  <c r="HB780" i="16"/>
  <c r="HB219" i="16"/>
  <c r="HB1222" i="16"/>
  <c r="HB283" i="16"/>
  <c r="HB86" i="16"/>
  <c r="HB87" i="16"/>
  <c r="HB596" i="16"/>
  <c r="HB1159" i="16"/>
  <c r="HB467" i="16"/>
  <c r="HB1223" i="16"/>
  <c r="HB1466" i="16"/>
  <c r="HB284" i="16"/>
  <c r="HB398" i="16"/>
  <c r="HB712" i="16"/>
  <c r="HB1095" i="16"/>
  <c r="HB908" i="16"/>
  <c r="HB399" i="16"/>
  <c r="HB717" i="16"/>
  <c r="HB1322" i="16"/>
  <c r="HB61" i="16"/>
  <c r="HB1343" i="16"/>
  <c r="HB413" i="16"/>
  <c r="HB1006" i="16"/>
  <c r="HB692" i="16"/>
  <c r="HB1352" i="16"/>
  <c r="HB107" i="16"/>
  <c r="HB691" i="16"/>
  <c r="HB67" i="16"/>
  <c r="HB403" i="16"/>
  <c r="HB716" i="16"/>
  <c r="HB1307" i="16"/>
  <c r="HB389" i="16"/>
  <c r="HB66" i="16"/>
  <c r="HB1031" i="16"/>
  <c r="HB1036" i="16"/>
  <c r="HB702" i="16"/>
  <c r="HB408" i="16"/>
  <c r="HB409" i="16"/>
  <c r="HB1045" i="16"/>
  <c r="HB101" i="16"/>
  <c r="HB1338" i="16"/>
  <c r="HB379" i="16"/>
  <c r="HB686" i="16"/>
  <c r="HB727" i="16"/>
  <c r="HB1323" i="16"/>
  <c r="HB1035" i="16"/>
  <c r="HB726" i="16"/>
  <c r="HB378" i="16"/>
  <c r="HB1347" i="16"/>
  <c r="HB106" i="16"/>
  <c r="HB721" i="16"/>
  <c r="HB1040" i="16"/>
  <c r="HB1005" i="16"/>
  <c r="HB388" i="16"/>
  <c r="HB1337" i="16"/>
  <c r="HB374" i="16"/>
  <c r="HB92" i="16"/>
  <c r="HB1312" i="16"/>
  <c r="HB102" i="16"/>
  <c r="HB1016" i="16"/>
  <c r="HB1353" i="16"/>
  <c r="HB404" i="16"/>
  <c r="HB1308" i="16"/>
  <c r="HB1001" i="16"/>
  <c r="HB1041" i="16"/>
  <c r="HB96" i="16"/>
  <c r="HB1015" i="16"/>
  <c r="HB687" i="16"/>
  <c r="HB418" i="16"/>
  <c r="HB1342" i="16"/>
  <c r="HB1313" i="16"/>
  <c r="HB1348" i="16"/>
  <c r="HB373" i="16"/>
  <c r="HB91" i="16"/>
  <c r="HB62" i="16"/>
  <c r="HB731" i="16"/>
  <c r="HB732" i="16"/>
  <c r="HB701" i="16"/>
  <c r="HB1030" i="16"/>
  <c r="HB722" i="16"/>
  <c r="HB77" i="16"/>
  <c r="HB419" i="16"/>
  <c r="HB76" i="16"/>
  <c r="HB1000" i="16"/>
  <c r="HB97" i="16"/>
  <c r="HB414" i="16"/>
  <c r="HB1046" i="16"/>
  <c r="HB561" i="16"/>
  <c r="HB1451" i="16"/>
  <c r="HB903" i="16"/>
  <c r="HB1470" i="16"/>
  <c r="HB1505" i="16"/>
  <c r="HB904" i="16"/>
  <c r="HB160" i="16"/>
  <c r="HB1228" i="16"/>
  <c r="HB745" i="16"/>
  <c r="HB472" i="16"/>
  <c r="HB571" i="16"/>
  <c r="HB873" i="16"/>
  <c r="HB570" i="16"/>
  <c r="HB496" i="16"/>
  <c r="HB1163" i="16"/>
  <c r="HB289" i="16"/>
  <c r="HB839" i="16"/>
  <c r="HB204" i="16"/>
  <c r="HB1198" i="16"/>
  <c r="HB1090" i="16"/>
  <c r="HB130" i="16"/>
  <c r="HB1386" i="16"/>
  <c r="HB1124" i="16"/>
  <c r="HB1070" i="16"/>
  <c r="HB1154" i="16"/>
  <c r="HB1460" i="16"/>
  <c r="HB746" i="16"/>
  <c r="HB140" i="16"/>
  <c r="HB463" i="16"/>
  <c r="HB205" i="16"/>
  <c r="HB121" i="16"/>
  <c r="HB258" i="16"/>
  <c r="HB1495" i="16"/>
  <c r="HB1461" i="16"/>
  <c r="HB1535" i="16"/>
  <c r="HB279" i="16"/>
  <c r="HB1525" i="16"/>
  <c r="HB1143" i="16"/>
  <c r="HB850" i="16"/>
  <c r="HB1407" i="16"/>
  <c r="HB591" i="16"/>
  <c r="HB507" i="16"/>
  <c r="HB195" i="16"/>
  <c r="HB1227" i="16"/>
  <c r="HB601" i="16"/>
  <c r="HB278" i="16"/>
  <c r="HB1208" i="16"/>
  <c r="HB1440" i="16"/>
  <c r="HB756" i="16"/>
  <c r="HB1218" i="16"/>
  <c r="HB443" i="16"/>
  <c r="HB590" i="16"/>
  <c r="HB755" i="16"/>
  <c r="HB600" i="16"/>
  <c r="HB786" i="16"/>
  <c r="HB1366" i="16"/>
  <c r="HB248" i="16"/>
  <c r="HB809" i="16"/>
  <c r="HB536" i="16"/>
  <c r="HB1079" i="16"/>
  <c r="HB765" i="16"/>
  <c r="HB214" i="16"/>
  <c r="HB452" i="16"/>
  <c r="HB1471" i="16"/>
  <c r="HB131" i="16"/>
  <c r="HB527" i="16"/>
  <c r="HB161" i="16"/>
  <c r="HB874" i="16"/>
  <c r="HB268" i="16"/>
  <c r="HB1514" i="16"/>
  <c r="HB1153" i="16"/>
  <c r="HB288" i="16"/>
  <c r="HB432" i="16"/>
  <c r="HB580" i="16"/>
  <c r="HB1515" i="16"/>
  <c r="HB1431" i="16"/>
  <c r="HB820" i="16"/>
  <c r="HB215" i="16"/>
  <c r="HB1069" i="16"/>
  <c r="HB1367" i="16"/>
  <c r="HB269" i="16"/>
  <c r="HB1377" i="16"/>
  <c r="HB1099" i="16"/>
  <c r="HB1060" i="16"/>
  <c r="HB913" i="16"/>
  <c r="HB766" i="16"/>
  <c r="HB785" i="16"/>
  <c r="HB433" i="16"/>
  <c r="HB1134" i="16"/>
  <c r="HB517" i="16"/>
  <c r="HB1123" i="16"/>
  <c r="HB1376" i="16"/>
  <c r="HB150" i="16"/>
  <c r="HB1187" i="16"/>
  <c r="HB225" i="16"/>
  <c r="HB249" i="16"/>
  <c r="HB1396" i="16"/>
  <c r="HB883" i="16"/>
  <c r="HB1441" i="16"/>
  <c r="HB1450" i="16"/>
  <c r="HB776" i="16"/>
  <c r="HB526" i="16"/>
  <c r="HB914" i="16"/>
  <c r="HB1144" i="16"/>
  <c r="HB1406" i="16"/>
  <c r="HB829" i="16"/>
  <c r="HB1430" i="16"/>
  <c r="HB849" i="16"/>
  <c r="HB1089" i="16"/>
  <c r="HB185" i="16"/>
  <c r="HB1059" i="16"/>
  <c r="HB1164" i="16"/>
  <c r="HB1397" i="16"/>
  <c r="HB581" i="16"/>
  <c r="HB1494" i="16"/>
  <c r="HB775" i="16"/>
  <c r="HB184" i="16"/>
  <c r="HB462" i="16"/>
  <c r="HB497" i="16"/>
  <c r="HB516" i="16"/>
  <c r="HB537" i="16"/>
  <c r="HB224" i="16"/>
  <c r="HB840" i="16"/>
  <c r="HB1217" i="16"/>
  <c r="HB894" i="16"/>
  <c r="HB1188" i="16"/>
  <c r="HB473" i="16"/>
  <c r="HB1387" i="16"/>
  <c r="HB453" i="16"/>
  <c r="HB893" i="16"/>
  <c r="HB1197" i="16"/>
  <c r="HB1504" i="16"/>
  <c r="HB819" i="16"/>
  <c r="HB1100" i="16"/>
  <c r="HB141" i="16"/>
  <c r="HB1534" i="16"/>
  <c r="HB1133" i="16"/>
  <c r="HB560" i="16"/>
  <c r="HB884" i="16"/>
  <c r="HB194" i="16"/>
  <c r="HB1207" i="16"/>
  <c r="HB1524" i="16"/>
  <c r="HB810" i="16"/>
  <c r="HB1080" i="16"/>
  <c r="HB151" i="16"/>
  <c r="HB120" i="16"/>
  <c r="HB442" i="16"/>
  <c r="HB259" i="16"/>
  <c r="HB506" i="16"/>
  <c r="HB830" i="16"/>
  <c r="HB855" i="16"/>
  <c r="HB790" i="16"/>
  <c r="HB1104" i="16"/>
  <c r="HB879" i="16"/>
  <c r="HB1411" i="16"/>
  <c r="HB1436" i="16"/>
  <c r="HB1193" i="16"/>
  <c r="HB1065" i="16"/>
  <c r="HB294" i="16"/>
  <c r="HB1500" i="16"/>
  <c r="HB477" i="16"/>
  <c r="HB1539" i="16"/>
  <c r="HB1064" i="16"/>
  <c r="HB815" i="16"/>
  <c r="HB125" i="16"/>
  <c r="HB166" i="16"/>
  <c r="HB565" i="16"/>
  <c r="HB854" i="16"/>
  <c r="HB1105" i="16"/>
  <c r="HB1192" i="16"/>
  <c r="HB1168" i="16"/>
  <c r="HB189" i="16"/>
  <c r="HB791" i="16"/>
  <c r="HB501" i="16"/>
  <c r="HB253" i="16"/>
  <c r="HB918" i="16"/>
  <c r="HB1499" i="16"/>
  <c r="HB919" i="16"/>
  <c r="HB878" i="16"/>
  <c r="HB1412" i="16"/>
  <c r="HB1169" i="16"/>
  <c r="HB437" i="16"/>
  <c r="HB1372" i="16"/>
  <c r="HB478" i="16"/>
  <c r="HB229" i="16"/>
  <c r="HB254" i="16"/>
  <c r="HB606" i="16"/>
  <c r="HB814" i="16"/>
  <c r="HB1540" i="16"/>
  <c r="HB1129" i="16"/>
  <c r="HB1233" i="16"/>
  <c r="HB190" i="16"/>
  <c r="HB165" i="16"/>
  <c r="HB1476" i="16"/>
  <c r="HB1128" i="16"/>
  <c r="HB502" i="16"/>
  <c r="HB1371" i="16"/>
  <c r="HB605" i="16"/>
  <c r="HB1475" i="16"/>
  <c r="HB750" i="16"/>
  <c r="HB293" i="16"/>
  <c r="HB1232" i="16"/>
  <c r="HB541" i="16"/>
  <c r="HB230" i="16"/>
  <c r="HB438" i="16"/>
  <c r="HB126" i="16"/>
  <c r="HB542" i="16"/>
  <c r="HB1435" i="16"/>
  <c r="HB751" i="16"/>
  <c r="HB566" i="16"/>
  <c r="HB81" i="16"/>
  <c r="HB696" i="16"/>
  <c r="HB1021" i="16"/>
  <c r="HB72" i="16"/>
  <c r="HB383" i="16"/>
  <c r="HB1010" i="16"/>
  <c r="HB1328" i="16"/>
  <c r="HB394" i="16"/>
  <c r="HB697" i="16"/>
  <c r="HB706" i="16"/>
  <c r="HB82" i="16"/>
  <c r="HB384" i="16"/>
  <c r="HB1011" i="16"/>
  <c r="HB1318" i="16"/>
  <c r="HB707" i="16"/>
  <c r="HB1327" i="16"/>
  <c r="HB1020" i="16"/>
  <c r="HB393" i="16"/>
  <c r="HB71" i="16"/>
  <c r="HB1317" i="16"/>
  <c r="GW955" i="16"/>
  <c r="GX955" i="16"/>
  <c r="GV977" i="16"/>
  <c r="GX977" i="16" s="1"/>
  <c r="GW960" i="16"/>
  <c r="GX960" i="16"/>
  <c r="GW332" i="16"/>
  <c r="GX332" i="16"/>
  <c r="GX33" i="16"/>
  <c r="GW33" i="16"/>
  <c r="BG127" i="16"/>
  <c r="BG130" i="16" s="1"/>
  <c r="AO59" i="16" s="1"/>
  <c r="AY161" i="16"/>
  <c r="HB1237" i="16"/>
  <c r="HB1074" i="16"/>
  <c r="GX656" i="16"/>
  <c r="GW656" i="16"/>
  <c r="GW653" i="16"/>
  <c r="GX653" i="16"/>
  <c r="BG134" i="16"/>
  <c r="BG137" i="16" s="1"/>
  <c r="AP59" i="16" s="1"/>
  <c r="AP60" i="16" s="1"/>
  <c r="AP61" i="16" s="1"/>
  <c r="AP7" i="16" s="1"/>
  <c r="AP12" i="16" s="1"/>
  <c r="AZ178" i="16"/>
  <c r="AZ263" i="16" s="1"/>
  <c r="GW20" i="16"/>
  <c r="GX20" i="16"/>
  <c r="GV37" i="16"/>
  <c r="GX37" i="16" s="1"/>
  <c r="GX341" i="16"/>
  <c r="GW341" i="16"/>
  <c r="GW1273" i="16"/>
  <c r="GX1273" i="16"/>
  <c r="GX23" i="16"/>
  <c r="GW23" i="16"/>
  <c r="GW24" i="16"/>
  <c r="GX24" i="16"/>
  <c r="GW963" i="16"/>
  <c r="GX963" i="16"/>
  <c r="GW339" i="16"/>
  <c r="GX339" i="16"/>
  <c r="GX644" i="16"/>
  <c r="GW644" i="16"/>
  <c r="EJ130" i="16"/>
  <c r="AZ188" i="16"/>
  <c r="AZ273" i="16" s="1"/>
  <c r="GW35" i="16"/>
  <c r="GX35" i="16"/>
  <c r="AY307" i="16"/>
  <c r="GW959" i="16"/>
  <c r="GX959" i="16"/>
  <c r="HC1552" i="16"/>
  <c r="HE1256" i="16" s="1"/>
  <c r="HE1261" i="16" s="1"/>
  <c r="HC618" i="16"/>
  <c r="HC931" i="16"/>
  <c r="HB483" i="16"/>
  <c r="HB795" i="16"/>
  <c r="HB888" i="16"/>
  <c r="HB136" i="16"/>
  <c r="BA231" i="16" l="1"/>
  <c r="BA316" i="16"/>
  <c r="GW37" i="16"/>
  <c r="HD390" i="16"/>
  <c r="HD414" i="16"/>
  <c r="HD522" i="16"/>
  <c r="HD401" i="16"/>
  <c r="HD374" i="16"/>
  <c r="HD610" i="16"/>
  <c r="HD364" i="16"/>
  <c r="HD378" i="16"/>
  <c r="HD596" i="16"/>
  <c r="HD422" i="16"/>
  <c r="HD381" i="16"/>
  <c r="HD377" i="16"/>
  <c r="HD376" i="16"/>
  <c r="HD557" i="16"/>
  <c r="HD542" i="16"/>
  <c r="HD416" i="16"/>
  <c r="HD570" i="16"/>
  <c r="HD517" i="16"/>
  <c r="HD528" i="16"/>
  <c r="HD606" i="16"/>
  <c r="HD410" i="16"/>
  <c r="HD395" i="16"/>
  <c r="HD565" i="16"/>
  <c r="HD380" i="16"/>
  <c r="HD407" i="16"/>
  <c r="HD590" i="16"/>
  <c r="HD599" i="16"/>
  <c r="HD418" i="16"/>
  <c r="HD554" i="16"/>
  <c r="HD382" i="16"/>
  <c r="HD494" i="16"/>
  <c r="HD603" i="16"/>
  <c r="HD424" i="16"/>
  <c r="HD548" i="16"/>
  <c r="HD615" i="16"/>
  <c r="HD543" i="16"/>
  <c r="HD572" i="16"/>
  <c r="HD513" i="16"/>
  <c r="HD501" i="16"/>
  <c r="HD604" i="16"/>
  <c r="HD553" i="16"/>
  <c r="HD601" i="16"/>
  <c r="HD538" i="16"/>
  <c r="HD529" i="16"/>
  <c r="HD559" i="16"/>
  <c r="HD510" i="16"/>
  <c r="HD575" i="16"/>
  <c r="HD507" i="16"/>
  <c r="HD464" i="16"/>
  <c r="HD444" i="16"/>
  <c r="HD465" i="16"/>
  <c r="HD484" i="16"/>
  <c r="HD453" i="16"/>
  <c r="HD437" i="16"/>
  <c r="HD442" i="16"/>
  <c r="HD466" i="16"/>
  <c r="HD469" i="16"/>
  <c r="HD448" i="16"/>
  <c r="HD445" i="16"/>
  <c r="HD434" i="16"/>
  <c r="HD460" i="16"/>
  <c r="HD454" i="16"/>
  <c r="HD428" i="16"/>
  <c r="HD463" i="16"/>
  <c r="HD552" i="16"/>
  <c r="HD392" i="16"/>
  <c r="HD425" i="16"/>
  <c r="HD566" i="16"/>
  <c r="HD379" i="16"/>
  <c r="HD491" i="16"/>
  <c r="HD591" i="16"/>
  <c r="HD385" i="16"/>
  <c r="HD586" i="16"/>
  <c r="HD506" i="16"/>
  <c r="HD387" i="16"/>
  <c r="HD583" i="16"/>
  <c r="HD539" i="16"/>
  <c r="HD569" i="16"/>
  <c r="HD558" i="16"/>
  <c r="HD472" i="16"/>
  <c r="HD486" i="16"/>
  <c r="HD482" i="16"/>
  <c r="HD467" i="16"/>
  <c r="HD461" i="16"/>
  <c r="HD549" i="16"/>
  <c r="HD577" i="16"/>
  <c r="HD571" i="16"/>
  <c r="HD383" i="16"/>
  <c r="HD415" i="16"/>
  <c r="HD537" i="16"/>
  <c r="HD398" i="16"/>
  <c r="HD384" i="16"/>
  <c r="HD419" i="16"/>
  <c r="HD521" i="16"/>
  <c r="HD367" i="16"/>
  <c r="HD411" i="16"/>
  <c r="HD589" i="16"/>
  <c r="HD393" i="16"/>
  <c r="HD594" i="16"/>
  <c r="HD375" i="16"/>
  <c r="HD608" i="16"/>
  <c r="HD503" i="16"/>
  <c r="HD520" i="16"/>
  <c r="HD409" i="16"/>
  <c r="HD579" i="16"/>
  <c r="HD563" i="16"/>
  <c r="HD518" i="16"/>
  <c r="HD556" i="16"/>
  <c r="HD532" i="16"/>
  <c r="HD397" i="16"/>
  <c r="HD578" i="16"/>
  <c r="HD584" i="16"/>
  <c r="HD386" i="16"/>
  <c r="HD423" i="16"/>
  <c r="HD497" i="16"/>
  <c r="HD508" i="16"/>
  <c r="HD614" i="16"/>
  <c r="HD420" i="16"/>
  <c r="HD370" i="16"/>
  <c r="HD605" i="16"/>
  <c r="HD525" i="16"/>
  <c r="HD547" i="16"/>
  <c r="HD617" i="16"/>
  <c r="HD530" i="16"/>
  <c r="HD493" i="16"/>
  <c r="HD595" i="16"/>
  <c r="HD490" i="16"/>
  <c r="HD613" i="16"/>
  <c r="HD531" i="16"/>
  <c r="HD389" i="16"/>
  <c r="HD540" i="16"/>
  <c r="HD499" i="16"/>
  <c r="HD489" i="16"/>
  <c r="HD485" i="16"/>
  <c r="HD447" i="16"/>
  <c r="HD478" i="16"/>
  <c r="HD433" i="16"/>
  <c r="HD446" i="16"/>
  <c r="HD477" i="16"/>
  <c r="HD450" i="16"/>
  <c r="HD452" i="16"/>
  <c r="HD459" i="16"/>
  <c r="HD429" i="16"/>
  <c r="HD462" i="16"/>
  <c r="HD483" i="16"/>
  <c r="HD427" i="16"/>
  <c r="HD476" i="16"/>
  <c r="HD438" i="16"/>
  <c r="HD580" i="16"/>
  <c r="HD535" i="16"/>
  <c r="HD611" i="16"/>
  <c r="HD421" i="16"/>
  <c r="HD368" i="16"/>
  <c r="HD602" i="16"/>
  <c r="HD573" i="16"/>
  <c r="HD512" i="16"/>
  <c r="HD593" i="16"/>
  <c r="HD498" i="16"/>
  <c r="HD560" i="16"/>
  <c r="HD373" i="16"/>
  <c r="HD524" i="16"/>
  <c r="HD581" i="16"/>
  <c r="HD505" i="16"/>
  <c r="HD511" i="16"/>
  <c r="HD492" i="16"/>
  <c r="HD439" i="16"/>
  <c r="HD479" i="16"/>
  <c r="HD435" i="16"/>
  <c r="HD443" i="16"/>
  <c r="HD475" i="16"/>
  <c r="HD388" i="16"/>
  <c r="HD391" i="16"/>
  <c r="HD534" i="16"/>
  <c r="HD408" i="16"/>
  <c r="HD616" i="16"/>
  <c r="HD403" i="16"/>
  <c r="HD545" i="16"/>
  <c r="HD413" i="16"/>
  <c r="HD504" i="16"/>
  <c r="HD394" i="16"/>
  <c r="HD404" i="16"/>
  <c r="HD597" i="16"/>
  <c r="HD562" i="16"/>
  <c r="HD523" i="16"/>
  <c r="HD406" i="16"/>
  <c r="HD412" i="16"/>
  <c r="HD365" i="16"/>
  <c r="HD607" i="16"/>
  <c r="HD550" i="16"/>
  <c r="HD417" i="16"/>
  <c r="HD362" i="16"/>
  <c r="HD568" i="16"/>
  <c r="HD372" i="16"/>
  <c r="HD561" i="16"/>
  <c r="HD369" i="16"/>
  <c r="HD588" i="16"/>
  <c r="HD592" i="16"/>
  <c r="HD546" i="16"/>
  <c r="HD399" i="16"/>
  <c r="HD402" i="16"/>
  <c r="HE316" i="16"/>
  <c r="HE321" i="16" s="1"/>
  <c r="HD396" i="16"/>
  <c r="HD405" i="16"/>
  <c r="HD363" i="16"/>
  <c r="HD516" i="16"/>
  <c r="HD576" i="16"/>
  <c r="HD526" i="16"/>
  <c r="HD496" i="16"/>
  <c r="HD574" i="16"/>
  <c r="HD500" i="16"/>
  <c r="HD585" i="16"/>
  <c r="HD541" i="16"/>
  <c r="HD509" i="16"/>
  <c r="HD609" i="16"/>
  <c r="HD495" i="16"/>
  <c r="HD612" i="16"/>
  <c r="HD544" i="16"/>
  <c r="HD519" i="16"/>
  <c r="HD449" i="16"/>
  <c r="HD487" i="16"/>
  <c r="HD451" i="16"/>
  <c r="HD441" i="16"/>
  <c r="HD457" i="16"/>
  <c r="HD488" i="16"/>
  <c r="HD474" i="16"/>
  <c r="HD480" i="16"/>
  <c r="HD473" i="16"/>
  <c r="HD458" i="16"/>
  <c r="HD430" i="16"/>
  <c r="HD471" i="16"/>
  <c r="HD436" i="16"/>
  <c r="HD455" i="16"/>
  <c r="HD426" i="16"/>
  <c r="HD468" i="16"/>
  <c r="HD551" i="16"/>
  <c r="HD366" i="16"/>
  <c r="HD587" i="16"/>
  <c r="HD400" i="16"/>
  <c r="HD600" i="16"/>
  <c r="HD564" i="16"/>
  <c r="HD533" i="16"/>
  <c r="HD567" i="16"/>
  <c r="HD371" i="16"/>
  <c r="HD555" i="16"/>
  <c r="HD502" i="16"/>
  <c r="HD514" i="16"/>
  <c r="HD598" i="16"/>
  <c r="HD527" i="16"/>
  <c r="HD515" i="16"/>
  <c r="HD536" i="16"/>
  <c r="HD582" i="16"/>
  <c r="HD456" i="16"/>
  <c r="HD440" i="16"/>
  <c r="HD432" i="16"/>
  <c r="HD470" i="16"/>
  <c r="HD431" i="16"/>
  <c r="HD481" i="16"/>
  <c r="HB959" i="16"/>
  <c r="HA959" i="16"/>
  <c r="HB35" i="16"/>
  <c r="HA35" i="16"/>
  <c r="AN59" i="16"/>
  <c r="AN60" i="16" s="1"/>
  <c r="AN61" i="16" s="1"/>
  <c r="HE1258" i="16"/>
  <c r="HA1288" i="16" s="1"/>
  <c r="AS60" i="16"/>
  <c r="AS61" i="16" s="1"/>
  <c r="AP10" i="16" s="1"/>
  <c r="AP15" i="16" s="1"/>
  <c r="HB332" i="16"/>
  <c r="HA332" i="16"/>
  <c r="BG141" i="16"/>
  <c r="BG144" i="16" s="1"/>
  <c r="AQ59" i="16" s="1"/>
  <c r="BG145" i="16"/>
  <c r="HB339" i="16"/>
  <c r="HA339" i="16"/>
  <c r="HB963" i="16"/>
  <c r="HA963" i="16"/>
  <c r="HA1273" i="16"/>
  <c r="HB1273" i="16"/>
  <c r="HB341" i="16"/>
  <c r="HA341" i="16"/>
  <c r="HB653" i="16"/>
  <c r="HA653" i="16"/>
  <c r="AO60" i="16"/>
  <c r="AO61" i="16" s="1"/>
  <c r="AP6" i="16" s="1"/>
  <c r="HE12" i="16"/>
  <c r="HA41" i="16" s="1"/>
  <c r="HE318" i="16"/>
  <c r="HA353" i="16" s="1"/>
  <c r="HA960" i="16"/>
  <c r="HB960" i="16"/>
  <c r="HA955" i="16"/>
  <c r="HB955" i="16"/>
  <c r="P28" i="13"/>
  <c r="HA29" i="16"/>
  <c r="HB29" i="16"/>
  <c r="HA651" i="16"/>
  <c r="HB651" i="16"/>
  <c r="HA34" i="16"/>
  <c r="HB34" i="16"/>
  <c r="HA32" i="16"/>
  <c r="HB32" i="16"/>
  <c r="HB345" i="16"/>
  <c r="HA345" i="16"/>
  <c r="HA657" i="16"/>
  <c r="HB657" i="16"/>
  <c r="HA649" i="16"/>
  <c r="HB649" i="16"/>
  <c r="HA342" i="16"/>
  <c r="HB342" i="16"/>
  <c r="HB965" i="16"/>
  <c r="HA965" i="16"/>
  <c r="HA957" i="16"/>
  <c r="HB957" i="16"/>
  <c r="HE944" i="16"/>
  <c r="HA981" i="16" s="1"/>
  <c r="AR60" i="16"/>
  <c r="AR61" i="16" s="1"/>
  <c r="AP9" i="16" s="1"/>
  <c r="HA26" i="16"/>
  <c r="HB26" i="16"/>
  <c r="HA964" i="16"/>
  <c r="HB964" i="16"/>
  <c r="HA336" i="16"/>
  <c r="HB336" i="16"/>
  <c r="HB967" i="16"/>
  <c r="HA967" i="16"/>
  <c r="HA962" i="16"/>
  <c r="HB962" i="16"/>
  <c r="HB1552" i="16"/>
  <c r="HB618" i="16"/>
  <c r="HB306" i="16"/>
  <c r="BA180" i="16"/>
  <c r="BA299" i="16"/>
  <c r="GW1284" i="16"/>
  <c r="BA282" i="16"/>
  <c r="HB23" i="16"/>
  <c r="HA23" i="16"/>
  <c r="HA20" i="16"/>
  <c r="HB20" i="16"/>
  <c r="J28" i="13"/>
  <c r="HA331" i="16"/>
  <c r="HB331" i="16"/>
  <c r="HA966" i="16"/>
  <c r="HB966" i="16"/>
  <c r="HB344" i="16"/>
  <c r="HA344" i="16"/>
  <c r="HA646" i="16"/>
  <c r="HB646" i="16"/>
  <c r="HA1274" i="16"/>
  <c r="HB1274" i="16"/>
  <c r="HA27" i="16"/>
  <c r="HB27" i="16"/>
  <c r="HA968" i="16"/>
  <c r="HB968" i="16"/>
  <c r="HB972" i="16"/>
  <c r="HA972" i="16"/>
  <c r="HA650" i="16"/>
  <c r="HB650" i="16"/>
  <c r="HA1269" i="16"/>
  <c r="HB1269" i="16"/>
  <c r="HA31" i="16"/>
  <c r="HB31" i="16"/>
  <c r="HB346" i="16"/>
  <c r="HA346" i="16"/>
  <c r="HA338" i="16"/>
  <c r="HB338" i="16"/>
  <c r="HA1264" i="16"/>
  <c r="HB1264" i="16"/>
  <c r="R28" i="13"/>
  <c r="GW349" i="16"/>
  <c r="BA265" i="16"/>
  <c r="GW661" i="16"/>
  <c r="BA214" i="16"/>
  <c r="BA197" i="16"/>
  <c r="HA33" i="16"/>
  <c r="HB33" i="16"/>
  <c r="HB644" i="16"/>
  <c r="HA644" i="16"/>
  <c r="HA24" i="16"/>
  <c r="HB24" i="16"/>
  <c r="HA1271" i="16"/>
  <c r="HB1271" i="16"/>
  <c r="HB1272" i="16"/>
  <c r="HA1272" i="16"/>
  <c r="HB343" i="16"/>
  <c r="HA343" i="16"/>
  <c r="HA1276" i="16"/>
  <c r="HB1276" i="16"/>
  <c r="HB971" i="16"/>
  <c r="HA971" i="16"/>
  <c r="HB335" i="16"/>
  <c r="HA335" i="16"/>
  <c r="HB647" i="16"/>
  <c r="HA647" i="16"/>
  <c r="HB642" i="16"/>
  <c r="HA642" i="16"/>
  <c r="N28" i="13"/>
  <c r="HA1275" i="16"/>
  <c r="HB1275" i="16"/>
  <c r="HB1270" i="16"/>
  <c r="HA1270" i="16"/>
  <c r="AY246" i="16"/>
  <c r="BA248" i="16" s="1"/>
  <c r="BA163" i="16"/>
  <c r="HD738" i="16"/>
  <c r="HD712" i="16"/>
  <c r="HD1005" i="16"/>
  <c r="HD779" i="16"/>
  <c r="HD893" i="16"/>
  <c r="HD1462" i="16"/>
  <c r="HD1140" i="16"/>
  <c r="HD868" i="16"/>
  <c r="HD748" i="16"/>
  <c r="HD879" i="16"/>
  <c r="HD1040" i="16"/>
  <c r="HD1471" i="16"/>
  <c r="HD1482" i="16"/>
  <c r="HD1302" i="16"/>
  <c r="HD804" i="16"/>
  <c r="HD1001" i="16"/>
  <c r="HD679" i="16"/>
  <c r="HD1325" i="16"/>
  <c r="HD764" i="16"/>
  <c r="HD1034" i="16"/>
  <c r="HD1424" i="16"/>
  <c r="HD899" i="16"/>
  <c r="HD1458" i="16"/>
  <c r="HD865" i="16"/>
  <c r="HD1371" i="16"/>
  <c r="HD1203" i="16"/>
  <c r="HD1133" i="16"/>
  <c r="HD1025" i="16"/>
  <c r="HD758" i="16"/>
  <c r="HD759" i="16"/>
  <c r="HD1352" i="16"/>
  <c r="HD684" i="16"/>
  <c r="HD721" i="16"/>
  <c r="HD696" i="16"/>
  <c r="HD1456" i="16"/>
  <c r="HD1046" i="16"/>
  <c r="HD1202" i="16"/>
  <c r="HD1038" i="16"/>
  <c r="HD821" i="16"/>
  <c r="HD1322" i="16"/>
  <c r="HD768" i="16"/>
  <c r="HD755" i="16"/>
  <c r="HD1348" i="16"/>
  <c r="HD998" i="16"/>
  <c r="HD730" i="16"/>
  <c r="HD1119" i="16"/>
  <c r="HD805" i="16"/>
  <c r="HD1036" i="16"/>
  <c r="HD1301" i="16"/>
  <c r="HD788" i="16"/>
  <c r="HD812" i="16"/>
  <c r="HD1123" i="16"/>
  <c r="HD727" i="16"/>
  <c r="HD1389" i="16"/>
  <c r="HD1052" i="16"/>
  <c r="HD1343" i="16"/>
  <c r="HD1172" i="16"/>
  <c r="HD849" i="16"/>
  <c r="HD797" i="16"/>
  <c r="HD1032" i="16"/>
  <c r="HD1320" i="16"/>
  <c r="HD1009" i="16"/>
  <c r="HD846" i="16"/>
  <c r="HD1003" i="16"/>
  <c r="HD847" i="16"/>
  <c r="HD782" i="16"/>
  <c r="HD1317" i="16"/>
  <c r="HD718" i="16"/>
  <c r="HD703" i="16"/>
  <c r="HD1199" i="16"/>
  <c r="HD1014" i="16"/>
  <c r="HD751" i="16"/>
  <c r="HD1470" i="16"/>
  <c r="HD802" i="16"/>
  <c r="HD707" i="16"/>
  <c r="HD1410" i="16"/>
  <c r="HD876" i="16"/>
  <c r="HD1117" i="16"/>
  <c r="HD761" i="16"/>
  <c r="HD1170" i="16"/>
  <c r="HD1444" i="16"/>
  <c r="HD1346" i="16"/>
  <c r="HD710" i="16"/>
  <c r="HD855" i="16"/>
  <c r="HD1306" i="16"/>
  <c r="HD732" i="16"/>
  <c r="HD873" i="16"/>
  <c r="HD835" i="16"/>
  <c r="HD682" i="16"/>
  <c r="HD691" i="16"/>
  <c r="HD1195" i="16"/>
  <c r="HD1178" i="16"/>
  <c r="HD1334" i="16"/>
  <c r="HD1349" i="16"/>
  <c r="HD807" i="16"/>
  <c r="HD817" i="16"/>
  <c r="HD1047" i="16"/>
  <c r="HD1043" i="16"/>
  <c r="HD990" i="16"/>
  <c r="HD1304" i="16"/>
  <c r="HD735" i="16"/>
  <c r="HD1050" i="16"/>
  <c r="HD1129" i="16"/>
  <c r="HD757" i="16"/>
  <c r="HD1361" i="16"/>
  <c r="HD1312" i="16"/>
  <c r="HD699" i="16"/>
  <c r="HD1310" i="16"/>
  <c r="HD1242" i="16"/>
  <c r="HD1441" i="16"/>
  <c r="HD786" i="16"/>
  <c r="HD994" i="16"/>
  <c r="HD1037" i="16"/>
  <c r="HD1231" i="16"/>
  <c r="HD1407" i="16"/>
  <c r="HD736" i="16"/>
  <c r="HD832" i="16"/>
  <c r="HD1011" i="16"/>
  <c r="HD704" i="16"/>
  <c r="HD833" i="16"/>
  <c r="HD834" i="16"/>
  <c r="HD1243" i="16"/>
  <c r="HD1241" i="16"/>
  <c r="HD844" i="16"/>
  <c r="HD916" i="16"/>
  <c r="HD1239" i="16"/>
  <c r="HD1164" i="16"/>
  <c r="HD1437" i="16"/>
  <c r="HD1191" i="16"/>
  <c r="HD1146" i="16"/>
  <c r="HD1377" i="16"/>
  <c r="HD1220" i="16"/>
  <c r="HD1453" i="16"/>
  <c r="HD1369" i="16"/>
  <c r="HD1198" i="16"/>
  <c r="HD1426" i="16"/>
  <c r="HD1337" i="16"/>
  <c r="HD1367" i="16"/>
  <c r="HD1404" i="16"/>
  <c r="HD1443" i="16"/>
  <c r="HD880" i="16"/>
  <c r="HD1222" i="16"/>
  <c r="HD1154" i="16"/>
  <c r="HD902" i="16"/>
  <c r="HD1215" i="16"/>
  <c r="HD1149" i="16"/>
  <c r="HD1477" i="16"/>
  <c r="HD1156" i="16"/>
  <c r="HD1234" i="16"/>
  <c r="HD716" i="16"/>
  <c r="HD1376" i="16"/>
  <c r="HD1461" i="16"/>
  <c r="HD1398" i="16"/>
  <c r="HD917" i="16"/>
  <c r="HD1237" i="16"/>
  <c r="HD1478" i="16"/>
  <c r="HD702" i="16"/>
  <c r="HD1414" i="16"/>
  <c r="HD1396" i="16"/>
  <c r="HD1484" i="16"/>
  <c r="HD867" i="16"/>
  <c r="HD1109" i="16"/>
  <c r="HD1095" i="16"/>
  <c r="HD1072" i="16"/>
  <c r="HD1068" i="16"/>
  <c r="HD1496" i="16"/>
  <c r="HD1535" i="16"/>
  <c r="HD1493" i="16"/>
  <c r="HD1541" i="16"/>
  <c r="HD1055" i="16"/>
  <c r="HD1073" i="16"/>
  <c r="HD1523" i="16"/>
  <c r="HD1548" i="16"/>
  <c r="HD1063" i="16"/>
  <c r="HD1114" i="16"/>
  <c r="HD1508" i="16"/>
  <c r="HD1528" i="16"/>
  <c r="HD1089" i="16"/>
  <c r="HD1053" i="16"/>
  <c r="HD1056" i="16"/>
  <c r="HD1111" i="16"/>
  <c r="HD1536" i="16"/>
  <c r="HD1532" i="16"/>
  <c r="HD1551" i="16"/>
  <c r="HD1542" i="16"/>
  <c r="HD1081" i="16"/>
  <c r="HD1103" i="16"/>
  <c r="HD1544" i="16"/>
  <c r="HD1514" i="16"/>
  <c r="HD1061" i="16"/>
  <c r="HD1054" i="16"/>
  <c r="HD1518" i="16"/>
  <c r="HD1511" i="16"/>
  <c r="HD1460" i="16"/>
  <c r="HD884" i="16"/>
  <c r="HD1469" i="16"/>
  <c r="HD1230" i="16"/>
  <c r="HD1148" i="16"/>
  <c r="HD1480" i="16"/>
  <c r="HD1226" i="16"/>
  <c r="HD1385" i="16"/>
  <c r="HD1057" i="16"/>
  <c r="HD1504" i="16"/>
  <c r="HD1533" i="16"/>
  <c r="HD1495" i="16"/>
  <c r="HD1060" i="16"/>
  <c r="HD1537" i="16"/>
  <c r="HD1521" i="16"/>
  <c r="HD1539" i="16"/>
  <c r="HD1527" i="16"/>
  <c r="HD1108" i="16"/>
  <c r="HD1184" i="16"/>
  <c r="HD752" i="16"/>
  <c r="HD911" i="16"/>
  <c r="HD1152" i="16"/>
  <c r="HD1244" i="16"/>
  <c r="HD1217" i="16"/>
  <c r="HD863" i="16"/>
  <c r="HD753" i="16"/>
  <c r="HD706" i="16"/>
  <c r="HD872" i="16"/>
  <c r="HD708" i="16"/>
  <c r="HD1455" i="16"/>
  <c r="HD883" i="16"/>
  <c r="HD796" i="16"/>
  <c r="HD715" i="16"/>
  <c r="HD875" i="16"/>
  <c r="HD1475" i="16"/>
  <c r="HD1464" i="16"/>
  <c r="HD762" i="16"/>
  <c r="HD923" i="16"/>
  <c r="HD777" i="16"/>
  <c r="HD791" i="16"/>
  <c r="HD1345" i="16"/>
  <c r="HD1313" i="16"/>
  <c r="HD1194" i="16"/>
  <c r="HD914" i="16"/>
  <c r="HD1013" i="16"/>
  <c r="HD824" i="16"/>
  <c r="HD1161" i="16"/>
  <c r="HD808" i="16"/>
  <c r="HD1335" i="16"/>
  <c r="HD993" i="16"/>
  <c r="HD686" i="16"/>
  <c r="HD1028" i="16"/>
  <c r="HD745" i="16"/>
  <c r="HD1017" i="16"/>
  <c r="HD1395" i="16"/>
  <c r="HD1044" i="16"/>
  <c r="HD929" i="16"/>
  <c r="HD1022" i="16"/>
  <c r="HD892" i="16"/>
  <c r="HD829" i="16"/>
  <c r="HD1433" i="16"/>
  <c r="HD820" i="16"/>
  <c r="HD749" i="16"/>
  <c r="HD1018" i="16"/>
  <c r="HD1392" i="16"/>
  <c r="HD798" i="16"/>
  <c r="HD709" i="16"/>
  <c r="HD809" i="16"/>
  <c r="HD801" i="16"/>
  <c r="HD862" i="16"/>
  <c r="HD787" i="16"/>
  <c r="HD795" i="16"/>
  <c r="HD891" i="16"/>
  <c r="HD1347" i="16"/>
  <c r="HD810" i="16"/>
  <c r="HD1468" i="16"/>
  <c r="HD989" i="16"/>
  <c r="HD693" i="16"/>
  <c r="HD778" i="16"/>
  <c r="HD776" i="16"/>
  <c r="HD1166" i="16"/>
  <c r="HD1189" i="16"/>
  <c r="HD1297" i="16"/>
  <c r="HD921" i="16"/>
  <c r="HD1205" i="16"/>
  <c r="HD864" i="16"/>
  <c r="HD992" i="16"/>
  <c r="HD683" i="16"/>
  <c r="HD731" i="16"/>
  <c r="HD705" i="16"/>
  <c r="HD1051" i="16"/>
  <c r="HD1378" i="16"/>
  <c r="HD1450" i="16"/>
  <c r="HD1024" i="16"/>
  <c r="HD1006" i="16"/>
  <c r="HD688" i="16"/>
  <c r="HD1481" i="16"/>
  <c r="HD1331" i="16"/>
  <c r="HD823" i="16"/>
  <c r="HD742" i="16"/>
  <c r="HD1027" i="16"/>
  <c r="HD1466" i="16"/>
  <c r="HD1021" i="16"/>
  <c r="HD901" i="16"/>
  <c r="HD1336" i="16"/>
  <c r="HD877" i="16"/>
  <c r="HD1425" i="16"/>
  <c r="HD675" i="16"/>
  <c r="HD685" i="16"/>
  <c r="HD790" i="16"/>
  <c r="HD1130" i="16"/>
  <c r="HD681" i="16"/>
  <c r="HD1375" i="16"/>
  <c r="HD1355" i="16"/>
  <c r="HD1309" i="16"/>
  <c r="HD926" i="16"/>
  <c r="HD794" i="16"/>
  <c r="HD813" i="16"/>
  <c r="HD1039" i="16"/>
  <c r="HD1128" i="16"/>
  <c r="HD1201" i="16"/>
  <c r="HD1476" i="16"/>
  <c r="HD1359" i="16"/>
  <c r="HD806" i="16"/>
  <c r="HD1134" i="16"/>
  <c r="HD928" i="16"/>
  <c r="HD837" i="16"/>
  <c r="HD769" i="16"/>
  <c r="HD1473" i="16"/>
  <c r="HD999" i="16"/>
  <c r="HD857" i="16"/>
  <c r="HD906" i="16"/>
  <c r="HD725" i="16"/>
  <c r="HD894" i="16"/>
  <c r="HD816" i="16"/>
  <c r="HD1339" i="16"/>
  <c r="HD866" i="16"/>
  <c r="HD1151" i="16"/>
  <c r="HD717" i="16"/>
  <c r="HD1227" i="16"/>
  <c r="HD1174" i="16"/>
  <c r="HD1126" i="16"/>
  <c r="HD1196" i="16"/>
  <c r="HD1159" i="16"/>
  <c r="HD1435" i="16"/>
  <c r="HD1186" i="16"/>
  <c r="HD1179" i="16"/>
  <c r="HD789" i="16"/>
  <c r="HD1405" i="16"/>
  <c r="HD1465" i="16"/>
  <c r="HD1386" i="16"/>
  <c r="HD1192" i="16"/>
  <c r="HD1430" i="16"/>
  <c r="HD818" i="16"/>
  <c r="HD1381" i="16"/>
  <c r="HD1391" i="16"/>
  <c r="HD1454" i="16"/>
  <c r="HD912" i="16"/>
  <c r="HD1190" i="16"/>
  <c r="HD1169" i="16"/>
  <c r="HD909" i="16"/>
  <c r="HD1224" i="16"/>
  <c r="HD1158" i="16"/>
  <c r="HD1485" i="16"/>
  <c r="HD922" i="16"/>
  <c r="HD1221" i="16"/>
  <c r="HD1155" i="16"/>
  <c r="HD1416" i="16"/>
  <c r="HD1459" i="16"/>
  <c r="HD1323" i="16"/>
  <c r="HD1382" i="16"/>
  <c r="HD1207" i="16"/>
  <c r="HD1218" i="16"/>
  <c r="HD1440" i="16"/>
  <c r="HD1380" i="16"/>
  <c r="HD1413" i="16"/>
  <c r="HD1442" i="16"/>
  <c r="HD925" i="16"/>
  <c r="HD1115" i="16"/>
  <c r="HD1088" i="16"/>
  <c r="HD1099" i="16"/>
  <c r="HD1113" i="16"/>
  <c r="HD1549" i="16"/>
  <c r="HD1506" i="16"/>
  <c r="HD1531" i="16"/>
  <c r="HD1502" i="16"/>
  <c r="HD1059" i="16"/>
  <c r="HD1101" i="16"/>
  <c r="HD1546" i="16"/>
  <c r="HD1522" i="16"/>
  <c r="HD1067" i="16"/>
  <c r="HD1092" i="16"/>
  <c r="HD1538" i="16"/>
  <c r="HD1503" i="16"/>
  <c r="HD1083" i="16"/>
  <c r="HD1104" i="16"/>
  <c r="HD1098" i="16"/>
  <c r="HD1058" i="16"/>
  <c r="HD1510" i="16"/>
  <c r="HD1498" i="16"/>
  <c r="HD1550" i="16"/>
  <c r="HD1490" i="16"/>
  <c r="HD1070" i="16"/>
  <c r="HD1094" i="16"/>
  <c r="HD1509" i="16"/>
  <c r="HD1513" i="16"/>
  <c r="HD1105" i="16"/>
  <c r="HD1079" i="16"/>
  <c r="HD1516" i="16"/>
  <c r="HD1500" i="16"/>
  <c r="HD767" i="16"/>
  <c r="HD811" i="16"/>
  <c r="HD1307" i="16"/>
  <c r="HD1023" i="16"/>
  <c r="HD1139" i="16"/>
  <c r="HD822" i="16"/>
  <c r="HD800" i="16"/>
  <c r="HD1351" i="16"/>
  <c r="HD1142" i="16"/>
  <c r="HD733" i="16"/>
  <c r="HD1438" i="16"/>
  <c r="HD1338" i="16"/>
  <c r="HD1318" i="16"/>
  <c r="HD1162" i="16"/>
  <c r="HD826" i="16"/>
  <c r="HD851" i="16"/>
  <c r="HD1364" i="16"/>
  <c r="HD1420" i="16"/>
  <c r="HD1330" i="16"/>
  <c r="HD1379" i="16"/>
  <c r="HD694" i="16"/>
  <c r="HD740" i="16"/>
  <c r="HD722" i="16"/>
  <c r="HD1390" i="16"/>
  <c r="HD840" i="16"/>
  <c r="HD825" i="16"/>
  <c r="HD1321" i="16"/>
  <c r="HD1007" i="16"/>
  <c r="HD689" i="16"/>
  <c r="HD1328" i="16"/>
  <c r="HD1326" i="16"/>
  <c r="HD719" i="16"/>
  <c r="HD1412" i="16"/>
  <c r="HD1415" i="16"/>
  <c r="HD1213" i="16"/>
  <c r="HD1327" i="16"/>
  <c r="HD1219" i="16"/>
  <c r="HD1145" i="16"/>
  <c r="HD1467" i="16"/>
  <c r="HD1153" i="16"/>
  <c r="HD1431" i="16"/>
  <c r="HD1236" i="16"/>
  <c r="HD1403" i="16"/>
  <c r="HD1200" i="16"/>
  <c r="HD882" i="16"/>
  <c r="HD1449" i="16"/>
  <c r="HD1411" i="16"/>
  <c r="HD896" i="16"/>
  <c r="HD780" i="16"/>
  <c r="HD1457" i="16"/>
  <c r="HD1107" i="16"/>
  <c r="HD1515" i="16"/>
  <c r="HD1080" i="16"/>
  <c r="HD1076" i="16"/>
  <c r="HD1086" i="16"/>
  <c r="HD1085" i="16"/>
  <c r="HD1512" i="16"/>
  <c r="HD1090" i="16"/>
  <c r="HD1077" i="16"/>
  <c r="HD1492" i="16"/>
  <c r="HD726" i="16"/>
  <c r="HD907" i="16"/>
  <c r="HD714" i="16"/>
  <c r="HD1125" i="16"/>
  <c r="HD1422" i="16"/>
  <c r="HD1448" i="16"/>
  <c r="HD881" i="16"/>
  <c r="HD814" i="16"/>
  <c r="HD920" i="16"/>
  <c r="HD1183" i="16"/>
  <c r="HD1447" i="16"/>
  <c r="HD887" i="16"/>
  <c r="HD1136" i="16"/>
  <c r="HD724" i="16"/>
  <c r="HD744" i="16"/>
  <c r="HD1010" i="16"/>
  <c r="HD1366" i="16"/>
  <c r="HD930" i="16"/>
  <c r="HD842" i="16"/>
  <c r="HD1358" i="16"/>
  <c r="HD1479" i="16"/>
  <c r="HD927" i="16"/>
  <c r="HD680" i="16"/>
  <c r="HD1026" i="16"/>
  <c r="HD1373" i="16"/>
  <c r="HD853" i="16"/>
  <c r="HD838" i="16"/>
  <c r="HD1185" i="16"/>
  <c r="HD1012" i="16"/>
  <c r="HD739" i="16"/>
  <c r="HD1303" i="16"/>
  <c r="HD1045" i="16"/>
  <c r="HD1000" i="16"/>
  <c r="HD850" i="16"/>
  <c r="HD1353" i="16"/>
  <c r="HD1211" i="16"/>
  <c r="HD1138" i="16"/>
  <c r="HD1342" i="16"/>
  <c r="HD713" i="16"/>
  <c r="HD869" i="16"/>
  <c r="HD723" i="16"/>
  <c r="HD711" i="16"/>
  <c r="HD754" i="16"/>
  <c r="HD1296" i="16"/>
  <c r="HD1143" i="16"/>
  <c r="HD743" i="16"/>
  <c r="HD1354" i="16"/>
  <c r="HD858" i="16"/>
  <c r="HD775" i="16"/>
  <c r="HD871" i="16"/>
  <c r="HD756" i="16"/>
  <c r="HD924" i="16"/>
  <c r="HD760" i="16"/>
  <c r="HD1020" i="16"/>
  <c r="HD720" i="16"/>
  <c r="HD1141" i="16"/>
  <c r="HD919" i="16"/>
  <c r="HD697" i="16"/>
  <c r="HD1315" i="16"/>
  <c r="HD904" i="16"/>
  <c r="HD747" i="16"/>
  <c r="HD687" i="16"/>
  <c r="HD803" i="16"/>
  <c r="HD1232" i="16"/>
  <c r="HD783" i="16"/>
  <c r="HD728" i="16"/>
  <c r="HD1008" i="16"/>
  <c r="HD830" i="16"/>
  <c r="HD860" i="16"/>
  <c r="HD1333" i="16"/>
  <c r="HD1048" i="16"/>
  <c r="HD874" i="16"/>
  <c r="HD903" i="16"/>
  <c r="HD1157" i="16"/>
  <c r="HD1383" i="16"/>
  <c r="HD1483" i="16"/>
  <c r="HD793" i="16"/>
  <c r="HD1225" i="16"/>
  <c r="HD1019" i="16"/>
  <c r="HD1216" i="16"/>
  <c r="HD771" i="16"/>
  <c r="HD792" i="16"/>
  <c r="HD1316" i="16"/>
  <c r="HD1160" i="16"/>
  <c r="HD996" i="16"/>
  <c r="HD1147" i="16"/>
  <c r="HD1417" i="16"/>
  <c r="HD1451" i="16"/>
  <c r="HD1474" i="16"/>
  <c r="HD774" i="16"/>
  <c r="HD1132" i="16"/>
  <c r="HD750" i="16"/>
  <c r="HD1033" i="16"/>
  <c r="HD1206" i="16"/>
  <c r="HD700" i="16"/>
  <c r="HD1233" i="16"/>
  <c r="HD1210" i="16"/>
  <c r="HD772" i="16"/>
  <c r="HD1049" i="16"/>
  <c r="HD734" i="16"/>
  <c r="HD1436" i="16"/>
  <c r="HD1397" i="16"/>
  <c r="HD995" i="16"/>
  <c r="HD1240" i="16"/>
  <c r="HD852" i="16"/>
  <c r="HD836" i="16"/>
  <c r="HD784" i="16"/>
  <c r="HD1212" i="16"/>
  <c r="HD1329" i="16"/>
  <c r="HD831" i="16"/>
  <c r="HD897" i="16"/>
  <c r="HD1305" i="16"/>
  <c r="HD915" i="16"/>
  <c r="HD1175" i="16"/>
  <c r="HD678" i="16"/>
  <c r="HD918" i="16"/>
  <c r="HD1427" i="16"/>
  <c r="HD1167" i="16"/>
  <c r="HD843" i="16"/>
  <c r="HD845" i="16"/>
  <c r="HD1131" i="16"/>
  <c r="HD1193" i="16"/>
  <c r="HD1127" i="16"/>
  <c r="HD1168" i="16"/>
  <c r="HD1181" i="16"/>
  <c r="HD1137" i="16"/>
  <c r="HD1463" i="16"/>
  <c r="HD870" i="16"/>
  <c r="HD1187" i="16"/>
  <c r="HD766" i="16"/>
  <c r="HD1374" i="16"/>
  <c r="HD1445" i="16"/>
  <c r="HD1362" i="16"/>
  <c r="HD885" i="16"/>
  <c r="HD1229" i="16"/>
  <c r="HD1446" i="16"/>
  <c r="HD1360" i="16"/>
  <c r="HD1016" i="16"/>
  <c r="HD1372" i="16"/>
  <c r="HD746" i="16"/>
  <c r="HD1228" i="16"/>
  <c r="HD1177" i="16"/>
  <c r="HD1171" i="16"/>
  <c r="HD1144" i="16"/>
  <c r="HD1238" i="16"/>
  <c r="HD1487" i="16"/>
  <c r="HD888" i="16"/>
  <c r="HD1188" i="16"/>
  <c r="HD1124" i="16"/>
  <c r="HD1402" i="16"/>
  <c r="HD1486" i="16"/>
  <c r="HD690" i="16"/>
  <c r="HD1384" i="16"/>
  <c r="HD1208" i="16"/>
  <c r="HD1223" i="16"/>
  <c r="HD1428" i="16"/>
  <c r="HD1387" i="16"/>
  <c r="HD1030" i="16"/>
  <c r="HD1408" i="16"/>
  <c r="HD1472" i="16"/>
  <c r="HD1069" i="16"/>
  <c r="HD1110" i="16"/>
  <c r="HD1071" i="16"/>
  <c r="HD1096" i="16"/>
  <c r="HD1489" i="16"/>
  <c r="HD1525" i="16"/>
  <c r="HD1545" i="16"/>
  <c r="HD1524" i="16"/>
  <c r="HD1106" i="16"/>
  <c r="HD1112" i="16"/>
  <c r="HD1501" i="16"/>
  <c r="HD1499" i="16"/>
  <c r="HD1100" i="16"/>
  <c r="HD1074" i="16"/>
  <c r="HD1497" i="16"/>
  <c r="HD1494" i="16"/>
  <c r="HD1064" i="16"/>
  <c r="HD1116" i="16"/>
  <c r="HD1102" i="16"/>
  <c r="HD1084" i="16"/>
  <c r="HD1547" i="16"/>
  <c r="HD1526" i="16"/>
  <c r="HD1491" i="16"/>
  <c r="HD1543" i="16"/>
  <c r="HD1075" i="16"/>
  <c r="HD1093" i="16"/>
  <c r="HD1505" i="16"/>
  <c r="HD1540" i="16"/>
  <c r="HD1078" i="16"/>
  <c r="HD1062" i="16"/>
  <c r="HD1517" i="16"/>
  <c r="HD1529" i="16"/>
  <c r="HD1340" i="16"/>
  <c r="HD1393" i="16"/>
  <c r="HD1004" i="16"/>
  <c r="HD890" i="16"/>
  <c r="HD799" i="16"/>
  <c r="HD997" i="16"/>
  <c r="HD1439" i="16"/>
  <c r="HD1176" i="16"/>
  <c r="HD848" i="16"/>
  <c r="HD819" i="16"/>
  <c r="HD878" i="16"/>
  <c r="HD910" i="16"/>
  <c r="HD1319" i="16"/>
  <c r="HD1163" i="16"/>
  <c r="HD676" i="16"/>
  <c r="HD1002" i="16"/>
  <c r="HD741" i="16"/>
  <c r="HD1035" i="16"/>
  <c r="HD1042" i="16"/>
  <c r="HD737" i="16"/>
  <c r="HD1432" i="16"/>
  <c r="HD781" i="16"/>
  <c r="HD1165" i="16"/>
  <c r="HD861" i="16"/>
  <c r="HD827" i="16"/>
  <c r="HD898" i="16"/>
  <c r="HD1173" i="16"/>
  <c r="HD1135" i="16"/>
  <c r="HD889" i="16"/>
  <c r="HD1341" i="16"/>
  <c r="HD785" i="16"/>
  <c r="HD1031" i="16"/>
  <c r="HD698" i="16"/>
  <c r="HD1365" i="16"/>
  <c r="HD828" i="16"/>
  <c r="HD1214" i="16"/>
  <c r="HD692" i="16"/>
  <c r="HD905" i="16"/>
  <c r="HD1357" i="16"/>
  <c r="HD991" i="16"/>
  <c r="HD913" i="16"/>
  <c r="HD908" i="16"/>
  <c r="HD1452" i="16"/>
  <c r="HD815" i="16"/>
  <c r="HD1300" i="16"/>
  <c r="HD1235" i="16"/>
  <c r="HD1041" i="16"/>
  <c r="HD1314" i="16"/>
  <c r="HD773" i="16"/>
  <c r="HD886" i="16"/>
  <c r="HD1363" i="16"/>
  <c r="HD854" i="16"/>
  <c r="HD1388" i="16"/>
  <c r="HD856" i="16"/>
  <c r="HD1150" i="16"/>
  <c r="HD701" i="16"/>
  <c r="HD729" i="16"/>
  <c r="HD1394" i="16"/>
  <c r="HD763" i="16"/>
  <c r="HD839" i="16"/>
  <c r="HE629" i="16"/>
  <c r="HE634" i="16" s="1"/>
  <c r="HD1311" i="16"/>
  <c r="HD1299" i="16"/>
  <c r="HD1118" i="16"/>
  <c r="HD1356" i="16"/>
  <c r="HD695" i="16"/>
  <c r="HD1423" i="16"/>
  <c r="HD1029" i="16"/>
  <c r="HD770" i="16"/>
  <c r="HD1298" i="16"/>
  <c r="HD1332" i="16"/>
  <c r="HD1324" i="16"/>
  <c r="HD1350" i="16"/>
  <c r="HD1308" i="16"/>
  <c r="HD1421" i="16"/>
  <c r="HD1015" i="16"/>
  <c r="HD1368" i="16"/>
  <c r="HD1344" i="16"/>
  <c r="HD1370" i="16"/>
  <c r="HD1399" i="16"/>
  <c r="HD765" i="16"/>
  <c r="HD841" i="16"/>
  <c r="HD1204" i="16"/>
  <c r="HD677" i="16"/>
  <c r="HD1120" i="16"/>
  <c r="HD900" i="16"/>
  <c r="HD1182" i="16"/>
  <c r="HD895" i="16"/>
  <c r="HD1197" i="16"/>
  <c r="HD1406" i="16"/>
  <c r="HD1409" i="16"/>
  <c r="HD1434" i="16"/>
  <c r="HD1419" i="16"/>
  <c r="HD1418" i="16"/>
  <c r="HD1121" i="16"/>
  <c r="HD1122" i="16"/>
  <c r="HD1180" i="16"/>
  <c r="HD1209" i="16"/>
  <c r="HD859" i="16"/>
  <c r="HD1400" i="16"/>
  <c r="HD1429" i="16"/>
  <c r="HD1401" i="16"/>
  <c r="HD1097" i="16"/>
  <c r="HD1087" i="16"/>
  <c r="HD1530" i="16"/>
  <c r="HD1065" i="16"/>
  <c r="HD1488" i="16"/>
  <c r="HD1519" i="16"/>
  <c r="HD1066" i="16"/>
  <c r="HD1082" i="16"/>
  <c r="HD1534" i="16"/>
  <c r="HD1091" i="16"/>
  <c r="HD1507" i="16"/>
  <c r="HD1520" i="16"/>
  <c r="HB656" i="16"/>
  <c r="HA656" i="16"/>
  <c r="HB648" i="16"/>
  <c r="HA648" i="16"/>
  <c r="HB969" i="16"/>
  <c r="HA969" i="16"/>
  <c r="HA1279" i="16"/>
  <c r="HB1279" i="16"/>
  <c r="HB1277" i="16"/>
  <c r="HA1277" i="16"/>
  <c r="HA1267" i="16"/>
  <c r="HB1267" i="16"/>
  <c r="HA329" i="16"/>
  <c r="HB329" i="16"/>
  <c r="L28" i="13"/>
  <c r="HD262" i="16"/>
  <c r="HD219" i="16"/>
  <c r="HD73" i="16"/>
  <c r="HD243" i="16"/>
  <c r="HD71" i="16"/>
  <c r="HD60" i="16"/>
  <c r="HD110" i="16"/>
  <c r="HD233" i="16"/>
  <c r="HD90" i="16"/>
  <c r="HD263" i="16"/>
  <c r="HD209" i="16"/>
  <c r="HD87" i="16"/>
  <c r="HD105" i="16"/>
  <c r="HD194" i="16"/>
  <c r="HD205" i="16"/>
  <c r="HD188" i="16"/>
  <c r="HD200" i="16"/>
  <c r="HD69" i="16"/>
  <c r="HD210" i="16"/>
  <c r="HD63" i="16"/>
  <c r="HD80" i="16"/>
  <c r="HD204" i="16"/>
  <c r="HD238" i="16"/>
  <c r="HD252" i="16"/>
  <c r="HD94" i="16"/>
  <c r="HD230" i="16"/>
  <c r="HD61" i="16"/>
  <c r="HD201" i="16"/>
  <c r="HD84" i="16"/>
  <c r="HD50" i="16"/>
  <c r="HD97" i="16"/>
  <c r="HD54" i="16"/>
  <c r="HD300" i="16"/>
  <c r="HD89" i="16"/>
  <c r="HD113" i="16"/>
  <c r="HD103" i="16"/>
  <c r="HD186" i="16"/>
  <c r="HD239" i="16"/>
  <c r="HD247" i="16"/>
  <c r="HD253" i="16"/>
  <c r="HD292" i="16"/>
  <c r="HD242" i="16"/>
  <c r="HD277" i="16"/>
  <c r="HD91" i="16"/>
  <c r="HD274" i="16"/>
  <c r="HD273" i="16"/>
  <c r="HD282" i="16"/>
  <c r="HD305" i="16"/>
  <c r="HD164" i="16"/>
  <c r="HD160" i="16"/>
  <c r="HD116" i="16"/>
  <c r="HD135" i="16"/>
  <c r="HD124" i="16"/>
  <c r="HD127" i="16"/>
  <c r="HD146" i="16"/>
  <c r="HD165" i="16"/>
  <c r="HD166" i="16"/>
  <c r="HD114" i="16"/>
  <c r="HD168" i="16"/>
  <c r="HD122" i="16"/>
  <c r="HD143" i="16"/>
  <c r="HD118" i="16"/>
  <c r="HD133" i="16"/>
  <c r="HD158" i="16"/>
  <c r="HD57" i="16"/>
  <c r="HD150" i="16"/>
  <c r="HD139" i="16"/>
  <c r="HD144" i="16"/>
  <c r="HD121" i="16"/>
  <c r="HD296" i="16"/>
  <c r="HD236" i="16"/>
  <c r="HD101" i="16"/>
  <c r="HD182" i="16"/>
  <c r="HD184" i="16"/>
  <c r="HD65" i="16"/>
  <c r="HD220" i="16"/>
  <c r="HD196" i="16"/>
  <c r="HD51" i="16"/>
  <c r="HD235" i="16"/>
  <c r="HD229" i="16"/>
  <c r="HD213" i="16"/>
  <c r="HD58" i="16"/>
  <c r="HD214" i="16"/>
  <c r="HD269" i="16"/>
  <c r="HD92" i="16"/>
  <c r="HD228" i="16"/>
  <c r="HD189" i="16"/>
  <c r="HD178" i="16"/>
  <c r="HD76" i="16"/>
  <c r="HD218" i="16"/>
  <c r="HD225" i="16"/>
  <c r="HD224" i="16"/>
  <c r="HD107" i="16"/>
  <c r="HD278" i="16"/>
  <c r="HD255" i="16"/>
  <c r="HD199" i="16"/>
  <c r="HD86" i="16"/>
  <c r="HD191" i="16"/>
  <c r="HD299" i="16"/>
  <c r="HD208" i="16"/>
  <c r="HD259" i="16"/>
  <c r="HD291" i="16"/>
  <c r="HD109" i="16"/>
  <c r="HD67" i="16"/>
  <c r="HD93" i="16"/>
  <c r="HD217" i="16"/>
  <c r="HD276" i="16"/>
  <c r="HD244" i="16"/>
  <c r="HD266" i="16"/>
  <c r="HD264" i="16"/>
  <c r="HD284" i="16"/>
  <c r="HD83" i="16"/>
  <c r="HD268" i="16"/>
  <c r="HD297" i="16"/>
  <c r="HD298" i="16"/>
  <c r="HD275" i="16"/>
  <c r="HD254" i="16"/>
  <c r="HD156" i="16"/>
  <c r="HD142" i="16"/>
  <c r="HD171" i="16"/>
  <c r="HD175" i="16"/>
  <c r="HD132" i="16"/>
  <c r="HD129" i="16"/>
  <c r="HD172" i="16"/>
  <c r="HD177" i="16"/>
  <c r="HD157" i="16"/>
  <c r="HD137" i="16"/>
  <c r="HD140" i="16"/>
  <c r="HD123" i="16"/>
  <c r="HD173" i="16"/>
  <c r="HD134" i="16"/>
  <c r="HD120" i="16"/>
  <c r="HD145" i="16"/>
  <c r="HD272" i="16"/>
  <c r="HD85" i="16"/>
  <c r="HD70" i="16"/>
  <c r="HD237" i="16"/>
  <c r="HD280" i="16"/>
  <c r="HD207" i="16"/>
  <c r="HD79" i="16"/>
  <c r="HD286" i="16"/>
  <c r="HD232" i="16"/>
  <c r="HD59" i="16"/>
  <c r="HD248" i="16"/>
  <c r="HD183" i="16"/>
  <c r="HD62" i="16"/>
  <c r="HD195" i="16"/>
  <c r="HD198" i="16"/>
  <c r="HD64" i="16"/>
  <c r="HD181" i="16"/>
  <c r="HD279" i="16"/>
  <c r="HD88" i="16"/>
  <c r="HD53" i="16"/>
  <c r="HD197" i="16"/>
  <c r="HD261" i="16"/>
  <c r="HD55" i="16"/>
  <c r="HD190" i="16"/>
  <c r="HD104" i="16"/>
  <c r="HD216" i="16"/>
  <c r="HD98" i="16"/>
  <c r="HD102" i="16"/>
  <c r="HD288" i="16"/>
  <c r="HD223" i="16"/>
  <c r="HD52" i="16"/>
  <c r="HD203" i="16"/>
  <c r="HD75" i="16"/>
  <c r="HD289" i="16"/>
  <c r="HD294" i="16"/>
  <c r="HD78" i="16"/>
  <c r="HD96" i="16"/>
  <c r="HD226" i="16"/>
  <c r="HD287" i="16"/>
  <c r="HD260" i="16"/>
  <c r="HD283" i="16"/>
  <c r="HD281" i="16"/>
  <c r="HD77" i="16"/>
  <c r="HD301" i="16"/>
  <c r="HD100" i="16"/>
  <c r="HD270" i="16"/>
  <c r="HD251" i="16"/>
  <c r="HD257" i="16"/>
  <c r="HD159" i="16"/>
  <c r="HD126" i="16"/>
  <c r="HD119" i="16"/>
  <c r="HD136" i="16"/>
  <c r="HD138" i="16"/>
  <c r="HD162" i="16"/>
  <c r="HD155" i="16"/>
  <c r="HD167" i="16"/>
  <c r="HD149" i="16"/>
  <c r="HD151" i="16"/>
  <c r="HD153" i="16"/>
  <c r="HD131" i="16"/>
  <c r="HD163" i="16"/>
  <c r="HD161" i="16"/>
  <c r="HD130" i="16"/>
  <c r="HD176" i="16"/>
  <c r="HD231" i="16"/>
  <c r="HD187" i="16"/>
  <c r="HD234" i="16"/>
  <c r="HD99" i="16"/>
  <c r="HD227" i="16"/>
  <c r="HD295" i="16"/>
  <c r="HD192" i="16"/>
  <c r="HD108" i="16"/>
  <c r="HD82" i="16"/>
  <c r="HD241" i="16"/>
  <c r="HD211" i="16"/>
  <c r="HD221" i="16"/>
  <c r="HD66" i="16"/>
  <c r="HD68" i="16"/>
  <c r="HD179" i="16"/>
  <c r="HD285" i="16"/>
  <c r="HD222" i="16"/>
  <c r="HD193" i="16"/>
  <c r="HD215" i="16"/>
  <c r="HD202" i="16"/>
  <c r="HD240" i="16"/>
  <c r="HD265" i="16"/>
  <c r="HD206" i="16"/>
  <c r="HD249" i="16"/>
  <c r="HD180" i="16"/>
  <c r="HD212" i="16"/>
  <c r="HD258" i="16"/>
  <c r="HD95" i="16"/>
  <c r="HD293" i="16"/>
  <c r="HD112" i="16"/>
  <c r="HD72" i="16"/>
  <c r="HD111" i="16"/>
  <c r="HD81" i="16"/>
  <c r="HD74" i="16"/>
  <c r="HD185" i="16"/>
  <c r="HD302" i="16"/>
  <c r="HD56" i="16"/>
  <c r="HD304" i="16"/>
  <c r="HD303" i="16"/>
  <c r="HD290" i="16"/>
  <c r="HD245" i="16"/>
  <c r="HD106" i="16"/>
  <c r="HD256" i="16"/>
  <c r="HD250" i="16"/>
  <c r="HD267" i="16"/>
  <c r="HD271" i="16"/>
  <c r="HD246" i="16"/>
  <c r="HD117" i="16"/>
  <c r="HD128" i="16"/>
  <c r="HD174" i="16"/>
  <c r="HD148" i="16"/>
  <c r="HD141" i="16"/>
  <c r="HD125" i="16"/>
  <c r="HD170" i="16"/>
  <c r="HD169" i="16"/>
  <c r="HD147" i="16"/>
  <c r="HD152" i="16"/>
  <c r="HD115" i="16"/>
  <c r="HD154" i="16"/>
  <c r="HA334" i="16"/>
  <c r="HB334" i="16"/>
  <c r="HA652" i="16"/>
  <c r="HB652" i="16"/>
  <c r="HA655" i="16"/>
  <c r="HB655" i="16"/>
  <c r="HA30" i="16"/>
  <c r="HB30" i="16"/>
  <c r="GW977" i="16"/>
  <c r="HB931" i="16"/>
  <c r="HB1245" i="16"/>
  <c r="HA349" i="16" l="1"/>
  <c r="HD353" i="16" s="1"/>
  <c r="HB349" i="16"/>
  <c r="GZ353" i="16" s="1"/>
  <c r="AM9" i="16"/>
  <c r="AM10" i="16"/>
  <c r="AM6" i="16"/>
  <c r="AM7" i="16"/>
  <c r="AM8" i="16"/>
  <c r="AP11" i="16"/>
  <c r="HE631" i="16"/>
  <c r="HA665" i="16" s="1"/>
  <c r="AQ60" i="16"/>
  <c r="AQ61" i="16" s="1"/>
  <c r="AP8" i="16" s="1"/>
  <c r="AP13" i="16" s="1"/>
  <c r="HD306" i="16"/>
  <c r="HD1245" i="16"/>
  <c r="HA37" i="16"/>
  <c r="HD41" i="16" s="1"/>
  <c r="HD1552" i="16"/>
  <c r="HB661" i="16"/>
  <c r="GZ665" i="16" s="1"/>
  <c r="HA1284" i="16"/>
  <c r="HD1288" i="16" s="1"/>
  <c r="HB37" i="16"/>
  <c r="GZ41" i="16" s="1"/>
  <c r="HA977" i="16"/>
  <c r="HD981" i="16" s="1"/>
  <c r="C12" i="12"/>
  <c r="AP14" i="16"/>
  <c r="HA661" i="16"/>
  <c r="HD665" i="16" s="1"/>
  <c r="HB1284" i="16"/>
  <c r="GZ1288" i="16" s="1"/>
  <c r="HB977" i="16"/>
  <c r="GZ981" i="16" s="1"/>
  <c r="HD618" i="16"/>
  <c r="HD931" i="16"/>
  <c r="AP16" i="16" l="1"/>
  <c r="BE125" i="16"/>
  <c r="HE10" i="16"/>
  <c r="HE15" i="16" s="1"/>
  <c r="AM12" i="16"/>
  <c r="AM15" i="16"/>
  <c r="AM13" i="16"/>
  <c r="AM11" i="16"/>
  <c r="AM14" i="16"/>
  <c r="D45" i="13"/>
  <c r="J9" i="13" s="1"/>
  <c r="D11" i="12"/>
  <c r="C20" i="13" l="1"/>
  <c r="C18" i="13"/>
  <c r="C12" i="13"/>
  <c r="C13" i="13"/>
  <c r="C15" i="13"/>
  <c r="C17" i="13"/>
  <c r="C3" i="12"/>
  <c r="C19" i="13"/>
  <c r="C16" i="13"/>
  <c r="C14" i="13"/>
  <c r="C21" i="13" l="1"/>
  <c r="C22" i="13"/>
  <c r="HB356" i="16"/>
  <c r="B3" i="13"/>
  <c r="HB44" i="16"/>
  <c r="HB668" i="16"/>
  <c r="HB984" i="16"/>
  <c r="HB1291" i="16"/>
  <c r="N32" i="13" l="1"/>
  <c r="K32" i="13"/>
  <c r="L32" i="13"/>
  <c r="J32" i="13"/>
  <c r="M32" i="13" l="1"/>
  <c r="I32" i="13" s="1"/>
</calcChain>
</file>

<file path=xl/sharedStrings.xml><?xml version="1.0" encoding="utf-8"?>
<sst xmlns="http://schemas.openxmlformats.org/spreadsheetml/2006/main" count="10569" uniqueCount="422">
  <si>
    <t>Template Version 001.00.11</t>
  </si>
  <si>
    <t>DATE</t>
  </si>
  <si>
    <t>ID#:</t>
  </si>
  <si>
    <t>GAME NAME</t>
  </si>
  <si>
    <t>Dragon's Glory</t>
    <phoneticPr fontId="8" type="noConversion"/>
  </si>
  <si>
    <t>MINIMUM BET</t>
  </si>
  <si>
    <t>MAX BET LEVEL</t>
  </si>
  <si>
    <t>&lt;- Select Max Bet Level</t>
  </si>
  <si>
    <t>TOTAL BET</t>
  </si>
  <si>
    <t>PAY %</t>
  </si>
  <si>
    <t>TOTAL PAY%</t>
  </si>
  <si>
    <t>PRIMARY GAME</t>
  </si>
  <si>
    <t>FEATURE GAME</t>
    <phoneticPr fontId="8" type="noConversion"/>
  </si>
  <si>
    <t>TOP AWARD</t>
  </si>
  <si>
    <t>FREQUENCY WITH MINIMUM BET</t>
  </si>
  <si>
    <t>Acronym</t>
    <phoneticPr fontId="4"/>
  </si>
  <si>
    <t>M-497-</t>
  </si>
  <si>
    <t>Game Code</t>
    <phoneticPr fontId="4"/>
  </si>
  <si>
    <t>DDG-</t>
  </si>
  <si>
    <t>Line Information Code</t>
    <phoneticPr fontId="4"/>
  </si>
  <si>
    <t>01</t>
    <phoneticPr fontId="4"/>
  </si>
  <si>
    <t xml:space="preserve"> K3 SD</t>
  </si>
  <si>
    <t>STANDARD MAX BET LEVEL OPTION</t>
  </si>
  <si>
    <t>Reel Strip Layout</t>
    <phoneticPr fontId="4"/>
  </si>
  <si>
    <t>Reel Strip Layout Expanded</t>
  </si>
  <si>
    <t>Not</t>
  </si>
  <si>
    <t>Free Game Reel Strip Layout</t>
  </si>
  <si>
    <t>Free Game Reel Strip Layout Expanded</t>
  </si>
  <si>
    <t>Return % Information</t>
  </si>
  <si>
    <t>Symbol Distribution</t>
    <phoneticPr fontId="4"/>
  </si>
  <si>
    <t>Primary Game</t>
  </si>
  <si>
    <t>1st reel</t>
    <phoneticPr fontId="4"/>
  </si>
  <si>
    <t>2nd reel</t>
    <phoneticPr fontId="4"/>
  </si>
  <si>
    <t>3rd reel</t>
    <phoneticPr fontId="4"/>
  </si>
  <si>
    <t>4th reel</t>
    <phoneticPr fontId="4"/>
  </si>
  <si>
    <t>5th reel</t>
    <phoneticPr fontId="4"/>
  </si>
  <si>
    <t>Avg.Win</t>
    <phoneticPr fontId="4"/>
  </si>
  <si>
    <t>Chance</t>
    <phoneticPr fontId="4"/>
  </si>
  <si>
    <t>Cycle</t>
    <phoneticPr fontId="4"/>
  </si>
  <si>
    <t>Return %</t>
    <phoneticPr fontId="4"/>
  </si>
  <si>
    <t>Prize data</t>
    <phoneticPr fontId="4"/>
  </si>
  <si>
    <t>Compliance check with AGCO Electronic Gaming Equipment Minimum Technical Standards Version 1.00</t>
    <phoneticPr fontId="4"/>
  </si>
  <si>
    <t>J</t>
    <phoneticPr fontId="4"/>
  </si>
  <si>
    <t>PIC-c</t>
    <phoneticPr fontId="4"/>
  </si>
  <si>
    <t>WILD</t>
    <phoneticPr fontId="4"/>
  </si>
  <si>
    <t>Scatter</t>
  </si>
  <si>
    <t>Total Outcome</t>
    <phoneticPr fontId="4"/>
  </si>
  <si>
    <t>Wild</t>
    <phoneticPr fontId="4"/>
  </si>
  <si>
    <t>Wd</t>
    <phoneticPr fontId="4"/>
  </si>
  <si>
    <t>Table</t>
    <phoneticPr fontId="4"/>
  </si>
  <si>
    <t>Permutation</t>
    <phoneticPr fontId="4"/>
  </si>
  <si>
    <t>Pay</t>
    <phoneticPr fontId="4"/>
  </si>
  <si>
    <t>Data</t>
    <phoneticPr fontId="4"/>
  </si>
  <si>
    <t>PIC-e</t>
    <phoneticPr fontId="4"/>
  </si>
  <si>
    <t>K</t>
  </si>
  <si>
    <t>Q</t>
  </si>
  <si>
    <t>Basic Game</t>
    <phoneticPr fontId="4"/>
  </si>
  <si>
    <t>PIC-a</t>
  </si>
  <si>
    <t>Pa</t>
    <phoneticPr fontId="4"/>
  </si>
  <si>
    <t>1st</t>
    <phoneticPr fontId="4"/>
  </si>
  <si>
    <t>2nd</t>
    <phoneticPr fontId="4"/>
  </si>
  <si>
    <t>3rd</t>
    <phoneticPr fontId="4"/>
  </si>
  <si>
    <t>4th</t>
    <phoneticPr fontId="4"/>
  </si>
  <si>
    <t>5th</t>
    <phoneticPr fontId="4"/>
  </si>
  <si>
    <t>Return</t>
    <phoneticPr fontId="4"/>
  </si>
  <si>
    <t>Top Award Cycle [20.3.1]</t>
    <phoneticPr fontId="4"/>
  </si>
  <si>
    <t>PIC-e</t>
  </si>
  <si>
    <t>J</t>
  </si>
  <si>
    <t>A</t>
  </si>
  <si>
    <t>PIC-c</t>
  </si>
  <si>
    <r>
      <t>Feature Game</t>
    </r>
    <r>
      <rPr>
        <sz val="10"/>
        <rFont val="Arial"/>
        <family val="2"/>
      </rPr>
      <t xml:space="preserve"> OP#1</t>
    </r>
    <phoneticPr fontId="4"/>
  </si>
  <si>
    <t>PIC-b</t>
  </si>
  <si>
    <t>Pb</t>
    <phoneticPr fontId="4"/>
  </si>
  <si>
    <t>()</t>
    <phoneticPr fontId="4"/>
  </si>
  <si>
    <t>Pa"</t>
  </si>
  <si>
    <t>All Combinations Cycle [20.3.1]</t>
    <phoneticPr fontId="4"/>
  </si>
  <si>
    <r>
      <t>Feature Game</t>
    </r>
    <r>
      <rPr>
        <sz val="10"/>
        <rFont val="Arial"/>
        <family val="2"/>
      </rPr>
      <t xml:space="preserve"> OP#2</t>
    </r>
    <r>
      <rPr>
        <sz val="11"/>
        <color indexed="8"/>
        <rFont val="Calibri"/>
        <family val="2"/>
      </rPr>
      <t/>
    </r>
  </si>
  <si>
    <t>Pc</t>
    <phoneticPr fontId="4"/>
  </si>
  <si>
    <t>(Pa")</t>
  </si>
  <si>
    <t>85% PRTP Cycle [20.1.1], [20.1.2]</t>
    <phoneticPr fontId="4"/>
  </si>
  <si>
    <r>
      <t>Feature Game</t>
    </r>
    <r>
      <rPr>
        <sz val="10"/>
        <rFont val="Arial"/>
        <family val="2"/>
      </rPr>
      <t xml:space="preserve"> OP#3</t>
    </r>
    <r>
      <rPr>
        <sz val="11"/>
        <color indexed="8"/>
        <rFont val="Calibri"/>
        <family val="2"/>
      </rPr>
      <t/>
    </r>
  </si>
  <si>
    <t>PIC-d</t>
  </si>
  <si>
    <t>Pd</t>
    <phoneticPr fontId="4"/>
  </si>
  <si>
    <t>()</t>
  </si>
  <si>
    <t>Target PRTP [20.1.1], [20.1.2], [20.2.4]</t>
    <phoneticPr fontId="4"/>
  </si>
  <si>
    <r>
      <t>Feature Game</t>
    </r>
    <r>
      <rPr>
        <sz val="10"/>
        <rFont val="Arial"/>
        <family val="2"/>
      </rPr>
      <t xml:space="preserve"> OP#4</t>
    </r>
    <r>
      <rPr>
        <sz val="11"/>
        <color indexed="8"/>
        <rFont val="Calibri"/>
        <family val="2"/>
      </rPr>
      <t/>
    </r>
  </si>
  <si>
    <r>
      <t>PIC-</t>
    </r>
    <r>
      <rPr>
        <sz val="10"/>
        <rFont val="Arial"/>
        <family val="2"/>
      </rPr>
      <t>e</t>
    </r>
    <phoneticPr fontId="4"/>
  </si>
  <si>
    <r>
      <t>P</t>
    </r>
    <r>
      <rPr>
        <sz val="10"/>
        <rFont val="Arial"/>
        <family val="2"/>
      </rPr>
      <t>e</t>
    </r>
    <phoneticPr fontId="4"/>
  </si>
  <si>
    <t>Target PRTP [20.2.3]</t>
    <phoneticPr fontId="4"/>
  </si>
  <si>
    <t>Q</t>
    <phoneticPr fontId="4"/>
  </si>
  <si>
    <r>
      <t>Feature Game</t>
    </r>
    <r>
      <rPr>
        <sz val="10"/>
        <rFont val="Arial"/>
        <family val="2"/>
      </rPr>
      <t xml:space="preserve"> OP#5</t>
    </r>
    <r>
      <rPr>
        <sz val="11"/>
        <color indexed="8"/>
        <rFont val="Calibri"/>
        <family val="2"/>
      </rPr>
      <t/>
    </r>
  </si>
  <si>
    <t>A</t>
    <phoneticPr fontId="4"/>
  </si>
  <si>
    <t>Ac</t>
    <phoneticPr fontId="4"/>
  </si>
  <si>
    <t>Pb"</t>
  </si>
  <si>
    <t>Total PRTP [20.2.4]</t>
    <phoneticPr fontId="4"/>
  </si>
  <si>
    <r>
      <t>Overall Win</t>
    </r>
    <r>
      <rPr>
        <sz val="10"/>
        <rFont val="Arial"/>
        <family val="2"/>
      </rPr>
      <t xml:space="preserve"> OP #1</t>
    </r>
    <phoneticPr fontId="4"/>
  </si>
  <si>
    <t>Kg</t>
    <phoneticPr fontId="4"/>
  </si>
  <si>
    <t>(Pb")</t>
  </si>
  <si>
    <t>Normal PRTP [20.1.8]</t>
    <phoneticPr fontId="4"/>
  </si>
  <si>
    <r>
      <t>Overall Win</t>
    </r>
    <r>
      <rPr>
        <sz val="10"/>
        <rFont val="Arial"/>
        <family val="2"/>
      </rPr>
      <t xml:space="preserve"> OP #2</t>
    </r>
    <r>
      <rPr>
        <sz val="11"/>
        <color indexed="8"/>
        <rFont val="Calibri"/>
        <family val="2"/>
      </rPr>
      <t/>
    </r>
  </si>
  <si>
    <t>Qn</t>
    <phoneticPr fontId="4"/>
  </si>
  <si>
    <t>Feature PRTP(per spin) [20.1.8]</t>
    <phoneticPr fontId="4"/>
  </si>
  <si>
    <t>PIC-b</t>
    <phoneticPr fontId="4"/>
  </si>
  <si>
    <r>
      <t>Overall Win</t>
    </r>
    <r>
      <rPr>
        <sz val="10"/>
        <rFont val="Arial"/>
        <family val="2"/>
      </rPr>
      <t xml:space="preserve"> OP #3</t>
    </r>
    <r>
      <rPr>
        <sz val="11"/>
        <color indexed="8"/>
        <rFont val="Calibri"/>
        <family val="2"/>
      </rPr>
      <t/>
    </r>
  </si>
  <si>
    <t>Jk</t>
    <phoneticPr fontId="4"/>
  </si>
  <si>
    <t>K</t>
    <phoneticPr fontId="4"/>
  </si>
  <si>
    <r>
      <t>Overall Win</t>
    </r>
    <r>
      <rPr>
        <sz val="10"/>
        <rFont val="Arial"/>
        <family val="2"/>
      </rPr>
      <t xml:space="preserve"> OP #4</t>
    </r>
    <r>
      <rPr>
        <sz val="11"/>
        <color indexed="8"/>
        <rFont val="Calibri"/>
        <family val="2"/>
      </rPr>
      <t/>
    </r>
  </si>
  <si>
    <t>Te</t>
    <phoneticPr fontId="4"/>
  </si>
  <si>
    <t>Pc"</t>
  </si>
  <si>
    <t>Target Number [20.2.4]</t>
    <phoneticPr fontId="4"/>
  </si>
  <si>
    <r>
      <t>Overall Win</t>
    </r>
    <r>
      <rPr>
        <sz val="10"/>
        <rFont val="Arial"/>
        <family val="2"/>
      </rPr>
      <t xml:space="preserve"> OP #5</t>
    </r>
    <r>
      <rPr>
        <sz val="11"/>
        <color indexed="8"/>
        <rFont val="Calibri"/>
        <family val="2"/>
      </rPr>
      <t/>
    </r>
  </si>
  <si>
    <t>Nn</t>
    <phoneticPr fontId="4"/>
  </si>
  <si>
    <t>(Pc")</t>
  </si>
  <si>
    <t>For (VI) vs (GTP) [20.2.4]</t>
    <phoneticPr fontId="4"/>
  </si>
  <si>
    <t>No Win</t>
    <phoneticPr fontId="4"/>
  </si>
  <si>
    <t>Sc</t>
    <phoneticPr fontId="4"/>
  </si>
  <si>
    <t>PIC-d</t>
    <phoneticPr fontId="4"/>
  </si>
  <si>
    <r>
      <t>T</t>
    </r>
    <r>
      <rPr>
        <sz val="10"/>
        <rFont val="Arial"/>
        <family val="2"/>
      </rPr>
      <t>otal</t>
    </r>
    <phoneticPr fontId="4"/>
  </si>
  <si>
    <t>Game Information</t>
  </si>
  <si>
    <t>Pd"</t>
  </si>
  <si>
    <t>Minimum Bet</t>
  </si>
  <si>
    <t>Scatter</t>
    <phoneticPr fontId="4"/>
  </si>
  <si>
    <t>(Pd")</t>
  </si>
  <si>
    <r>
      <t>P</t>
    </r>
    <r>
      <rPr>
        <sz val="10"/>
        <rFont val="Arial"/>
        <family val="2"/>
      </rPr>
      <t>icture</t>
    </r>
  </si>
  <si>
    <t>Pa"</t>
    <phoneticPr fontId="4"/>
  </si>
  <si>
    <t>Pb"</t>
    <phoneticPr fontId="4"/>
  </si>
  <si>
    <r>
      <t>R</t>
    </r>
    <r>
      <rPr>
        <sz val="10"/>
        <rFont val="Arial"/>
        <family val="2"/>
      </rPr>
      <t>eel Window</t>
    </r>
    <phoneticPr fontId="4"/>
  </si>
  <si>
    <t>Free Game Symbol Distribution</t>
  </si>
  <si>
    <t>Pc"</t>
    <phoneticPr fontId="4"/>
  </si>
  <si>
    <t>Pe"</t>
  </si>
  <si>
    <r>
      <t>S</t>
    </r>
    <r>
      <rPr>
        <sz val="10"/>
        <rFont val="Arial"/>
        <family val="2"/>
      </rPr>
      <t>catter</t>
    </r>
    <phoneticPr fontId="4"/>
  </si>
  <si>
    <t>Pd"</t>
    <phoneticPr fontId="4"/>
  </si>
  <si>
    <t>(Pe")</t>
  </si>
  <si>
    <r>
      <t>P</t>
    </r>
    <r>
      <rPr>
        <sz val="10"/>
        <rFont val="Arial"/>
        <family val="2"/>
      </rPr>
      <t>e</t>
    </r>
    <r>
      <rPr>
        <sz val="10"/>
        <rFont val="Arial"/>
        <family val="2"/>
      </rPr>
      <t>"</t>
    </r>
    <phoneticPr fontId="4"/>
  </si>
  <si>
    <t>Symbol Abbreviation</t>
  </si>
  <si>
    <r>
      <t>S</t>
    </r>
    <r>
      <rPr>
        <sz val="10"/>
        <rFont val="Arial"/>
        <family val="2"/>
      </rPr>
      <t>elect Free Spin Option</t>
    </r>
    <phoneticPr fontId="4"/>
  </si>
  <si>
    <t>Ac"</t>
    <phoneticPr fontId="4"/>
  </si>
  <si>
    <t>DRAGON</t>
    <phoneticPr fontId="4"/>
  </si>
  <si>
    <t>3 FS with 10,15,30 multiplier</t>
  </si>
  <si>
    <t>Kg"</t>
    <phoneticPr fontId="4"/>
  </si>
  <si>
    <t>Ac"</t>
  </si>
  <si>
    <t>INGOTS</t>
    <phoneticPr fontId="4"/>
  </si>
  <si>
    <t>Qn"</t>
    <phoneticPr fontId="4"/>
  </si>
  <si>
    <t>(Ac")</t>
  </si>
  <si>
    <t>TURTLE</t>
    <phoneticPr fontId="4"/>
  </si>
  <si>
    <t>Jk"</t>
    <phoneticPr fontId="4"/>
  </si>
  <si>
    <t>WILD</t>
  </si>
  <si>
    <t>FROG</t>
    <phoneticPr fontId="4"/>
  </si>
  <si>
    <t>Te"</t>
    <phoneticPr fontId="4"/>
  </si>
  <si>
    <t>FISHES</t>
    <phoneticPr fontId="4"/>
  </si>
  <si>
    <r>
      <t>O</t>
    </r>
    <r>
      <rPr>
        <sz val="10"/>
        <rFont val="Arial"/>
        <family val="2"/>
      </rPr>
      <t>ption</t>
    </r>
    <phoneticPr fontId="4"/>
  </si>
  <si>
    <r>
      <t>F</t>
    </r>
    <r>
      <rPr>
        <sz val="10"/>
        <rFont val="Arial"/>
        <family val="2"/>
      </rPr>
      <t>ree Spins</t>
    </r>
    <phoneticPr fontId="4"/>
  </si>
  <si>
    <r>
      <t>A</t>
    </r>
    <r>
      <rPr>
        <sz val="10"/>
        <rFont val="Arial"/>
        <family val="2"/>
      </rPr>
      <t>vg Multi.</t>
    </r>
    <phoneticPr fontId="4"/>
  </si>
  <si>
    <t>Nn"</t>
    <phoneticPr fontId="4"/>
  </si>
  <si>
    <t>Kg"</t>
  </si>
  <si>
    <t>PIC-a</t>
    <phoneticPr fontId="4"/>
  </si>
  <si>
    <t>COIN TREE</t>
    <phoneticPr fontId="4"/>
  </si>
  <si>
    <r>
      <t>O</t>
    </r>
    <r>
      <rPr>
        <sz val="10"/>
        <rFont val="Arial"/>
        <family val="2"/>
      </rPr>
      <t>ption #1</t>
    </r>
    <phoneticPr fontId="4"/>
  </si>
  <si>
    <t>Sc"</t>
    <phoneticPr fontId="4"/>
  </si>
  <si>
    <t>(Kg")</t>
  </si>
  <si>
    <r>
      <t>O</t>
    </r>
    <r>
      <rPr>
        <sz val="10"/>
        <rFont val="Arial"/>
        <family val="2"/>
      </rPr>
      <t>ption #2</t>
    </r>
    <r>
      <rPr>
        <sz val="11"/>
        <color indexed="8"/>
        <rFont val="Calibri"/>
        <family val="2"/>
      </rPr>
      <t/>
    </r>
  </si>
  <si>
    <t>(Sc)</t>
    <phoneticPr fontId="4"/>
  </si>
  <si>
    <r>
      <t>O</t>
    </r>
    <r>
      <rPr>
        <sz val="10"/>
        <rFont val="Arial"/>
        <family val="2"/>
      </rPr>
      <t>ption #3</t>
    </r>
    <r>
      <rPr>
        <sz val="11"/>
        <color indexed="8"/>
        <rFont val="Calibri"/>
        <family val="2"/>
      </rPr>
      <t/>
    </r>
  </si>
  <si>
    <r>
      <t>O</t>
    </r>
    <r>
      <rPr>
        <sz val="10"/>
        <rFont val="Arial"/>
        <family val="2"/>
      </rPr>
      <t>ption #4</t>
    </r>
    <r>
      <rPr>
        <sz val="11"/>
        <color indexed="8"/>
        <rFont val="Calibri"/>
        <family val="2"/>
      </rPr>
      <t/>
    </r>
  </si>
  <si>
    <t>Qn"</t>
  </si>
  <si>
    <r>
      <t>O</t>
    </r>
    <r>
      <rPr>
        <sz val="10"/>
        <rFont val="Arial"/>
        <family val="2"/>
      </rPr>
      <t>ption #5</t>
    </r>
    <r>
      <rPr>
        <sz val="11"/>
        <color indexed="8"/>
        <rFont val="Calibri"/>
        <family val="2"/>
      </rPr>
      <t/>
    </r>
  </si>
  <si>
    <t>(Qn")</t>
  </si>
  <si>
    <r>
      <t>(P</t>
    </r>
    <r>
      <rPr>
        <sz val="10"/>
        <rFont val="Arial"/>
        <family val="2"/>
      </rPr>
      <t>e</t>
    </r>
    <r>
      <rPr>
        <sz val="10"/>
        <rFont val="Arial"/>
        <family val="2"/>
      </rPr>
      <t>")</t>
    </r>
    <phoneticPr fontId="4"/>
  </si>
  <si>
    <t>WIN</t>
    <phoneticPr fontId="4"/>
  </si>
  <si>
    <t>COIN</t>
    <phoneticPr fontId="4"/>
  </si>
  <si>
    <t>(Ac")</t>
    <phoneticPr fontId="4"/>
  </si>
  <si>
    <t>Jk"</t>
  </si>
  <si>
    <t>(Jk")</t>
  </si>
  <si>
    <t>20.1 Payback Percentage</t>
    <phoneticPr fontId="17"/>
  </si>
  <si>
    <t>20.3 Award Odds</t>
    <phoneticPr fontId="17"/>
  </si>
  <si>
    <t>Feature Game Information</t>
    <phoneticPr fontId="4"/>
  </si>
  <si>
    <t>[20.1.1], [20.1.2]</t>
    <phoneticPr fontId="17"/>
  </si>
  <si>
    <t>[20.1.8]</t>
    <phoneticPr fontId="17"/>
  </si>
  <si>
    <t>[20.3.1]</t>
    <phoneticPr fontId="17"/>
  </si>
  <si>
    <t>[20.3.3]</t>
    <phoneticPr fontId="17"/>
  </si>
  <si>
    <t>Comply</t>
    <phoneticPr fontId="4"/>
  </si>
  <si>
    <t>Total Outcome In Free Game</t>
    <phoneticPr fontId="4"/>
  </si>
  <si>
    <r>
      <t>T</t>
    </r>
    <r>
      <rPr>
        <sz val="10"/>
        <rFont val="Arial"/>
        <family val="2"/>
      </rPr>
      <t>rigger Sum</t>
    </r>
    <phoneticPr fontId="4"/>
  </si>
  <si>
    <t>Pay Table</t>
    <phoneticPr fontId="4"/>
  </si>
  <si>
    <t>(Te")</t>
  </si>
  <si>
    <t>Te"</t>
  </si>
  <si>
    <t>(Nn")</t>
  </si>
  <si>
    <t>Missouri RTP% Check</t>
  </si>
  <si>
    <t>Trigger Chance In Normal Game</t>
    <phoneticPr fontId="4"/>
  </si>
  <si>
    <t>Lower Limit of RTP%</t>
  </si>
  <si>
    <t>Nn"</t>
  </si>
  <si>
    <r>
      <t>Avg Free  spins</t>
    </r>
    <r>
      <rPr>
        <sz val="10"/>
        <rFont val="Arial"/>
        <family val="2"/>
      </rPr>
      <t xml:space="preserve"> = </t>
    </r>
    <phoneticPr fontId="4"/>
  </si>
  <si>
    <t>Multiplier options =</t>
    <phoneticPr fontId="4"/>
  </si>
  <si>
    <t>Winning Combination Table</t>
  </si>
  <si>
    <t>Status</t>
    <phoneticPr fontId="4"/>
  </si>
  <si>
    <t>Multiplier</t>
    <phoneticPr fontId="4"/>
  </si>
  <si>
    <t>Symbol</t>
    <phoneticPr fontId="4"/>
  </si>
  <si>
    <t>Prize</t>
  </si>
  <si>
    <t>Pay</t>
  </si>
  <si>
    <t>Chance</t>
  </si>
  <si>
    <t>Hit Rate</t>
  </si>
  <si>
    <t>Hit Dist. %</t>
  </si>
  <si>
    <t>Return %</t>
  </si>
  <si>
    <t>V(X)</t>
  </si>
  <si>
    <t>Trigger Chance In Free Game</t>
    <phoneticPr fontId="4"/>
  </si>
  <si>
    <r>
      <t>P</t>
    </r>
    <r>
      <rPr>
        <sz val="10"/>
        <rFont val="Arial"/>
        <family val="2"/>
      </rPr>
      <t>rimary</t>
    </r>
    <phoneticPr fontId="4"/>
  </si>
  <si>
    <t>Normal</t>
    <phoneticPr fontId="4"/>
  </si>
  <si>
    <t>Permutation for Scatter</t>
    <phoneticPr fontId="4"/>
  </si>
  <si>
    <t>Sc</t>
  </si>
  <si>
    <t>(Sc)</t>
  </si>
  <si>
    <t>Trigger Cycle</t>
    <phoneticPr fontId="4"/>
  </si>
  <si>
    <t>Retrigger Cycle</t>
    <phoneticPr fontId="4"/>
  </si>
  <si>
    <t>Sum of Free Games</t>
    <phoneticPr fontId="4"/>
  </si>
  <si>
    <t>Adjacent Symbols</t>
  </si>
  <si>
    <t>Return % per free game</t>
    <phoneticPr fontId="4"/>
  </si>
  <si>
    <t>Total Return %</t>
    <phoneticPr fontId="4"/>
  </si>
  <si>
    <t>Actual Return %</t>
    <phoneticPr fontId="4"/>
  </si>
  <si>
    <t>Free Game Adjacent Symbols</t>
  </si>
  <si>
    <r>
      <t xml:space="preserve"> </t>
    </r>
    <r>
      <rPr>
        <sz val="10"/>
        <rFont val="Arial"/>
        <family val="2"/>
      </rPr>
      <t>Ratio</t>
    </r>
    <phoneticPr fontId="4"/>
  </si>
  <si>
    <t>Pa</t>
  </si>
  <si>
    <r>
      <t>P</t>
    </r>
    <r>
      <rPr>
        <sz val="10"/>
        <rFont val="Arial"/>
        <family val="2"/>
      </rPr>
      <t>a"</t>
    </r>
    <phoneticPr fontId="4"/>
  </si>
  <si>
    <t>Counts of None On Screen</t>
  </si>
  <si>
    <t>(Pa")</t>
    <phoneticPr fontId="4"/>
  </si>
  <si>
    <r>
      <t>(</t>
    </r>
    <r>
      <rPr>
        <sz val="10"/>
        <rFont val="Arial"/>
        <family val="2"/>
      </rPr>
      <t>)</t>
    </r>
    <phoneticPr fontId="4"/>
  </si>
  <si>
    <t>Pb</t>
  </si>
  <si>
    <r>
      <t>P</t>
    </r>
    <r>
      <rPr>
        <sz val="10"/>
        <rFont val="Arial"/>
        <family val="2"/>
      </rPr>
      <t>b"</t>
    </r>
    <phoneticPr fontId="4"/>
  </si>
  <si>
    <t>Pc</t>
  </si>
  <si>
    <r>
      <t>P</t>
    </r>
    <r>
      <rPr>
        <sz val="10"/>
        <rFont val="Arial"/>
        <family val="2"/>
      </rPr>
      <t>c"</t>
    </r>
    <phoneticPr fontId="4"/>
  </si>
  <si>
    <t>Reel Data</t>
    <phoneticPr fontId="4"/>
  </si>
  <si>
    <t>Pd</t>
  </si>
  <si>
    <r>
      <t>P</t>
    </r>
    <r>
      <rPr>
        <sz val="10"/>
        <rFont val="Arial"/>
        <family val="2"/>
      </rPr>
      <t>d"</t>
    </r>
    <phoneticPr fontId="4"/>
  </si>
  <si>
    <t>Counts of None On Screen Free Game</t>
  </si>
  <si>
    <t>Pe</t>
  </si>
  <si>
    <r>
      <t>P</t>
    </r>
    <r>
      <rPr>
        <sz val="10"/>
        <rFont val="Arial"/>
        <family val="2"/>
      </rPr>
      <t>e"</t>
    </r>
    <phoneticPr fontId="4"/>
  </si>
  <si>
    <t>Ac</t>
  </si>
  <si>
    <r>
      <t>A</t>
    </r>
    <r>
      <rPr>
        <sz val="10"/>
        <rFont val="Arial"/>
        <family val="2"/>
      </rPr>
      <t>c"</t>
    </r>
    <phoneticPr fontId="4"/>
  </si>
  <si>
    <t>Kg</t>
  </si>
  <si>
    <r>
      <t>K</t>
    </r>
    <r>
      <rPr>
        <sz val="10"/>
        <rFont val="Arial"/>
        <family val="2"/>
      </rPr>
      <t>g"</t>
    </r>
    <phoneticPr fontId="4"/>
  </si>
  <si>
    <t>Qn</t>
  </si>
  <si>
    <r>
      <t>Q</t>
    </r>
    <r>
      <rPr>
        <sz val="10"/>
        <rFont val="Arial"/>
        <family val="2"/>
      </rPr>
      <t>n"</t>
    </r>
    <phoneticPr fontId="4"/>
  </si>
  <si>
    <t>Feature</t>
    <phoneticPr fontId="4"/>
  </si>
  <si>
    <t>Jk</t>
  </si>
  <si>
    <r>
      <t>J</t>
    </r>
    <r>
      <rPr>
        <sz val="10"/>
        <rFont val="Arial"/>
        <family val="2"/>
      </rPr>
      <t>k"</t>
    </r>
    <phoneticPr fontId="4"/>
  </si>
  <si>
    <t>Te</t>
  </si>
  <si>
    <r>
      <t>T</t>
    </r>
    <r>
      <rPr>
        <sz val="10"/>
        <rFont val="Arial"/>
        <family val="2"/>
      </rPr>
      <t>e"</t>
    </r>
    <phoneticPr fontId="4"/>
  </si>
  <si>
    <r>
      <t>F</t>
    </r>
    <r>
      <rPr>
        <sz val="10"/>
        <rFont val="Arial"/>
        <family val="2"/>
      </rPr>
      <t>ree Games</t>
    </r>
    <phoneticPr fontId="4"/>
  </si>
  <si>
    <r>
      <t>M</t>
    </r>
    <r>
      <rPr>
        <sz val="10"/>
        <rFont val="Arial"/>
        <family val="2"/>
      </rPr>
      <t>ult</t>
    </r>
    <phoneticPr fontId="4"/>
  </si>
  <si>
    <r>
      <t>W</t>
    </r>
    <r>
      <rPr>
        <sz val="10"/>
        <rFont val="Arial"/>
        <family val="2"/>
      </rPr>
      <t>eight</t>
    </r>
    <phoneticPr fontId="4"/>
  </si>
  <si>
    <r>
      <t>P</t>
    </r>
    <r>
      <rPr>
        <sz val="10"/>
        <rFont val="Arial"/>
        <family val="2"/>
      </rPr>
      <t>rob</t>
    </r>
    <phoneticPr fontId="4"/>
  </si>
  <si>
    <t>Return%</t>
    <phoneticPr fontId="4"/>
  </si>
  <si>
    <t>Nn</t>
  </si>
  <si>
    <r>
      <t>N</t>
    </r>
    <r>
      <rPr>
        <sz val="10"/>
        <rFont val="Arial"/>
        <family val="2"/>
      </rPr>
      <t>n"</t>
    </r>
    <phoneticPr fontId="4"/>
  </si>
  <si>
    <r>
      <t>A</t>
    </r>
    <r>
      <rPr>
        <sz val="10"/>
        <rFont val="Arial"/>
        <family val="2"/>
      </rPr>
      <t>vg Multi</t>
    </r>
    <phoneticPr fontId="4"/>
  </si>
  <si>
    <t>Initial Screen Wining Check</t>
    <phoneticPr fontId="4"/>
  </si>
  <si>
    <t>Primary Game Return %</t>
  </si>
  <si>
    <t>Option #1 - Free Game Return %</t>
    <phoneticPr fontId="4"/>
  </si>
  <si>
    <t>Option #2- Free Game Return %</t>
    <phoneticPr fontId="4"/>
  </si>
  <si>
    <t>Option #3- Free Game Return %</t>
    <phoneticPr fontId="4"/>
  </si>
  <si>
    <t>Option #4- Free Game Return %</t>
    <phoneticPr fontId="4"/>
  </si>
  <si>
    <t>Option #5- Free Game Return %</t>
    <phoneticPr fontId="4"/>
  </si>
  <si>
    <t>Option #1-Total Game Return %</t>
    <phoneticPr fontId="4"/>
  </si>
  <si>
    <t>Option #2-Total Game Return %</t>
    <phoneticPr fontId="4"/>
  </si>
  <si>
    <t>Option #3-Total Game Return %</t>
    <phoneticPr fontId="4"/>
  </si>
  <si>
    <t>Option #4-Total Game Return %</t>
    <phoneticPr fontId="4"/>
  </si>
  <si>
    <t>Option #5-Total Game Return %</t>
    <phoneticPr fontId="4"/>
  </si>
  <si>
    <t>BET LEVEL:</t>
  </si>
  <si>
    <t>The TOTAL PAY % listed in this par sheet refers to this specific game only. Any additional contribution % that results from connecting this game to a progressive should be added to the TOTAL PAY % to determine the combined HOLD %.</t>
    <phoneticPr fontId="4"/>
  </si>
  <si>
    <t>TOTAL BET:</t>
  </si>
  <si>
    <t>GAME DESCRIPTION:</t>
  </si>
  <si>
    <t>1/2/3/4/5/8/10/20/50</t>
  </si>
  <si>
    <t>BET LEVEL</t>
  </si>
  <si>
    <t>PAY%</t>
    <phoneticPr fontId="8" type="noConversion"/>
  </si>
  <si>
    <t>SQA REQUIRED INFO</t>
  </si>
  <si>
    <t>SQA Primary Game Total Reel Stops</t>
  </si>
  <si>
    <t>MAX%</t>
  </si>
  <si>
    <t>1st reel</t>
  </si>
  <si>
    <t>2nd reel</t>
  </si>
  <si>
    <t>3rd reel</t>
  </si>
  <si>
    <t>4th reel</t>
  </si>
  <si>
    <t>5th reel</t>
  </si>
  <si>
    <t>MIN%</t>
  </si>
  <si>
    <r>
      <t>O</t>
    </r>
    <r>
      <rPr>
        <sz val="10"/>
        <rFont val="Arial"/>
        <family val="2"/>
      </rPr>
      <t>ption #1</t>
    </r>
    <phoneticPr fontId="8" type="noConversion"/>
  </si>
  <si>
    <t>Option #2</t>
    <phoneticPr fontId="8" type="noConversion"/>
  </si>
  <si>
    <t>Option #3</t>
    <phoneticPr fontId="8" type="noConversion"/>
  </si>
  <si>
    <t>Option #4</t>
    <phoneticPr fontId="8" type="noConversion"/>
  </si>
  <si>
    <t>Option #5</t>
    <phoneticPr fontId="8" type="noConversion"/>
  </si>
  <si>
    <t>TOP AWARD:</t>
    <phoneticPr fontId="8" type="noConversion"/>
  </si>
  <si>
    <t>SQA Top Award Cycle</t>
  </si>
  <si>
    <t>VALUE:</t>
  </si>
  <si>
    <t/>
  </si>
  <si>
    <t>SQA Max Odds</t>
  </si>
  <si>
    <t>ONTARIO COMPLIANCE</t>
  </si>
  <si>
    <t>Option 1</t>
    <phoneticPr fontId="8" type="noConversion"/>
  </si>
  <si>
    <t>Option 2</t>
    <phoneticPr fontId="8" type="noConversion"/>
  </si>
  <si>
    <t>Option 3</t>
    <phoneticPr fontId="8" type="noConversion"/>
  </si>
  <si>
    <t>Option 4</t>
    <phoneticPr fontId="8" type="noConversion"/>
  </si>
  <si>
    <t>Option 5</t>
    <phoneticPr fontId="8" type="noConversion"/>
  </si>
  <si>
    <t>COMBINATION:</t>
    <phoneticPr fontId="4"/>
  </si>
  <si>
    <t>FREQUENCY:</t>
    <phoneticPr fontId="8" type="noConversion"/>
  </si>
  <si>
    <t>1ST EVENT:</t>
    <phoneticPr fontId="8" type="noConversion"/>
  </si>
  <si>
    <t>Free Game Feature</t>
  </si>
  <si>
    <t>1ST EVENT TRIGGER:</t>
    <phoneticPr fontId="8" type="noConversion"/>
  </si>
  <si>
    <t>Any 3 or more COIN trigger the feature.</t>
  </si>
  <si>
    <t>1ST EVENT FREQUENCY:</t>
    <phoneticPr fontId="8" type="noConversion"/>
  </si>
  <si>
    <t>1ST EVENT AVERAGE WIN:</t>
    <phoneticPr fontId="8" type="noConversion"/>
  </si>
  <si>
    <t>PAY TABLE</t>
    <phoneticPr fontId="8" type="noConversion"/>
  </si>
  <si>
    <t>LEFT TO RIGHT ON ADJACENT POSITIONS</t>
  </si>
  <si>
    <t>1 BET LEVEL</t>
  </si>
  <si>
    <t>SYMBOL NAME</t>
  </si>
  <si>
    <t>1 SYMBOL</t>
  </si>
  <si>
    <t>2 SYMBOLS</t>
  </si>
  <si>
    <t>3 SYMBOLS</t>
  </si>
  <si>
    <t>4 SYMBOLS</t>
  </si>
  <si>
    <t>5 SYMBOLS</t>
  </si>
  <si>
    <t>SCATTER PAY</t>
  </si>
  <si>
    <t>GENERIC NAME</t>
  </si>
  <si>
    <t>SYMBOL</t>
  </si>
  <si>
    <t>FUNCTION</t>
  </si>
  <si>
    <t>LEFT TO RIGHT IN ANY POSITIONS ON ADJACENT REELS PAYS.</t>
  </si>
  <si>
    <t>SCATTER PAY. FEATURE TRIGGER.</t>
    <phoneticPr fontId="8" type="noConversion"/>
  </si>
  <si>
    <t>PRIMARY GAME REEL STRIP LAYOUT</t>
    <phoneticPr fontId="8" type="noConversion"/>
  </si>
  <si>
    <t>POSITION</t>
    <phoneticPr fontId="8" type="noConversion"/>
  </si>
  <si>
    <t>REEL 1</t>
    <phoneticPr fontId="8" type="noConversion"/>
  </si>
  <si>
    <t>REEL 2</t>
    <phoneticPr fontId="8" type="noConversion"/>
  </si>
  <si>
    <t>REEL 3</t>
    <phoneticPr fontId="8" type="noConversion"/>
  </si>
  <si>
    <t>REEL 4</t>
    <phoneticPr fontId="8" type="noConversion"/>
  </si>
  <si>
    <t>REEL 5</t>
    <phoneticPr fontId="8" type="noConversion"/>
  </si>
  <si>
    <t>COUNT</t>
  </si>
  <si>
    <t>SYMBOLS</t>
  </si>
  <si>
    <t>REEL1</t>
  </si>
  <si>
    <t>REEL2</t>
  </si>
  <si>
    <t>REEL3</t>
  </si>
  <si>
    <t>REEL4</t>
  </si>
  <si>
    <t>REEL5</t>
  </si>
  <si>
    <t>TOTAL</t>
  </si>
  <si>
    <t>CHECK</t>
  </si>
  <si>
    <t>FREE GAME REEL STRIP LAYOUT</t>
    <phoneticPr fontId="8" type="noConversion"/>
  </si>
  <si>
    <t>GAME PLAY ANALYSIS - 60 CREDITS, FREE GAME OPTION 1</t>
  </si>
  <si>
    <t>99 % CONFIDENCE INTERVAL</t>
  </si>
  <si>
    <t>PAYS</t>
  </si>
  <si>
    <t>HIT</t>
  </si>
  <si>
    <t>NUMBER OF</t>
  </si>
  <si>
    <t>RANGE</t>
  </si>
  <si>
    <t>HIT%</t>
  </si>
  <si>
    <t>FREQ.</t>
  </si>
  <si>
    <t>PAY%</t>
  </si>
  <si>
    <t>E(X-MU)^2</t>
  </si>
  <si>
    <t>GAMES</t>
  </si>
  <si>
    <t>LOWER LIMIT</t>
  </si>
  <si>
    <t>UPPER LIMIT</t>
  </si>
  <si>
    <t>ID#</t>
  </si>
  <si>
    <t>M-497-DDG-0821901</t>
  </si>
  <si>
    <t>1-59</t>
  </si>
  <si>
    <t>GAME %</t>
  </si>
  <si>
    <t>60-119</t>
  </si>
  <si>
    <t>BET</t>
  </si>
  <si>
    <t>120-179</t>
  </si>
  <si>
    <t>180-239</t>
  </si>
  <si>
    <t>240-299</t>
  </si>
  <si>
    <t>300-599</t>
  </si>
  <si>
    <t>600-899</t>
  </si>
  <si>
    <t>VI (99% CL)</t>
  </si>
  <si>
    <t>900-1199</t>
  </si>
  <si>
    <t>Weighted PC</t>
  </si>
  <si>
    <t>1200-1499</t>
  </si>
  <si>
    <t>(Delta) PC</t>
  </si>
  <si>
    <t>1500-1799</t>
  </si>
  <si>
    <t>Games</t>
  </si>
  <si>
    <t>1800-2099</t>
  </si>
  <si>
    <t>2100-2399</t>
  </si>
  <si>
    <t>95 % CONFIDENCE INTERVAL</t>
  </si>
  <si>
    <t>2400-2699</t>
  </si>
  <si>
    <t>2700-2999</t>
  </si>
  <si>
    <t>3000-3299</t>
  </si>
  <si>
    <t>3300-3599</t>
  </si>
  <si>
    <t>3600-3899</t>
  </si>
  <si>
    <t>3900-4199</t>
  </si>
  <si>
    <t>4200-4499</t>
  </si>
  <si>
    <t>4500-4799</t>
  </si>
  <si>
    <t>4800-5099</t>
  </si>
  <si>
    <t>5100-5399</t>
  </si>
  <si>
    <t>VI (95% CL)</t>
  </si>
  <si>
    <t>5400-5699</t>
  </si>
  <si>
    <t>5700-5999</t>
  </si>
  <si>
    <t>6000-11999</t>
  </si>
  <si>
    <t>12000-17999</t>
  </si>
  <si>
    <t>18000-23999</t>
  </si>
  <si>
    <t>24000-29999</t>
  </si>
  <si>
    <t>30000-35999</t>
  </si>
  <si>
    <t>36000-41999</t>
  </si>
  <si>
    <t>42000-47999</t>
  </si>
  <si>
    <t>48000-53999</t>
  </si>
  <si>
    <t>54000-59999</t>
  </si>
  <si>
    <t>&gt;=60000</t>
  </si>
  <si>
    <t>VARIANCE</t>
  </si>
  <si>
    <t>STDEV</t>
  </si>
  <si>
    <t>PAY RANGE</t>
  </si>
  <si>
    <t>HIGH END</t>
  </si>
  <si>
    <t>RANGE %</t>
  </si>
  <si>
    <t>HIT %</t>
  </si>
  <si>
    <t>0X-1X</t>
  </si>
  <si>
    <t>1X-2X</t>
  </si>
  <si>
    <t>2X-3X</t>
  </si>
  <si>
    <t>3X-5X</t>
  </si>
  <si>
    <t>5X-10X</t>
  </si>
  <si>
    <t>10X-15X</t>
  </si>
  <si>
    <t>15X-20X</t>
  </si>
  <si>
    <t>20X-30X</t>
  </si>
  <si>
    <t>30X-50X</t>
  </si>
  <si>
    <t>50X-75X</t>
  </si>
  <si>
    <t>75X-100X</t>
  </si>
  <si>
    <t>100X-200X</t>
  </si>
  <si>
    <t>200X-300X</t>
  </si>
  <si>
    <t>300X-400X</t>
  </si>
  <si>
    <t>400X-500X</t>
  </si>
  <si>
    <t>500X-1000X</t>
  </si>
  <si>
    <t>&gt;1000X</t>
  </si>
  <si>
    <t>&gt;60000</t>
  </si>
  <si>
    <t>GAME PLAY ANALYSIS - 60 CREDITS, FREE GAME OPTION 2</t>
  </si>
  <si>
    <t>GAME PLAY ANALYSIS - 60 CREDITS, FREE GAME OPTION 3</t>
  </si>
  <si>
    <t>GAME PLAY ANALYSIS - 60 CREDITS, FREE GAME OPTION 4</t>
  </si>
  <si>
    <t>GAME PLAY ANALYSIS - 60 CREDITS, FREE GAME OPTION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</si>
</sst>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-* #,##0_-;\-* #,##0_-;_-* &quot;-&quot;_-;_-@_-"/>
    <numFmt numFmtId="166" formatCode="_-* #,##0.00_-;\-* #,##0.00_-;_-* &quot;-&quot;??_-;_-@_-"/>
    <numFmt numFmtId="167" formatCode="0.0000"/>
    <numFmt numFmtId="168" formatCode="0.0000%"/>
    <numFmt numFmtId="169" formatCode="&quot;x&quot;0"/>
    <numFmt numFmtId="170" formatCode="0_);[Red]\(0\)"/>
    <numFmt numFmtId="171" formatCode="0.0000_ "/>
    <numFmt numFmtId="172" formatCode="0.00_ "/>
    <numFmt numFmtId="173" formatCode="0.0000_);[Red]\(0.0000\)"/>
    <numFmt numFmtId="174" formatCode="0_ "/>
    <numFmt numFmtId="175" formatCode="mm/dd/yy"/>
    <numFmt numFmtId="176" formatCode="0.000000%"/>
    <numFmt numFmtId="177" formatCode="##,###&quot; Credits&quot;"/>
    <numFmt numFmtId="178" formatCode="mm/dd/yy;@"/>
    <numFmt numFmtId="179" formatCode="\(0.0000%\)"/>
    <numFmt numFmtId="180" formatCode="0.00000000000000000_);[Red]\(0.00000000000000000\)"/>
    <numFmt numFmtId="181" formatCode="&quot;Pattern &quot;0"/>
    <numFmt numFmtId="182" formatCode="_-* #,##0.0000_-;\-* #,##0.0000_-;_-* &quot;-&quot;_-;_-@_-"/>
    <numFmt numFmtId="183" formatCode="0.00_);[Red]\(0.00\)"/>
    <numFmt numFmtId="184" formatCode="0.000_);[Red]\(0.000\)"/>
    <numFmt numFmtId="185" formatCode="_-* #,##0_-;\-* #,##0_-;_-* &quot;-&quot;??_-;_-@_-"/>
    <numFmt numFmtId="186" formatCode="0.000000000000000%"/>
    <numFmt numFmtId="187" formatCode="#&quot; Free Spins&quot;"/>
    <numFmt numFmtId="188" formatCode="0.000%"/>
    <numFmt numFmtId="189" formatCode="&quot;Multiplier #&quot;#"/>
    <numFmt numFmtId="190" formatCode="&quot;x &quot;0"/>
  </numFmts>
  <fonts count="29"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1"/>
      <name val="ＭＳ Ｐゴシック"/>
      <family val="3"/>
      <charset val="128"/>
    </font>
    <font>
      <sz val="12"/>
      <name val="cg times"/>
      <family val="1"/>
    </font>
    <font>
      <sz val="8"/>
      <name val="ＭＳ Ｐゴシック"/>
      <family val="3"/>
      <charset val="128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color rgb="FF0070C0"/>
      <name val="Arial"/>
      <family val="2"/>
    </font>
    <font>
      <sz val="10"/>
      <color theme="4"/>
      <name val="Arial"/>
      <family val="2"/>
    </font>
    <font>
      <sz val="10"/>
      <color theme="0" tint="-0.14999847407452621"/>
      <name val="Arial"/>
      <family val="2"/>
    </font>
    <font>
      <sz val="10"/>
      <color theme="0" tint="-0.499984740745262"/>
      <name val="Arial"/>
      <family val="2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6">
    <xf numFmtId="0" fontId="0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8" fillId="0" borderId="0"/>
    <xf numFmtId="0" fontId="16" fillId="0" borderId="0"/>
    <xf numFmtId="0" fontId="18" fillId="0" borderId="0">
      <alignment vertical="center"/>
    </xf>
    <xf numFmtId="0" fontId="2" fillId="0" borderId="0"/>
    <xf numFmtId="0" fontId="16" fillId="0" borderId="0"/>
    <xf numFmtId="0" fontId="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>
      <alignment vertical="center"/>
    </xf>
    <xf numFmtId="0" fontId="3" fillId="0" borderId="0"/>
    <xf numFmtId="0" fontId="6" fillId="0" borderId="0"/>
    <xf numFmtId="0" fontId="6" fillId="0" borderId="0"/>
    <xf numFmtId="0" fontId="6" fillId="0" borderId="0"/>
    <xf numFmtId="0" fontId="2" fillId="0" borderId="0"/>
    <xf numFmtId="9" fontId="2" fillId="0" borderId="0" applyFont="0" applyFill="0" applyBorder="0" applyAlignment="0" applyProtection="0"/>
  </cellStyleXfs>
  <cellXfs count="476">
    <xf numFmtId="0" fontId="0" fillId="0" borderId="0" xfId="0"/>
    <xf numFmtId="0" fontId="5" fillId="0" borderId="0" xfId="16" applyFont="1"/>
    <xf numFmtId="0" fontId="2" fillId="0" borderId="0" xfId="16" applyAlignment="1">
      <alignment horizontal="center"/>
    </xf>
    <xf numFmtId="0" fontId="5" fillId="0" borderId="0" xfId="18" applyFont="1"/>
    <xf numFmtId="0" fontId="10" fillId="0" borderId="0" xfId="18" applyFont="1"/>
    <xf numFmtId="0" fontId="2" fillId="0" borderId="1" xfId="16" applyBorder="1" applyAlignment="1">
      <alignment horizontal="center"/>
    </xf>
    <xf numFmtId="0" fontId="5" fillId="0" borderId="2" xfId="16" applyFont="1" applyBorder="1" applyAlignment="1">
      <alignment horizontal="center"/>
    </xf>
    <xf numFmtId="0" fontId="5" fillId="0" borderId="3" xfId="16" applyFont="1" applyBorder="1" applyAlignment="1">
      <alignment horizontal="center"/>
    </xf>
    <xf numFmtId="10" fontId="2" fillId="0" borderId="4" xfId="16" applyNumberFormat="1" applyBorder="1" applyAlignment="1">
      <alignment horizontal="center"/>
    </xf>
    <xf numFmtId="0" fontId="5" fillId="0" borderId="5" xfId="16" applyFont="1" applyBorder="1" applyAlignment="1">
      <alignment horizontal="center"/>
    </xf>
    <xf numFmtId="0" fontId="2" fillId="0" borderId="6" xfId="16" applyBorder="1" applyAlignment="1">
      <alignment horizontal="center"/>
    </xf>
    <xf numFmtId="0" fontId="11" fillId="0" borderId="0" xfId="16" applyFont="1" applyAlignment="1">
      <alignment horizontal="center"/>
    </xf>
    <xf numFmtId="0" fontId="5" fillId="0" borderId="0" xfId="16" applyFont="1" applyAlignment="1">
      <alignment horizontal="center"/>
    </xf>
    <xf numFmtId="0" fontId="12" fillId="0" borderId="0" xfId="16" quotePrefix="1" applyFont="1" applyAlignment="1">
      <alignment horizontal="left"/>
    </xf>
    <xf numFmtId="0" fontId="2" fillId="0" borderId="0" xfId="16"/>
    <xf numFmtId="0" fontId="12" fillId="0" borderId="0" xfId="16" applyFont="1" applyAlignment="1">
      <alignment horizontal="left"/>
    </xf>
    <xf numFmtId="0" fontId="11" fillId="0" borderId="0" xfId="16" applyFont="1"/>
    <xf numFmtId="0" fontId="5" fillId="0" borderId="7" xfId="16" applyFont="1" applyBorder="1" applyAlignment="1">
      <alignment horizontal="center" vertical="top" wrapText="1"/>
    </xf>
    <xf numFmtId="0" fontId="5" fillId="0" borderId="7" xfId="16" applyFont="1" applyBorder="1" applyAlignment="1">
      <alignment horizontal="center" wrapText="1"/>
    </xf>
    <xf numFmtId="10" fontId="2" fillId="0" borderId="7" xfId="16" applyNumberFormat="1" applyBorder="1" applyAlignment="1">
      <alignment horizontal="center" wrapText="1"/>
    </xf>
    <xf numFmtId="10" fontId="2" fillId="0" borderId="0" xfId="16" applyNumberFormat="1" applyAlignment="1">
      <alignment horizontal="center"/>
    </xf>
    <xf numFmtId="0" fontId="5" fillId="0" borderId="0" xfId="16" applyFont="1" applyAlignment="1">
      <alignment horizontal="left"/>
    </xf>
    <xf numFmtId="0" fontId="2" fillId="0" borderId="0" xfId="16" applyAlignment="1">
      <alignment horizontal="left"/>
    </xf>
    <xf numFmtId="39" fontId="2" fillId="0" borderId="0" xfId="16" applyNumberFormat="1" applyAlignment="1">
      <alignment horizontal="center"/>
    </xf>
    <xf numFmtId="3" fontId="5" fillId="0" borderId="7" xfId="16" applyNumberFormat="1" applyFont="1" applyBorder="1" applyAlignment="1">
      <alignment horizontal="center" wrapText="1"/>
    </xf>
    <xf numFmtId="177" fontId="2" fillId="0" borderId="7" xfId="16" applyNumberFormat="1" applyBorder="1" applyAlignment="1">
      <alignment horizontal="center"/>
    </xf>
    <xf numFmtId="177" fontId="2" fillId="0" borderId="0" xfId="16" applyNumberFormat="1" applyAlignment="1">
      <alignment horizontal="center"/>
    </xf>
    <xf numFmtId="0" fontId="11" fillId="0" borderId="0" xfId="16" applyFont="1" applyAlignment="1">
      <alignment horizontal="left"/>
    </xf>
    <xf numFmtId="0" fontId="2" fillId="0" borderId="7" xfId="16" applyBorder="1" applyAlignment="1">
      <alignment horizontal="center"/>
    </xf>
    <xf numFmtId="0" fontId="11" fillId="0" borderId="0" xfId="16" applyFont="1" applyAlignment="1">
      <alignment horizontal="right"/>
    </xf>
    <xf numFmtId="0" fontId="5" fillId="0" borderId="1" xfId="16" applyFont="1" applyBorder="1" applyAlignment="1">
      <alignment horizontal="left"/>
    </xf>
    <xf numFmtId="0" fontId="5" fillId="0" borderId="8" xfId="16" applyFont="1" applyBorder="1"/>
    <xf numFmtId="0" fontId="5" fillId="0" borderId="9" xfId="16" applyFont="1" applyBorder="1"/>
    <xf numFmtId="0" fontId="5" fillId="0" borderId="10" xfId="16" applyFont="1" applyBorder="1"/>
    <xf numFmtId="0" fontId="5" fillId="0" borderId="11" xfId="16" applyFont="1" applyBorder="1"/>
    <xf numFmtId="0" fontId="5" fillId="0" borderId="12" xfId="16" applyFont="1" applyBorder="1"/>
    <xf numFmtId="0" fontId="5" fillId="0" borderId="13" xfId="16" applyFont="1" applyBorder="1"/>
    <xf numFmtId="0" fontId="5" fillId="0" borderId="14" xfId="16" applyFont="1" applyBorder="1" applyAlignment="1">
      <alignment horizontal="center"/>
    </xf>
    <xf numFmtId="0" fontId="5" fillId="0" borderId="15" xfId="16" applyFont="1" applyBorder="1" applyAlignment="1">
      <alignment horizontal="center"/>
    </xf>
    <xf numFmtId="4" fontId="5" fillId="0" borderId="0" xfId="16" applyNumberFormat="1" applyFont="1" applyAlignment="1">
      <alignment horizontal="center"/>
    </xf>
    <xf numFmtId="0" fontId="11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/>
    <xf numFmtId="168" fontId="2" fillId="0" borderId="0" xfId="30" quotePrefix="1" applyNumberFormat="1" applyFont="1" applyAlignment="1">
      <alignment horizontal="center"/>
    </xf>
    <xf numFmtId="0" fontId="2" fillId="2" borderId="0" xfId="32" applyFont="1" applyFill="1"/>
    <xf numFmtId="0" fontId="2" fillId="2" borderId="7" xfId="32" applyFont="1" applyFill="1" applyBorder="1" applyAlignment="1">
      <alignment horizontal="center"/>
    </xf>
    <xf numFmtId="0" fontId="2" fillId="2" borderId="7" xfId="32" applyFont="1" applyFill="1" applyBorder="1"/>
    <xf numFmtId="0" fontId="2" fillId="2" borderId="0" xfId="32" applyFont="1" applyFill="1" applyAlignment="1">
      <alignment horizontal="center"/>
    </xf>
    <xf numFmtId="167" fontId="2" fillId="2" borderId="0" xfId="32" applyNumberFormat="1" applyFont="1" applyFill="1" applyAlignment="1">
      <alignment horizontal="center"/>
    </xf>
    <xf numFmtId="168" fontId="2" fillId="2" borderId="7" xfId="22" applyNumberFormat="1" applyFont="1" applyFill="1" applyBorder="1" applyAlignment="1"/>
    <xf numFmtId="167" fontId="2" fillId="2" borderId="0" xfId="32" applyNumberFormat="1" applyFont="1" applyFill="1"/>
    <xf numFmtId="0" fontId="2" fillId="2" borderId="24" xfId="32" applyFont="1" applyFill="1" applyBorder="1"/>
    <xf numFmtId="0" fontId="2" fillId="2" borderId="25" xfId="32" applyFont="1" applyFill="1" applyBorder="1"/>
    <xf numFmtId="0" fontId="2" fillId="2" borderId="26" xfId="32" applyFont="1" applyFill="1" applyBorder="1"/>
    <xf numFmtId="0" fontId="2" fillId="2" borderId="27" xfId="32" applyFont="1" applyFill="1" applyBorder="1"/>
    <xf numFmtId="168" fontId="2" fillId="2" borderId="0" xfId="22" applyNumberFormat="1" applyFont="1" applyFill="1" applyBorder="1"/>
    <xf numFmtId="10" fontId="2" fillId="2" borderId="0" xfId="22" applyNumberFormat="1" applyFont="1" applyFill="1"/>
    <xf numFmtId="0" fontId="2" fillId="2" borderId="0" xfId="32" applyFont="1" applyFill="1" applyAlignment="1">
      <alignment vertical="center"/>
    </xf>
    <xf numFmtId="168" fontId="2" fillId="2" borderId="0" xfId="32" applyNumberFormat="1" applyFont="1" applyFill="1"/>
    <xf numFmtId="0" fontId="14" fillId="2" borderId="0" xfId="32" applyFont="1" applyFill="1" applyAlignment="1">
      <alignment vertical="center"/>
    </xf>
    <xf numFmtId="9" fontId="2" fillId="2" borderId="0" xfId="32" applyNumberFormat="1" applyFont="1" applyFill="1"/>
    <xf numFmtId="0" fontId="2" fillId="2" borderId="28" xfId="32" applyFont="1" applyFill="1" applyBorder="1"/>
    <xf numFmtId="0" fontId="2" fillId="2" borderId="29" xfId="32" applyFont="1" applyFill="1" applyBorder="1"/>
    <xf numFmtId="0" fontId="2" fillId="2" borderId="30" xfId="32" applyFont="1" applyFill="1" applyBorder="1"/>
    <xf numFmtId="0" fontId="2" fillId="2" borderId="31" xfId="32" applyFont="1" applyFill="1" applyBorder="1"/>
    <xf numFmtId="0" fontId="2" fillId="2" borderId="32" xfId="32" applyFont="1" applyFill="1" applyBorder="1" applyAlignment="1">
      <alignment horizontal="center"/>
    </xf>
    <xf numFmtId="0" fontId="2" fillId="2" borderId="33" xfId="32" applyFont="1" applyFill="1" applyBorder="1"/>
    <xf numFmtId="168" fontId="2" fillId="2" borderId="26" xfId="22" applyNumberFormat="1" applyFont="1" applyFill="1" applyBorder="1"/>
    <xf numFmtId="0" fontId="2" fillId="2" borderId="34" xfId="32" applyFont="1" applyFill="1" applyBorder="1"/>
    <xf numFmtId="2" fontId="2" fillId="2" borderId="0" xfId="32" applyNumberFormat="1" applyFont="1" applyFill="1" applyAlignment="1">
      <alignment vertical="center"/>
    </xf>
    <xf numFmtId="0" fontId="2" fillId="2" borderId="35" xfId="32" applyFont="1" applyFill="1" applyBorder="1"/>
    <xf numFmtId="10" fontId="2" fillId="2" borderId="0" xfId="32" applyNumberFormat="1" applyFont="1" applyFill="1"/>
    <xf numFmtId="2" fontId="2" fillId="2" borderId="0" xfId="32" applyNumberFormat="1" applyFont="1" applyFill="1"/>
    <xf numFmtId="179" fontId="2" fillId="2" borderId="0" xfId="32" applyNumberFormat="1" applyFont="1" applyFill="1" applyAlignment="1">
      <alignment horizontal="center"/>
    </xf>
    <xf numFmtId="10" fontId="2" fillId="2" borderId="0" xfId="22" applyNumberFormat="1" applyFont="1" applyFill="1" applyBorder="1"/>
    <xf numFmtId="10" fontId="2" fillId="2" borderId="0" xfId="22" applyNumberFormat="1" applyFont="1" applyFill="1" applyBorder="1" applyAlignment="1"/>
    <xf numFmtId="0" fontId="2" fillId="2" borderId="0" xfId="22" applyNumberFormat="1" applyFont="1" applyFill="1" applyBorder="1"/>
    <xf numFmtId="1" fontId="2" fillId="2" borderId="0" xfId="32" applyNumberFormat="1" applyFont="1" applyFill="1"/>
    <xf numFmtId="0" fontId="2" fillId="2" borderId="0" xfId="22" applyNumberFormat="1" applyFont="1" applyFill="1" applyBorder="1" applyAlignment="1">
      <alignment horizontal="center"/>
    </xf>
    <xf numFmtId="168" fontId="2" fillId="2" borderId="0" xfId="22" applyNumberFormat="1" applyFont="1" applyFill="1" applyBorder="1" applyAlignment="1"/>
    <xf numFmtId="168" fontId="2" fillId="2" borderId="0" xfId="32" quotePrefix="1" applyNumberFormat="1" applyFont="1" applyFill="1"/>
    <xf numFmtId="0" fontId="2" fillId="2" borderId="0" xfId="32" quotePrefix="1" applyFont="1" applyFill="1"/>
    <xf numFmtId="0" fontId="15" fillId="2" borderId="27" xfId="32" applyFont="1" applyFill="1" applyBorder="1"/>
    <xf numFmtId="0" fontId="15" fillId="2" borderId="29" xfId="32" applyFont="1" applyFill="1" applyBorder="1"/>
    <xf numFmtId="168" fontId="15" fillId="2" borderId="29" xfId="32" applyNumberFormat="1" applyFont="1" applyFill="1" applyBorder="1"/>
    <xf numFmtId="169" fontId="15" fillId="2" borderId="29" xfId="32" applyNumberFormat="1" applyFont="1" applyFill="1" applyBorder="1"/>
    <xf numFmtId="0" fontId="15" fillId="2" borderId="27" xfId="32" applyFont="1" applyFill="1" applyBorder="1" applyAlignment="1">
      <alignment horizontal="center"/>
    </xf>
    <xf numFmtId="171" fontId="15" fillId="2" borderId="29" xfId="32" applyNumberFormat="1" applyFont="1" applyFill="1" applyBorder="1"/>
    <xf numFmtId="179" fontId="15" fillId="2" borderId="27" xfId="22" applyNumberFormat="1" applyFont="1" applyFill="1" applyBorder="1"/>
    <xf numFmtId="179" fontId="15" fillId="2" borderId="27" xfId="32" applyNumberFormat="1" applyFont="1" applyFill="1" applyBorder="1"/>
    <xf numFmtId="168" fontId="15" fillId="2" borderId="27" xfId="32" applyNumberFormat="1" applyFont="1" applyFill="1" applyBorder="1"/>
    <xf numFmtId="169" fontId="2" fillId="2" borderId="7" xfId="32" applyNumberFormat="1" applyFont="1" applyFill="1" applyBorder="1" applyAlignment="1">
      <alignment horizontal="center"/>
    </xf>
    <xf numFmtId="1" fontId="2" fillId="2" borderId="7" xfId="32" quotePrefix="1" applyNumberFormat="1" applyFont="1" applyFill="1" applyBorder="1"/>
    <xf numFmtId="2" fontId="2" fillId="2" borderId="7" xfId="32" applyNumberFormat="1" applyFont="1" applyFill="1" applyBorder="1"/>
    <xf numFmtId="0" fontId="2" fillId="2" borderId="33" xfId="28" applyNumberFormat="1" applyFont="1" applyFill="1" applyBorder="1"/>
    <xf numFmtId="181" fontId="2" fillId="2" borderId="7" xfId="32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2" borderId="7" xfId="32" applyFont="1" applyFill="1" applyBorder="1" applyAlignment="1">
      <alignment horizontal="center"/>
    </xf>
    <xf numFmtId="0" fontId="19" fillId="2" borderId="28" xfId="32" applyFont="1" applyFill="1" applyBorder="1"/>
    <xf numFmtId="0" fontId="15" fillId="2" borderId="0" xfId="32" applyFont="1" applyFill="1"/>
    <xf numFmtId="0" fontId="0" fillId="2" borderId="0" xfId="32" applyFont="1" applyFill="1" applyAlignment="1">
      <alignment horizontal="center"/>
    </xf>
    <xf numFmtId="0" fontId="0" fillId="2" borderId="34" xfId="32" applyFont="1" applyFill="1" applyBorder="1" applyAlignment="1">
      <alignment horizontal="center"/>
    </xf>
    <xf numFmtId="0" fontId="0" fillId="2" borderId="11" xfId="32" applyFont="1" applyFill="1" applyBorder="1" applyAlignment="1">
      <alignment horizontal="center"/>
    </xf>
    <xf numFmtId="0" fontId="0" fillId="2" borderId="11" xfId="32" applyFont="1" applyFill="1" applyBorder="1"/>
    <xf numFmtId="0" fontId="2" fillId="2" borderId="11" xfId="32" applyFont="1" applyFill="1" applyBorder="1" applyAlignment="1">
      <alignment horizontal="center"/>
    </xf>
    <xf numFmtId="168" fontId="2" fillId="2" borderId="0" xfId="22" applyNumberFormat="1" applyFont="1" applyFill="1" applyBorder="1" applyAlignment="1">
      <alignment vertical="center"/>
    </xf>
    <xf numFmtId="0" fontId="2" fillId="2" borderId="0" xfId="22" applyNumberFormat="1" applyFont="1" applyFill="1" applyBorder="1" applyAlignment="1">
      <alignment vertical="center"/>
    </xf>
    <xf numFmtId="165" fontId="2" fillId="2" borderId="24" xfId="26" applyFont="1" applyFill="1" applyBorder="1"/>
    <xf numFmtId="165" fontId="2" fillId="2" borderId="30" xfId="26" applyFont="1" applyFill="1" applyBorder="1"/>
    <xf numFmtId="165" fontId="2" fillId="2" borderId="31" xfId="26" applyFont="1" applyFill="1" applyBorder="1"/>
    <xf numFmtId="165" fontId="2" fillId="2" borderId="0" xfId="26" applyFont="1" applyFill="1" applyBorder="1"/>
    <xf numFmtId="165" fontId="2" fillId="2" borderId="34" xfId="26" applyFont="1" applyFill="1" applyBorder="1"/>
    <xf numFmtId="165" fontId="2" fillId="2" borderId="25" xfId="26" applyFont="1" applyFill="1" applyBorder="1"/>
    <xf numFmtId="0" fontId="0" fillId="2" borderId="33" xfId="32" applyFont="1" applyFill="1" applyBorder="1"/>
    <xf numFmtId="171" fontId="15" fillId="2" borderId="0" xfId="32" applyNumberFormat="1" applyFont="1" applyFill="1"/>
    <xf numFmtId="0" fontId="2" fillId="2" borderId="32" xfId="32" applyFont="1" applyFill="1" applyBorder="1"/>
    <xf numFmtId="170" fontId="2" fillId="2" borderId="7" xfId="32" applyNumberFormat="1" applyFont="1" applyFill="1" applyBorder="1"/>
    <xf numFmtId="0" fontId="2" fillId="2" borderId="27" xfId="32" applyFont="1" applyFill="1" applyBorder="1" applyAlignment="1">
      <alignment horizontal="center"/>
    </xf>
    <xf numFmtId="168" fontId="2" fillId="2" borderId="29" xfId="22" applyNumberFormat="1" applyFont="1" applyFill="1" applyBorder="1" applyAlignment="1"/>
    <xf numFmtId="170" fontId="2" fillId="2" borderId="27" xfId="32" applyNumberFormat="1" applyFont="1" applyFill="1" applyBorder="1"/>
    <xf numFmtId="171" fontId="2" fillId="2" borderId="0" xfId="26" applyNumberFormat="1" applyFont="1" applyFill="1" applyBorder="1"/>
    <xf numFmtId="0" fontId="15" fillId="2" borderId="7" xfId="32" applyFont="1" applyFill="1" applyBorder="1" applyAlignment="1">
      <alignment horizontal="center"/>
    </xf>
    <xf numFmtId="170" fontId="2" fillId="2" borderId="24" xfId="32" applyNumberFormat="1" applyFont="1" applyFill="1" applyBorder="1"/>
    <xf numFmtId="10" fontId="2" fillId="2" borderId="24" xfId="22" applyNumberFormat="1" applyFont="1" applyFill="1" applyBorder="1"/>
    <xf numFmtId="171" fontId="2" fillId="2" borderId="31" xfId="32" applyNumberFormat="1" applyFont="1" applyFill="1" applyBorder="1"/>
    <xf numFmtId="170" fontId="2" fillId="2" borderId="0" xfId="32" applyNumberFormat="1" applyFont="1" applyFill="1"/>
    <xf numFmtId="171" fontId="2" fillId="2" borderId="26" xfId="32" applyNumberFormat="1" applyFont="1" applyFill="1" applyBorder="1"/>
    <xf numFmtId="170" fontId="2" fillId="2" borderId="25" xfId="32" applyNumberFormat="1" applyFont="1" applyFill="1" applyBorder="1"/>
    <xf numFmtId="10" fontId="2" fillId="2" borderId="25" xfId="32" applyNumberFormat="1" applyFont="1" applyFill="1" applyBorder="1"/>
    <xf numFmtId="171" fontId="2" fillId="2" borderId="35" xfId="32" applyNumberFormat="1" applyFont="1" applyFill="1" applyBorder="1"/>
    <xf numFmtId="10" fontId="2" fillId="2" borderId="25" xfId="22" applyNumberFormat="1" applyFont="1" applyFill="1" applyBorder="1"/>
    <xf numFmtId="170" fontId="2" fillId="2" borderId="0" xfId="26" applyNumberFormat="1" applyFont="1" applyFill="1" applyBorder="1"/>
    <xf numFmtId="0" fontId="0" fillId="2" borderId="0" xfId="32" applyFont="1" applyFill="1" applyAlignment="1">
      <alignment horizontal="right"/>
    </xf>
    <xf numFmtId="164" fontId="2" fillId="2" borderId="0" xfId="32" applyNumberFormat="1" applyFont="1" applyFill="1"/>
    <xf numFmtId="168" fontId="2" fillId="2" borderId="35" xfId="22" applyNumberFormat="1" applyFont="1" applyFill="1" applyBorder="1"/>
    <xf numFmtId="182" fontId="2" fillId="2" borderId="0" xfId="26" applyNumberFormat="1" applyFont="1" applyFill="1" applyBorder="1"/>
    <xf numFmtId="182" fontId="2" fillId="2" borderId="33" xfId="26" applyNumberFormat="1" applyFont="1" applyFill="1" applyBorder="1"/>
    <xf numFmtId="173" fontId="2" fillId="2" borderId="33" xfId="26" applyNumberFormat="1" applyFont="1" applyFill="1" applyBorder="1"/>
    <xf numFmtId="182" fontId="2" fillId="2" borderId="25" xfId="26" applyNumberFormat="1" applyFont="1" applyFill="1" applyBorder="1"/>
    <xf numFmtId="169" fontId="0" fillId="2" borderId="7" xfId="32" applyNumberFormat="1" applyFont="1" applyFill="1" applyBorder="1" applyAlignment="1">
      <alignment horizontal="center"/>
    </xf>
    <xf numFmtId="0" fontId="2" fillId="0" borderId="0" xfId="32" applyFont="1"/>
    <xf numFmtId="0" fontId="15" fillId="0" borderId="0" xfId="32" applyFont="1"/>
    <xf numFmtId="179" fontId="15" fillId="0" borderId="0" xfId="22" applyNumberFormat="1" applyFont="1" applyFill="1" applyBorder="1"/>
    <xf numFmtId="179" fontId="15" fillId="0" borderId="0" xfId="32" applyNumberFormat="1" applyFont="1"/>
    <xf numFmtId="179" fontId="2" fillId="0" borderId="0" xfId="22" applyNumberFormat="1" applyFont="1" applyFill="1" applyBorder="1"/>
    <xf numFmtId="179" fontId="2" fillId="0" borderId="0" xfId="32" applyNumberFormat="1" applyFont="1"/>
    <xf numFmtId="0" fontId="2" fillId="0" borderId="0" xfId="32" applyFont="1" applyAlignment="1">
      <alignment horizontal="center"/>
    </xf>
    <xf numFmtId="169" fontId="15" fillId="0" borderId="0" xfId="32" applyNumberFormat="1" applyFont="1"/>
    <xf numFmtId="179" fontId="2" fillId="0" borderId="0" xfId="32" applyNumberFormat="1" applyFont="1" applyAlignment="1">
      <alignment horizontal="center"/>
    </xf>
    <xf numFmtId="10" fontId="2" fillId="0" borderId="0" xfId="32" applyNumberFormat="1" applyFont="1"/>
    <xf numFmtId="10" fontId="2" fillId="0" borderId="0" xfId="22" applyNumberFormat="1" applyFont="1" applyFill="1" applyBorder="1"/>
    <xf numFmtId="167" fontId="2" fillId="0" borderId="0" xfId="32" applyNumberFormat="1" applyFont="1"/>
    <xf numFmtId="168" fontId="2" fillId="0" borderId="0" xfId="32" applyNumberFormat="1" applyFont="1"/>
    <xf numFmtId="2" fontId="2" fillId="2" borderId="27" xfId="32" applyNumberFormat="1" applyFont="1" applyFill="1" applyBorder="1"/>
    <xf numFmtId="168" fontId="2" fillId="2" borderId="27" xfId="32" applyNumberFormat="1" applyFont="1" applyFill="1" applyBorder="1"/>
    <xf numFmtId="0" fontId="14" fillId="2" borderId="0" xfId="32" applyFont="1" applyFill="1"/>
    <xf numFmtId="0" fontId="0" fillId="0" borderId="29" xfId="0" applyBorder="1" applyAlignment="1">
      <alignment horizontal="center" vertical="center"/>
    </xf>
    <xf numFmtId="165" fontId="0" fillId="2" borderId="26" xfId="26" applyFont="1" applyFill="1" applyBorder="1"/>
    <xf numFmtId="0" fontId="0" fillId="0" borderId="26" xfId="0" applyBorder="1" applyAlignment="1">
      <alignment horizontal="center" vertical="center"/>
    </xf>
    <xf numFmtId="0" fontId="0" fillId="2" borderId="26" xfId="32" applyFont="1" applyFill="1" applyBorder="1"/>
    <xf numFmtId="10" fontId="0" fillId="2" borderId="26" xfId="23" applyNumberFormat="1" applyFont="1" applyFill="1" applyBorder="1"/>
    <xf numFmtId="10" fontId="0" fillId="0" borderId="26" xfId="31" applyNumberFormat="1" applyFont="1" applyBorder="1" applyAlignment="1">
      <alignment horizontal="right"/>
    </xf>
    <xf numFmtId="172" fontId="0" fillId="2" borderId="26" xfId="33" applyNumberFormat="1" applyFont="1" applyFill="1" applyBorder="1"/>
    <xf numFmtId="0" fontId="0" fillId="2" borderId="26" xfId="33" applyFont="1" applyFill="1" applyBorder="1"/>
    <xf numFmtId="0" fontId="0" fillId="0" borderId="26" xfId="31" applyFont="1" applyBorder="1" applyAlignment="1">
      <alignment horizontal="right"/>
    </xf>
    <xf numFmtId="0" fontId="0" fillId="2" borderId="35" xfId="33" applyFont="1" applyFill="1" applyBorder="1"/>
    <xf numFmtId="10" fontId="0" fillId="0" borderId="35" xfId="23" applyNumberFormat="1" applyFont="1" applyFill="1" applyBorder="1" applyAlignment="1">
      <alignment horizontal="right"/>
    </xf>
    <xf numFmtId="172" fontId="0" fillId="2" borderId="7" xfId="33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10" fontId="2" fillId="2" borderId="7" xfId="22" applyNumberFormat="1" applyFont="1" applyFill="1" applyBorder="1"/>
    <xf numFmtId="165" fontId="2" fillId="2" borderId="27" xfId="26" applyFont="1" applyFill="1" applyBorder="1" applyAlignment="1"/>
    <xf numFmtId="0" fontId="0" fillId="0" borderId="0" xfId="0" applyAlignment="1">
      <alignment horizontal="left" vertical="center"/>
    </xf>
    <xf numFmtId="0" fontId="0" fillId="2" borderId="0" xfId="33" applyFont="1" applyFill="1"/>
    <xf numFmtId="0" fontId="0" fillId="2" borderId="0" xfId="31" applyFont="1" applyFill="1" applyAlignment="1">
      <alignment horizontal="left"/>
    </xf>
    <xf numFmtId="0" fontId="0" fillId="2" borderId="0" xfId="32" applyFont="1" applyFill="1"/>
    <xf numFmtId="0" fontId="0" fillId="2" borderId="25" xfId="33" applyFont="1" applyFill="1" applyBorder="1"/>
    <xf numFmtId="0" fontId="2" fillId="2" borderId="26" xfId="32" applyFont="1" applyFill="1" applyBorder="1" applyAlignment="1">
      <alignment horizontal="center"/>
    </xf>
    <xf numFmtId="165" fontId="2" fillId="2" borderId="28" xfId="32" applyNumberFormat="1" applyFont="1" applyFill="1" applyBorder="1"/>
    <xf numFmtId="0" fontId="0" fillId="2" borderId="0" xfId="33" applyFont="1" applyFill="1" applyAlignment="1">
      <alignment horizontal="left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20" fillId="2" borderId="28" xfId="32" applyFont="1" applyFill="1" applyBorder="1"/>
    <xf numFmtId="184" fontId="2" fillId="2" borderId="33" xfId="32" applyNumberFormat="1" applyFont="1" applyFill="1" applyBorder="1"/>
    <xf numFmtId="173" fontId="2" fillId="2" borderId="33" xfId="32" applyNumberFormat="1" applyFont="1" applyFill="1" applyBorder="1"/>
    <xf numFmtId="0" fontId="2" fillId="2" borderId="27" xfId="32" applyFont="1" applyFill="1" applyBorder="1" applyAlignment="1">
      <alignment horizontal="center" vertical="center"/>
    </xf>
    <xf numFmtId="2" fontId="2" fillId="2" borderId="27" xfId="32" applyNumberFormat="1" applyFont="1" applyFill="1" applyBorder="1" applyAlignment="1">
      <alignment vertical="center"/>
    </xf>
    <xf numFmtId="10" fontId="2" fillId="2" borderId="29" xfId="32" applyNumberFormat="1" applyFont="1" applyFill="1" applyBorder="1"/>
    <xf numFmtId="0" fontId="0" fillId="0" borderId="0" xfId="16" applyFont="1"/>
    <xf numFmtId="0" fontId="2" fillId="2" borderId="7" xfId="32" applyFont="1" applyFill="1" applyBorder="1" applyAlignment="1">
      <alignment horizontal="center" vertical="center"/>
    </xf>
    <xf numFmtId="2" fontId="2" fillId="2" borderId="7" xfId="32" applyNumberFormat="1" applyFont="1" applyFill="1" applyBorder="1" applyAlignment="1">
      <alignment horizontal="center" vertical="center"/>
    </xf>
    <xf numFmtId="170" fontId="2" fillId="2" borderId="7" xfId="32" applyNumberFormat="1" applyFont="1" applyFill="1" applyBorder="1" applyAlignment="1">
      <alignment horizontal="center"/>
    </xf>
    <xf numFmtId="0" fontId="2" fillId="2" borderId="27" xfId="32" applyFont="1" applyFill="1" applyBorder="1" applyAlignment="1">
      <alignment vertical="center"/>
    </xf>
    <xf numFmtId="2" fontId="2" fillId="2" borderId="29" xfId="32" applyNumberFormat="1" applyFont="1" applyFill="1" applyBorder="1" applyAlignment="1">
      <alignment vertical="center"/>
    </xf>
    <xf numFmtId="0" fontId="21" fillId="2" borderId="29" xfId="32" applyFont="1" applyFill="1" applyBorder="1"/>
    <xf numFmtId="0" fontId="0" fillId="0" borderId="0" xfId="18" applyFont="1"/>
    <xf numFmtId="0" fontId="22" fillId="0" borderId="0" xfId="16" applyFont="1" applyAlignment="1">
      <alignment horizontal="center"/>
    </xf>
    <xf numFmtId="0" fontId="2" fillId="4" borderId="7" xfId="32" applyFont="1" applyFill="1" applyBorder="1" applyAlignment="1">
      <alignment horizontal="center"/>
    </xf>
    <xf numFmtId="0" fontId="2" fillId="5" borderId="7" xfId="32" applyFont="1" applyFill="1" applyBorder="1"/>
    <xf numFmtId="176" fontId="2" fillId="2" borderId="0" xfId="22" applyNumberFormat="1" applyFont="1" applyFill="1" applyBorder="1"/>
    <xf numFmtId="0" fontId="2" fillId="6" borderId="7" xfId="32" applyFont="1" applyFill="1" applyBorder="1" applyAlignment="1">
      <alignment horizontal="center"/>
    </xf>
    <xf numFmtId="170" fontId="2" fillId="6" borderId="7" xfId="32" applyNumberFormat="1" applyFont="1" applyFill="1" applyBorder="1"/>
    <xf numFmtId="0" fontId="5" fillId="0" borderId="8" xfId="16" applyFont="1" applyBorder="1" applyAlignment="1">
      <alignment horizontal="center"/>
    </xf>
    <xf numFmtId="2" fontId="2" fillId="0" borderId="7" xfId="32" applyNumberFormat="1" applyFont="1" applyBorder="1"/>
    <xf numFmtId="172" fontId="2" fillId="0" borderId="7" xfId="32" applyNumberFormat="1" applyFont="1" applyBorder="1"/>
    <xf numFmtId="172" fontId="2" fillId="0" borderId="0" xfId="32" applyNumberFormat="1" applyFont="1"/>
    <xf numFmtId="10" fontId="2" fillId="0" borderId="14" xfId="22" applyNumberFormat="1" applyFont="1" applyFill="1" applyBorder="1"/>
    <xf numFmtId="183" fontId="2" fillId="0" borderId="7" xfId="28" applyNumberFormat="1" applyFont="1" applyFill="1" applyBorder="1"/>
    <xf numFmtId="168" fontId="2" fillId="0" borderId="28" xfId="32" applyNumberFormat="1" applyFont="1" applyBorder="1"/>
    <xf numFmtId="172" fontId="0" fillId="0" borderId="7" xfId="32" applyNumberFormat="1" applyFont="1" applyBorder="1" applyAlignment="1">
      <alignment horizontal="center"/>
    </xf>
    <xf numFmtId="0" fontId="2" fillId="0" borderId="27" xfId="32" applyFont="1" applyBorder="1" applyAlignment="1">
      <alignment horizontal="center"/>
    </xf>
    <xf numFmtId="10" fontId="2" fillId="0" borderId="7" xfId="22" applyNumberFormat="1" applyFont="1" applyFill="1" applyBorder="1"/>
    <xf numFmtId="0" fontId="2" fillId="0" borderId="7" xfId="32" applyFont="1" applyBorder="1" applyAlignment="1">
      <alignment horizontal="right"/>
    </xf>
    <xf numFmtId="172" fontId="2" fillId="0" borderId="33" xfId="32" applyNumberFormat="1" applyFont="1" applyBorder="1"/>
    <xf numFmtId="2" fontId="2" fillId="0" borderId="0" xfId="16" applyNumberFormat="1" applyAlignment="1">
      <alignment horizontal="center"/>
    </xf>
    <xf numFmtId="0" fontId="2" fillId="7" borderId="7" xfId="32" applyFont="1" applyFill="1" applyBorder="1" applyAlignment="1">
      <alignment horizontal="center"/>
    </xf>
    <xf numFmtId="0" fontId="2" fillId="7" borderId="0" xfId="32" applyFont="1" applyFill="1"/>
    <xf numFmtId="0" fontId="14" fillId="7" borderId="0" xfId="32" applyFont="1" applyFill="1"/>
    <xf numFmtId="9" fontId="14" fillId="7" borderId="0" xfId="32" applyNumberFormat="1" applyFont="1" applyFill="1"/>
    <xf numFmtId="0" fontId="19" fillId="7" borderId="30" xfId="32" applyFont="1" applyFill="1" applyBorder="1"/>
    <xf numFmtId="0" fontId="2" fillId="7" borderId="7" xfId="32" applyFont="1" applyFill="1" applyBorder="1"/>
    <xf numFmtId="0" fontId="19" fillId="7" borderId="28" xfId="32" applyFont="1" applyFill="1" applyBorder="1"/>
    <xf numFmtId="0" fontId="2" fillId="7" borderId="33" xfId="32" applyFont="1" applyFill="1" applyBorder="1"/>
    <xf numFmtId="0" fontId="2" fillId="7" borderId="34" xfId="32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5" fillId="0" borderId="7" xfId="16" applyFont="1" applyBorder="1" applyAlignment="1">
      <alignment horizontal="center"/>
    </xf>
    <xf numFmtId="0" fontId="11" fillId="0" borderId="7" xfId="16" applyFont="1" applyBorder="1" applyAlignment="1">
      <alignment horizontal="center"/>
    </xf>
    <xf numFmtId="0" fontId="2" fillId="3" borderId="0" xfId="32" applyFont="1" applyFill="1" applyAlignment="1">
      <alignment horizontal="center"/>
    </xf>
    <xf numFmtId="185" fontId="23" fillId="0" borderId="26" xfId="27" applyNumberFormat="1" applyFont="1" applyFill="1" applyBorder="1" applyAlignment="1">
      <alignment horizontal="center"/>
    </xf>
    <xf numFmtId="185" fontId="23" fillId="0" borderId="35" xfId="27" applyNumberFormat="1" applyFont="1" applyFill="1" applyBorder="1" applyAlignment="1">
      <alignment horizontal="center"/>
    </xf>
    <xf numFmtId="0" fontId="16" fillId="0" borderId="0" xfId="17"/>
    <xf numFmtId="0" fontId="16" fillId="0" borderId="7" xfId="17" applyBorder="1" applyAlignment="1">
      <alignment horizontal="center"/>
    </xf>
    <xf numFmtId="0" fontId="0" fillId="0" borderId="0" xfId="17" applyFont="1"/>
    <xf numFmtId="0" fontId="16" fillId="0" borderId="30" xfId="17" applyBorder="1"/>
    <xf numFmtId="0" fontId="16" fillId="0" borderId="24" xfId="17" applyBorder="1"/>
    <xf numFmtId="0" fontId="16" fillId="0" borderId="31" xfId="17" applyBorder="1"/>
    <xf numFmtId="0" fontId="16" fillId="0" borderId="33" xfId="17" applyBorder="1"/>
    <xf numFmtId="0" fontId="16" fillId="0" borderId="26" xfId="17" applyBorder="1"/>
    <xf numFmtId="0" fontId="24" fillId="0" borderId="7" xfId="17" applyFont="1" applyBorder="1" applyAlignment="1">
      <alignment horizontal="center"/>
    </xf>
    <xf numFmtId="0" fontId="0" fillId="0" borderId="7" xfId="17" applyFont="1" applyBorder="1"/>
    <xf numFmtId="38" fontId="24" fillId="0" borderId="7" xfId="17" applyNumberFormat="1" applyFont="1" applyBorder="1"/>
    <xf numFmtId="185" fontId="24" fillId="0" borderId="7" xfId="4" applyNumberFormat="1" applyFont="1" applyBorder="1"/>
    <xf numFmtId="0" fontId="16" fillId="0" borderId="34" xfId="17" applyBorder="1"/>
    <xf numFmtId="0" fontId="16" fillId="0" borderId="25" xfId="17" applyBorder="1"/>
    <xf numFmtId="0" fontId="16" fillId="0" borderId="35" xfId="17" applyBorder="1"/>
    <xf numFmtId="0" fontId="0" fillId="0" borderId="7" xfId="16" applyFont="1" applyBorder="1"/>
    <xf numFmtId="0" fontId="2" fillId="3" borderId="30" xfId="16" applyFill="1" applyBorder="1"/>
    <xf numFmtId="0" fontId="2" fillId="3" borderId="33" xfId="16" applyFill="1" applyBorder="1"/>
    <xf numFmtId="3" fontId="2" fillId="3" borderId="33" xfId="16" applyNumberFormat="1" applyFill="1" applyBorder="1" applyAlignment="1">
      <alignment horizontal="left"/>
    </xf>
    <xf numFmtId="0" fontId="2" fillId="3" borderId="34" xfId="16" applyFill="1" applyBorder="1"/>
    <xf numFmtId="0" fontId="2" fillId="8" borderId="7" xfId="32" applyFont="1" applyFill="1" applyBorder="1" applyAlignment="1">
      <alignment horizontal="center"/>
    </xf>
    <xf numFmtId="0" fontId="0" fillId="2" borderId="27" xfId="32" applyFont="1" applyFill="1" applyBorder="1" applyAlignment="1">
      <alignment horizontal="center"/>
    </xf>
    <xf numFmtId="0" fontId="0" fillId="2" borderId="0" xfId="32" applyFont="1" applyFill="1" applyAlignment="1">
      <alignment horizontal="left"/>
    </xf>
    <xf numFmtId="174" fontId="2" fillId="2" borderId="0" xfId="32" applyNumberFormat="1" applyFont="1" applyFill="1" applyAlignment="1">
      <alignment horizontal="center"/>
    </xf>
    <xf numFmtId="10" fontId="2" fillId="2" borderId="0" xfId="22" applyNumberFormat="1" applyFont="1" applyFill="1" applyBorder="1" applyAlignment="1">
      <alignment horizontal="center"/>
    </xf>
    <xf numFmtId="0" fontId="5" fillId="3" borderId="0" xfId="32" applyFont="1" applyFill="1"/>
    <xf numFmtId="0" fontId="25" fillId="3" borderId="36" xfId="32" applyFont="1" applyFill="1" applyBorder="1"/>
    <xf numFmtId="0" fontId="0" fillId="0" borderId="0" xfId="32" applyFont="1"/>
    <xf numFmtId="168" fontId="15" fillId="0" borderId="0" xfId="32" applyNumberFormat="1" applyFont="1"/>
    <xf numFmtId="186" fontId="2" fillId="2" borderId="0" xfId="32" applyNumberFormat="1" applyFont="1" applyFill="1"/>
    <xf numFmtId="186" fontId="2" fillId="0" borderId="0" xfId="32" applyNumberFormat="1" applyFont="1"/>
    <xf numFmtId="10" fontId="15" fillId="0" borderId="0" xfId="32" applyNumberFormat="1" applyFont="1"/>
    <xf numFmtId="171" fontId="2" fillId="2" borderId="0" xfId="32" applyNumberFormat="1" applyFont="1" applyFill="1"/>
    <xf numFmtId="187" fontId="2" fillId="2" borderId="0" xfId="32" applyNumberFormat="1" applyFont="1" applyFill="1"/>
    <xf numFmtId="187" fontId="2" fillId="2" borderId="26" xfId="32" applyNumberFormat="1" applyFont="1" applyFill="1" applyBorder="1"/>
    <xf numFmtId="9" fontId="2" fillId="2" borderId="25" xfId="22" applyFont="1" applyFill="1" applyBorder="1"/>
    <xf numFmtId="0" fontId="0" fillId="0" borderId="0" xfId="32" applyFont="1" applyAlignment="1">
      <alignment horizontal="center"/>
    </xf>
    <xf numFmtId="0" fontId="2" fillId="2" borderId="27" xfId="3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4" fontId="0" fillId="2" borderId="0" xfId="32" applyNumberFormat="1" applyFont="1" applyFill="1" applyAlignment="1">
      <alignment horizontal="center"/>
    </xf>
    <xf numFmtId="0" fontId="2" fillId="3" borderId="0" xfId="32" applyFont="1" applyFill="1"/>
    <xf numFmtId="10" fontId="26" fillId="3" borderId="36" xfId="32" applyNumberFormat="1" applyFont="1" applyFill="1" applyBorder="1"/>
    <xf numFmtId="189" fontId="5" fillId="3" borderId="0" xfId="32" applyNumberFormat="1" applyFont="1" applyFill="1"/>
    <xf numFmtId="167" fontId="2" fillId="0" borderId="0" xfId="32" applyNumberFormat="1" applyFont="1" applyAlignment="1">
      <alignment horizontal="center"/>
    </xf>
    <xf numFmtId="168" fontId="2" fillId="0" borderId="0" xfId="22" applyNumberFormat="1" applyFont="1" applyFill="1" applyBorder="1" applyAlignment="1"/>
    <xf numFmtId="0" fontId="19" fillId="0" borderId="0" xfId="32" applyFont="1"/>
    <xf numFmtId="0" fontId="15" fillId="0" borderId="0" xfId="32" applyFont="1" applyAlignment="1">
      <alignment horizontal="center"/>
    </xf>
    <xf numFmtId="170" fontId="2" fillId="0" borderId="0" xfId="32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31" applyFont="1" applyAlignment="1">
      <alignment horizontal="center"/>
    </xf>
    <xf numFmtId="174" fontId="2" fillId="0" borderId="0" xfId="32" applyNumberFormat="1" applyFont="1" applyAlignment="1">
      <alignment horizontal="center"/>
    </xf>
    <xf numFmtId="0" fontId="0" fillId="0" borderId="0" xfId="32" applyFont="1" applyAlignment="1">
      <alignment horizontal="left"/>
    </xf>
    <xf numFmtId="10" fontId="2" fillId="0" borderId="0" xfId="22" applyNumberFormat="1" applyFont="1" applyFill="1" applyBorder="1" applyAlignment="1">
      <alignment horizontal="center"/>
    </xf>
    <xf numFmtId="174" fontId="0" fillId="0" borderId="0" xfId="32" applyNumberFormat="1" applyFont="1" applyAlignment="1">
      <alignment horizontal="center"/>
    </xf>
    <xf numFmtId="10" fontId="26" fillId="0" borderId="0" xfId="32" applyNumberFormat="1" applyFont="1"/>
    <xf numFmtId="0" fontId="0" fillId="0" borderId="0" xfId="32" applyFont="1" applyAlignment="1">
      <alignment horizontal="right"/>
    </xf>
    <xf numFmtId="168" fontId="2" fillId="2" borderId="26" xfId="32" applyNumberFormat="1" applyFont="1" applyFill="1" applyBorder="1"/>
    <xf numFmtId="0" fontId="27" fillId="9" borderId="7" xfId="0" applyFont="1" applyFill="1" applyBorder="1" applyAlignment="1">
      <alignment horizontal="center" vertical="center"/>
    </xf>
    <xf numFmtId="188" fontId="2" fillId="0" borderId="0" xfId="32" applyNumberFormat="1" applyFont="1" applyAlignment="1">
      <alignment horizontal="center"/>
    </xf>
    <xf numFmtId="164" fontId="2" fillId="2" borderId="0" xfId="22" applyNumberFormat="1" applyFont="1" applyFill="1" applyBorder="1"/>
    <xf numFmtId="164" fontId="2" fillId="2" borderId="26" xfId="32" applyNumberFormat="1" applyFont="1" applyFill="1" applyBorder="1"/>
    <xf numFmtId="10" fontId="2" fillId="2" borderId="26" xfId="22" applyNumberFormat="1" applyFont="1" applyFill="1" applyBorder="1"/>
    <xf numFmtId="190" fontId="9" fillId="2" borderId="7" xfId="0" applyNumberFormat="1" applyFont="1" applyFill="1" applyBorder="1" applyAlignment="1">
      <alignment horizontal="center"/>
    </xf>
    <xf numFmtId="0" fontId="2" fillId="0" borderId="7" xfId="32" applyFont="1" applyBorder="1"/>
    <xf numFmtId="181" fontId="2" fillId="0" borderId="7" xfId="32" applyNumberFormat="1" applyFont="1" applyBorder="1" applyAlignment="1">
      <alignment horizontal="center"/>
    </xf>
    <xf numFmtId="169" fontId="2" fillId="0" borderId="7" xfId="32" applyNumberFormat="1" applyFont="1" applyBorder="1" applyAlignment="1">
      <alignment horizontal="center"/>
    </xf>
    <xf numFmtId="0" fontId="5" fillId="2" borderId="0" xfId="32" applyFont="1" applyFill="1" applyAlignment="1">
      <alignment horizontal="left"/>
    </xf>
    <xf numFmtId="0" fontId="5" fillId="2" borderId="0" xfId="32" applyFont="1" applyFill="1"/>
    <xf numFmtId="0" fontId="5" fillId="2" borderId="0" xfId="32" applyFont="1" applyFill="1" applyAlignment="1">
      <alignment horizontal="right"/>
    </xf>
    <xf numFmtId="0" fontId="2" fillId="2" borderId="11" xfId="32" applyFont="1" applyFill="1" applyBorder="1"/>
    <xf numFmtId="170" fontId="2" fillId="2" borderId="11" xfId="32" applyNumberFormat="1" applyFont="1" applyFill="1" applyBorder="1"/>
    <xf numFmtId="170" fontId="2" fillId="6" borderId="11" xfId="32" applyNumberFormat="1" applyFont="1" applyFill="1" applyBorder="1"/>
    <xf numFmtId="168" fontId="2" fillId="2" borderId="11" xfId="22" applyNumberFormat="1" applyFont="1" applyFill="1" applyBorder="1" applyAlignment="1"/>
    <xf numFmtId="1" fontId="2" fillId="4" borderId="7" xfId="32" quotePrefix="1" applyNumberFormat="1" applyFont="1" applyFill="1" applyBorder="1"/>
    <xf numFmtId="1" fontId="2" fillId="10" borderId="7" xfId="32" quotePrefix="1" applyNumberFormat="1" applyFont="1" applyFill="1" applyBorder="1"/>
    <xf numFmtId="1" fontId="2" fillId="11" borderId="7" xfId="32" quotePrefix="1" applyNumberFormat="1" applyFont="1" applyFill="1" applyBorder="1"/>
    <xf numFmtId="171" fontId="0" fillId="2" borderId="0" xfId="32" applyNumberFormat="1" applyFont="1" applyFill="1"/>
    <xf numFmtId="0" fontId="0" fillId="2" borderId="34" xfId="32" applyFont="1" applyFill="1" applyBorder="1"/>
    <xf numFmtId="164" fontId="2" fillId="0" borderId="28" xfId="22" applyNumberFormat="1" applyFont="1" applyFill="1" applyBorder="1"/>
    <xf numFmtId="174" fontId="5" fillId="2" borderId="0" xfId="32" applyNumberFormat="1" applyFont="1" applyFill="1"/>
    <xf numFmtId="0" fontId="15" fillId="7" borderId="0" xfId="32" applyFont="1" applyFill="1"/>
    <xf numFmtId="167" fontId="2" fillId="7" borderId="0" xfId="32" applyNumberFormat="1" applyFont="1" applyFill="1"/>
    <xf numFmtId="169" fontId="15" fillId="7" borderId="0" xfId="32" applyNumberFormat="1" applyFont="1" applyFill="1"/>
    <xf numFmtId="10" fontId="2" fillId="7" borderId="0" xfId="22" applyNumberFormat="1" applyFont="1" applyFill="1" applyBorder="1"/>
    <xf numFmtId="0" fontId="2" fillId="7" borderId="0" xfId="31" applyFont="1" applyFill="1" applyAlignment="1">
      <alignment horizontal="center"/>
    </xf>
    <xf numFmtId="40" fontId="2" fillId="2" borderId="0" xfId="22" applyNumberFormat="1" applyFont="1" applyFill="1" applyBorder="1"/>
    <xf numFmtId="179" fontId="15" fillId="7" borderId="0" xfId="22" applyNumberFormat="1" applyFont="1" applyFill="1" applyBorder="1"/>
    <xf numFmtId="179" fontId="15" fillId="7" borderId="0" xfId="32" applyNumberFormat="1" applyFont="1" applyFill="1"/>
    <xf numFmtId="179" fontId="2" fillId="7" borderId="0" xfId="22" applyNumberFormat="1" applyFont="1" applyFill="1" applyBorder="1"/>
    <xf numFmtId="168" fontId="2" fillId="7" borderId="0" xfId="32" applyNumberFormat="1" applyFont="1" applyFill="1"/>
    <xf numFmtId="179" fontId="2" fillId="7" borderId="0" xfId="32" applyNumberFormat="1" applyFont="1" applyFill="1"/>
    <xf numFmtId="179" fontId="2" fillId="7" borderId="0" xfId="32" applyNumberFormat="1" applyFont="1" applyFill="1" applyAlignment="1">
      <alignment horizontal="center"/>
    </xf>
    <xf numFmtId="10" fontId="2" fillId="7" borderId="0" xfId="32" applyNumberFormat="1" applyFont="1" applyFill="1"/>
    <xf numFmtId="169" fontId="2" fillId="7" borderId="0" xfId="22" applyNumberFormat="1" applyFont="1" applyFill="1" applyBorder="1" applyAlignment="1">
      <alignment horizontal="center"/>
    </xf>
    <xf numFmtId="10" fontId="15" fillId="7" borderId="0" xfId="32" applyNumberFormat="1" applyFont="1" applyFill="1"/>
    <xf numFmtId="0" fontId="2" fillId="7" borderId="0" xfId="22" applyNumberFormat="1" applyFont="1" applyFill="1" applyBorder="1" applyAlignment="1">
      <alignment horizontal="center"/>
    </xf>
    <xf numFmtId="180" fontId="2" fillId="7" borderId="0" xfId="32" applyNumberFormat="1" applyFont="1" applyFill="1"/>
    <xf numFmtId="38" fontId="2" fillId="7" borderId="0" xfId="28" applyFont="1" applyFill="1" applyBorder="1"/>
    <xf numFmtId="186" fontId="2" fillId="7" borderId="0" xfId="32" applyNumberFormat="1" applyFont="1" applyFill="1"/>
    <xf numFmtId="0" fontId="15" fillId="7" borderId="0" xfId="22" applyNumberFormat="1" applyFont="1" applyFill="1" applyBorder="1"/>
    <xf numFmtId="0" fontId="2" fillId="7" borderId="0" xfId="22" applyNumberFormat="1" applyFont="1" applyFill="1" applyBorder="1"/>
    <xf numFmtId="168" fontId="15" fillId="7" borderId="0" xfId="32" applyNumberFormat="1" applyFont="1" applyFill="1"/>
    <xf numFmtId="0" fontId="0" fillId="0" borderId="7" xfId="32" applyFont="1" applyBorder="1" applyAlignment="1">
      <alignment horizontal="right"/>
    </xf>
    <xf numFmtId="0" fontId="2" fillId="0" borderId="0" xfId="16" applyAlignment="1">
      <alignment horizontal="center" vertical="center"/>
    </xf>
    <xf numFmtId="0" fontId="13" fillId="0" borderId="7" xfId="16" applyFont="1" applyBorder="1" applyAlignment="1">
      <alignment horizontal="center"/>
    </xf>
    <xf numFmtId="0" fontId="2" fillId="0" borderId="7" xfId="16" applyBorder="1" applyAlignment="1">
      <alignment horizontal="center" vertical="top" wrapText="1"/>
    </xf>
    <xf numFmtId="0" fontId="0" fillId="2" borderId="0" xfId="22" applyNumberFormat="1" applyFont="1" applyFill="1" applyBorder="1"/>
    <xf numFmtId="4" fontId="2" fillId="0" borderId="0" xfId="16" applyNumberFormat="1" applyAlignment="1">
      <alignment horizontal="center"/>
    </xf>
    <xf numFmtId="1" fontId="2" fillId="0" borderId="0" xfId="16" applyNumberFormat="1"/>
    <xf numFmtId="0" fontId="23" fillId="0" borderId="0" xfId="16" applyFont="1" applyAlignment="1">
      <alignment horizontal="center"/>
    </xf>
    <xf numFmtId="0" fontId="2" fillId="2" borderId="0" xfId="22" applyNumberFormat="1" applyFont="1" applyFill="1" applyBorder="1" applyAlignment="1"/>
    <xf numFmtId="176" fontId="0" fillId="2" borderId="0" xfId="22" applyNumberFormat="1" applyFont="1" applyFill="1" applyBorder="1"/>
    <xf numFmtId="0" fontId="2" fillId="7" borderId="0" xfId="32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0" fontId="2" fillId="2" borderId="0" xfId="32" applyNumberFormat="1" applyFont="1" applyFill="1" applyAlignment="1">
      <alignment horizontal="center"/>
    </xf>
    <xf numFmtId="164" fontId="2" fillId="2" borderId="0" xfId="32" applyNumberFormat="1" applyFont="1" applyFill="1" applyAlignment="1">
      <alignment horizontal="center"/>
    </xf>
    <xf numFmtId="168" fontId="0" fillId="2" borderId="0" xfId="32" applyNumberFormat="1" applyFont="1" applyFill="1"/>
    <xf numFmtId="0" fontId="0" fillId="0" borderId="0" xfId="16" applyFont="1" applyAlignment="1">
      <alignment horizontal="left"/>
    </xf>
    <xf numFmtId="0" fontId="0" fillId="0" borderId="0" xfId="16" quotePrefix="1" applyFont="1" applyAlignment="1">
      <alignment horizontal="left"/>
    </xf>
    <xf numFmtId="1" fontId="2" fillId="7" borderId="0" xfId="32" applyNumberFormat="1" applyFont="1" applyFill="1"/>
    <xf numFmtId="0" fontId="28" fillId="0" borderId="7" xfId="15" applyFont="1" applyBorder="1" applyAlignment="1">
      <alignment horizontal="right" vertical="center"/>
    </xf>
    <xf numFmtId="1" fontId="2" fillId="2" borderId="7" xfId="32" applyNumberFormat="1" applyFont="1" applyFill="1" applyBorder="1" applyAlignment="1">
      <alignment horizontal="center" vertical="center"/>
    </xf>
    <xf numFmtId="0" fontId="2" fillId="0" borderId="7" xfId="16" applyBorder="1"/>
    <xf numFmtId="0" fontId="2" fillId="3" borderId="0" xfId="16" applyFill="1"/>
    <xf numFmtId="185" fontId="23" fillId="0" borderId="0" xfId="27" applyNumberFormat="1" applyFont="1" applyFill="1" applyBorder="1" applyAlignment="1">
      <alignment horizontal="center"/>
    </xf>
    <xf numFmtId="10" fontId="2" fillId="0" borderId="37" xfId="22" applyNumberFormat="1" applyFill="1" applyBorder="1" applyAlignment="1">
      <alignment horizontal="center"/>
    </xf>
    <xf numFmtId="10" fontId="2" fillId="0" borderId="36" xfId="22" applyNumberFormat="1" applyFill="1" applyBorder="1" applyAlignment="1">
      <alignment horizontal="center"/>
    </xf>
    <xf numFmtId="10" fontId="2" fillId="0" borderId="0" xfId="22" applyNumberFormat="1" applyFill="1" applyBorder="1" applyAlignment="1">
      <alignment horizontal="center"/>
    </xf>
    <xf numFmtId="3" fontId="2" fillId="0" borderId="0" xfId="22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2" fillId="0" borderId="0" xfId="16" applyNumberFormat="1"/>
    <xf numFmtId="170" fontId="2" fillId="0" borderId="0" xfId="22" applyNumberFormat="1" applyFill="1" applyBorder="1" applyAlignment="1">
      <alignment horizontal="center"/>
    </xf>
    <xf numFmtId="0" fontId="19" fillId="2" borderId="7" xfId="32" applyFont="1" applyFill="1" applyBorder="1" applyAlignment="1">
      <alignment horizontal="left"/>
    </xf>
    <xf numFmtId="10" fontId="2" fillId="2" borderId="29" xfId="22" applyNumberFormat="1" applyFont="1" applyFill="1" applyBorder="1"/>
    <xf numFmtId="10" fontId="2" fillId="7" borderId="7" xfId="32" applyNumberFormat="1" applyFont="1" applyFill="1" applyBorder="1" applyAlignment="1">
      <alignment horizontal="center"/>
    </xf>
    <xf numFmtId="0" fontId="2" fillId="2" borderId="7" xfId="32" applyFont="1" applyFill="1" applyBorder="1" applyAlignment="1">
      <alignment horizontal="left"/>
    </xf>
    <xf numFmtId="0" fontId="2" fillId="7" borderId="14" xfId="26" applyNumberFormat="1" applyFont="1" applyFill="1" applyBorder="1"/>
    <xf numFmtId="172" fontId="0" fillId="7" borderId="7" xfId="32" applyNumberFormat="1" applyFont="1" applyFill="1" applyBorder="1" applyAlignment="1">
      <alignment horizontal="center"/>
    </xf>
    <xf numFmtId="0" fontId="2" fillId="7" borderId="27" xfId="32" applyFont="1" applyFill="1" applyBorder="1" applyAlignment="1">
      <alignment horizontal="center"/>
    </xf>
    <xf numFmtId="2" fontId="2" fillId="7" borderId="7" xfId="32" applyNumberFormat="1" applyFont="1" applyFill="1" applyBorder="1"/>
    <xf numFmtId="164" fontId="2" fillId="7" borderId="28" xfId="22" applyNumberFormat="1" applyFont="1" applyFill="1" applyBorder="1"/>
    <xf numFmtId="172" fontId="2" fillId="7" borderId="7" xfId="32" applyNumberFormat="1" applyFont="1" applyFill="1" applyBorder="1"/>
    <xf numFmtId="172" fontId="2" fillId="7" borderId="0" xfId="32" applyNumberFormat="1" applyFont="1" applyFill="1"/>
    <xf numFmtId="10" fontId="2" fillId="7" borderId="14" xfId="22" applyNumberFormat="1" applyFont="1" applyFill="1" applyBorder="1"/>
    <xf numFmtId="0" fontId="0" fillId="7" borderId="0" xfId="33" applyFont="1" applyFill="1" applyAlignment="1">
      <alignment horizontal="left"/>
    </xf>
    <xf numFmtId="165" fontId="0" fillId="7" borderId="26" xfId="26" applyFont="1" applyFill="1" applyBorder="1"/>
    <xf numFmtId="0" fontId="0" fillId="7" borderId="0" xfId="0" applyFill="1" applyAlignment="1">
      <alignment horizontal="left" vertical="center"/>
    </xf>
    <xf numFmtId="0" fontId="0" fillId="7" borderId="26" xfId="0" applyFill="1" applyBorder="1" applyAlignment="1">
      <alignment horizontal="center" vertical="center"/>
    </xf>
    <xf numFmtId="0" fontId="0" fillId="7" borderId="0" xfId="33" applyFont="1" applyFill="1"/>
    <xf numFmtId="0" fontId="0" fillId="7" borderId="26" xfId="32" applyFont="1" applyFill="1" applyBorder="1"/>
    <xf numFmtId="10" fontId="0" fillId="7" borderId="26" xfId="23" applyNumberFormat="1" applyFont="1" applyFill="1" applyBorder="1"/>
    <xf numFmtId="0" fontId="0" fillId="7" borderId="0" xfId="31" applyFont="1" applyFill="1" applyAlignment="1">
      <alignment horizontal="left"/>
    </xf>
    <xf numFmtId="172" fontId="0" fillId="7" borderId="26" xfId="33" applyNumberFormat="1" applyFont="1" applyFill="1" applyBorder="1"/>
    <xf numFmtId="10" fontId="0" fillId="7" borderId="26" xfId="31" applyNumberFormat="1" applyFont="1" applyFill="1" applyBorder="1" applyAlignment="1">
      <alignment horizontal="right"/>
    </xf>
    <xf numFmtId="0" fontId="0" fillId="7" borderId="0" xfId="32" applyFont="1" applyFill="1"/>
    <xf numFmtId="0" fontId="0" fillId="7" borderId="26" xfId="33" applyFont="1" applyFill="1" applyBorder="1"/>
    <xf numFmtId="0" fontId="0" fillId="7" borderId="26" xfId="31" applyFont="1" applyFill="1" applyBorder="1" applyAlignment="1">
      <alignment horizontal="right"/>
    </xf>
    <xf numFmtId="0" fontId="0" fillId="7" borderId="25" xfId="33" applyFont="1" applyFill="1" applyBorder="1"/>
    <xf numFmtId="0" fontId="0" fillId="7" borderId="35" xfId="33" applyFont="1" applyFill="1" applyBorder="1"/>
    <xf numFmtId="10" fontId="0" fillId="7" borderId="35" xfId="23" applyNumberFormat="1" applyFont="1" applyFill="1" applyBorder="1" applyAlignment="1">
      <alignment horizontal="right"/>
    </xf>
    <xf numFmtId="0" fontId="2" fillId="7" borderId="26" xfId="32" applyFont="1" applyFill="1" applyBorder="1"/>
    <xf numFmtId="187" fontId="2" fillId="7" borderId="26" xfId="32" applyNumberFormat="1" applyFont="1" applyFill="1" applyBorder="1"/>
    <xf numFmtId="44" fontId="11" fillId="0" borderId="0" xfId="12" applyFont="1" applyFill="1" applyAlignment="1">
      <alignment horizontal="center"/>
    </xf>
    <xf numFmtId="0" fontId="24" fillId="0" borderId="7" xfId="16" applyFont="1" applyBorder="1" applyAlignment="1">
      <alignment horizontal="left"/>
    </xf>
    <xf numFmtId="0" fontId="23" fillId="0" borderId="7" xfId="16" applyFont="1" applyBorder="1" applyAlignment="1">
      <alignment horizontal="center"/>
    </xf>
    <xf numFmtId="0" fontId="2" fillId="7" borderId="29" xfId="32" applyFont="1" applyFill="1" applyBorder="1"/>
    <xf numFmtId="175" fontId="2" fillId="0" borderId="0" xfId="16" applyNumberFormat="1" applyAlignment="1">
      <alignment horizontal="center"/>
    </xf>
    <xf numFmtId="0" fontId="0" fillId="0" borderId="0" xfId="16" applyFont="1" applyAlignment="1">
      <alignment horizontal="center"/>
    </xf>
    <xf numFmtId="0" fontId="2" fillId="0" borderId="0" xfId="34"/>
    <xf numFmtId="178" fontId="2" fillId="0" borderId="0" xfId="16" applyNumberFormat="1" applyAlignment="1">
      <alignment horizontal="left"/>
    </xf>
    <xf numFmtId="1" fontId="2" fillId="0" borderId="0" xfId="16" applyNumberFormat="1" applyAlignment="1">
      <alignment horizontal="center"/>
    </xf>
    <xf numFmtId="10" fontId="2" fillId="0" borderId="0" xfId="35" applyNumberFormat="1" applyFont="1" applyFill="1" applyAlignment="1">
      <alignment horizontal="right"/>
    </xf>
    <xf numFmtId="166" fontId="2" fillId="0" borderId="0" xfId="27" applyFont="1"/>
    <xf numFmtId="168" fontId="2" fillId="0" borderId="0" xfId="0" applyNumberFormat="1" applyFont="1"/>
    <xf numFmtId="167" fontId="2" fillId="0" borderId="0" xfId="16" applyNumberFormat="1" applyAlignment="1">
      <alignment horizontal="right"/>
    </xf>
    <xf numFmtId="3" fontId="2" fillId="0" borderId="16" xfId="16" applyNumberFormat="1" applyBorder="1" applyAlignment="1">
      <alignment horizontal="center"/>
    </xf>
    <xf numFmtId="10" fontId="2" fillId="0" borderId="17" xfId="35" applyNumberFormat="1" applyFont="1" applyFill="1" applyBorder="1" applyAlignment="1">
      <alignment horizontal="center"/>
    </xf>
    <xf numFmtId="10" fontId="2" fillId="0" borderId="18" xfId="35" applyNumberFormat="1" applyFont="1" applyFill="1" applyBorder="1" applyAlignment="1">
      <alignment horizontal="center"/>
    </xf>
    <xf numFmtId="7" fontId="2" fillId="0" borderId="0" xfId="12" applyNumberFormat="1" applyFont="1" applyFill="1" applyAlignment="1">
      <alignment horizontal="left"/>
    </xf>
    <xf numFmtId="10" fontId="2" fillId="0" borderId="0" xfId="34" applyNumberFormat="1"/>
    <xf numFmtId="3" fontId="2" fillId="0" borderId="19" xfId="16" applyNumberFormat="1" applyBorder="1" applyAlignment="1">
      <alignment horizontal="center"/>
    </xf>
    <xf numFmtId="10" fontId="2" fillId="0" borderId="7" xfId="35" applyNumberFormat="1" applyFont="1" applyFill="1" applyBorder="1" applyAlignment="1">
      <alignment horizontal="center"/>
    </xf>
    <xf numFmtId="10" fontId="2" fillId="0" borderId="20" xfId="35" applyNumberFormat="1" applyFont="1" applyFill="1" applyBorder="1" applyAlignment="1">
      <alignment horizontal="center"/>
    </xf>
    <xf numFmtId="10" fontId="2" fillId="0" borderId="0" xfId="16" applyNumberFormat="1" applyAlignment="1">
      <alignment horizontal="left"/>
    </xf>
    <xf numFmtId="3" fontId="2" fillId="0" borderId="10" xfId="16" applyNumberFormat="1" applyBorder="1" applyAlignment="1">
      <alignment horizontal="center"/>
    </xf>
    <xf numFmtId="10" fontId="2" fillId="0" borderId="11" xfId="35" applyNumberFormat="1" applyFont="1" applyFill="1" applyBorder="1" applyAlignment="1">
      <alignment horizontal="center"/>
    </xf>
    <xf numFmtId="10" fontId="2" fillId="0" borderId="12" xfId="35" applyNumberFormat="1" applyFont="1" applyFill="1" applyBorder="1" applyAlignment="1">
      <alignment horizontal="center"/>
    </xf>
    <xf numFmtId="3" fontId="2" fillId="0" borderId="21" xfId="16" applyNumberFormat="1" applyBorder="1" applyAlignment="1">
      <alignment horizontal="center"/>
    </xf>
    <xf numFmtId="10" fontId="2" fillId="0" borderId="22" xfId="35" applyNumberFormat="1" applyFont="1" applyFill="1" applyBorder="1" applyAlignment="1">
      <alignment horizontal="center"/>
    </xf>
    <xf numFmtId="10" fontId="2" fillId="0" borderId="23" xfId="35" applyNumberFormat="1" applyFont="1" applyFill="1" applyBorder="1" applyAlignment="1">
      <alignment horizontal="center"/>
    </xf>
    <xf numFmtId="3" fontId="2" fillId="0" borderId="0" xfId="16" applyNumberFormat="1" applyAlignment="1">
      <alignment horizontal="center"/>
    </xf>
    <xf numFmtId="10" fontId="2" fillId="0" borderId="0" xfId="35" applyNumberFormat="1" applyFont="1" applyFill="1" applyBorder="1" applyAlignment="1">
      <alignment horizontal="center"/>
    </xf>
    <xf numFmtId="172" fontId="2" fillId="0" borderId="0" xfId="16" applyNumberFormat="1" applyAlignment="1">
      <alignment horizontal="center"/>
    </xf>
    <xf numFmtId="1" fontId="2" fillId="0" borderId="40" xfId="16" applyNumberFormat="1" applyBorder="1" applyAlignment="1">
      <alignment horizontal="center"/>
    </xf>
    <xf numFmtId="10" fontId="2" fillId="0" borderId="8" xfId="16" applyNumberFormat="1" applyBorder="1" applyAlignment="1">
      <alignment horizontal="right"/>
    </xf>
    <xf numFmtId="0" fontId="2" fillId="0" borderId="8" xfId="16" applyBorder="1" applyAlignment="1">
      <alignment horizontal="right"/>
    </xf>
    <xf numFmtId="168" fontId="2" fillId="0" borderId="8" xfId="16" applyNumberFormat="1" applyBorder="1" applyAlignment="1">
      <alignment horizontal="right"/>
    </xf>
    <xf numFmtId="167" fontId="2" fillId="0" borderId="8" xfId="16" applyNumberFormat="1" applyBorder="1" applyAlignment="1">
      <alignment horizontal="right"/>
    </xf>
    <xf numFmtId="168" fontId="2" fillId="0" borderId="0" xfId="16" applyNumberFormat="1" applyAlignment="1">
      <alignment horizontal="right"/>
    </xf>
    <xf numFmtId="0" fontId="2" fillId="0" borderId="0" xfId="16" applyAlignment="1">
      <alignment horizontal="right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0" applyNumberFormat="1" applyFont="1"/>
    <xf numFmtId="0" fontId="2" fillId="0" borderId="11" xfId="16" applyBorder="1" applyAlignment="1">
      <alignment horizontal="center"/>
    </xf>
    <xf numFmtId="0" fontId="2" fillId="0" borderId="32" xfId="16" applyBorder="1" applyAlignment="1">
      <alignment horizontal="center"/>
    </xf>
    <xf numFmtId="0" fontId="2" fillId="0" borderId="14" xfId="16" applyBorder="1" applyAlignment="1">
      <alignment horizontal="center"/>
    </xf>
    <xf numFmtId="0" fontId="2" fillId="0" borderId="32" xfId="30" applyFont="1" applyBorder="1" applyAlignment="1">
      <alignment horizontal="center"/>
    </xf>
    <xf numFmtId="0" fontId="2" fillId="0" borderId="0" xfId="30" applyFont="1" applyAlignment="1">
      <alignment horizontal="center"/>
    </xf>
    <xf numFmtId="0" fontId="2" fillId="5" borderId="7" xfId="32" applyFont="1" applyFill="1" applyBorder="1" applyAlignment="1">
      <alignment horizontal="center"/>
    </xf>
    <xf numFmtId="10" fontId="2" fillId="3" borderId="26" xfId="32" applyNumberFormat="1" applyFont="1" applyFill="1" applyBorder="1" applyAlignment="1">
      <alignment horizontal="right"/>
    </xf>
    <xf numFmtId="10" fontId="2" fillId="3" borderId="26" xfId="31" applyNumberFormat="1" applyFont="1" applyFill="1" applyBorder="1" applyAlignment="1">
      <alignment horizontal="right"/>
    </xf>
    <xf numFmtId="0" fontId="2" fillId="2" borderId="30" xfId="32" applyFont="1" applyFill="1" applyBorder="1" applyAlignment="1">
      <alignment horizontal="center"/>
    </xf>
    <xf numFmtId="10" fontId="2" fillId="2" borderId="24" xfId="19" applyNumberFormat="1" applyFont="1" applyFill="1" applyBorder="1" applyAlignment="1"/>
    <xf numFmtId="10" fontId="2" fillId="2" borderId="31" xfId="19" applyNumberFormat="1" applyFont="1" applyFill="1" applyBorder="1" applyAlignment="1"/>
    <xf numFmtId="0" fontId="2" fillId="2" borderId="33" xfId="32" applyFont="1" applyFill="1" applyBorder="1" applyAlignment="1">
      <alignment horizontal="center"/>
    </xf>
    <xf numFmtId="10" fontId="2" fillId="2" borderId="0" xfId="19" applyNumberFormat="1" applyFont="1" applyFill="1" applyBorder="1" applyAlignment="1"/>
    <xf numFmtId="10" fontId="2" fillId="2" borderId="26" xfId="19" applyNumberFormat="1" applyFont="1" applyFill="1" applyBorder="1" applyAlignment="1"/>
    <xf numFmtId="10" fontId="2" fillId="2" borderId="25" xfId="19" applyNumberFormat="1" applyFont="1" applyFill="1" applyBorder="1" applyAlignment="1"/>
    <xf numFmtId="10" fontId="2" fillId="2" borderId="35" xfId="19" applyNumberFormat="1" applyFont="1" applyFill="1" applyBorder="1" applyAlignment="1"/>
    <xf numFmtId="169" fontId="2" fillId="0" borderId="0" xfId="32" applyNumberFormat="1" applyFont="1" applyAlignment="1">
      <alignment horizontal="center"/>
    </xf>
    <xf numFmtId="167" fontId="2" fillId="2" borderId="7" xfId="32" applyNumberFormat="1" applyFont="1" applyFill="1" applyBorder="1"/>
    <xf numFmtId="0" fontId="2" fillId="7" borderId="30" xfId="32" applyFont="1" applyFill="1" applyBorder="1"/>
    <xf numFmtId="0" fontId="2" fillId="0" borderId="7" xfId="32" applyFont="1" applyBorder="1" applyAlignment="1">
      <alignment horizontal="center"/>
    </xf>
    <xf numFmtId="167" fontId="2" fillId="2" borderId="29" xfId="32" applyNumberFormat="1" applyFont="1" applyFill="1" applyBorder="1"/>
    <xf numFmtId="10" fontId="2" fillId="7" borderId="26" xfId="32" applyNumberFormat="1" applyFont="1" applyFill="1" applyBorder="1" applyAlignment="1">
      <alignment horizontal="right"/>
    </xf>
    <xf numFmtId="10" fontId="2" fillId="7" borderId="26" xfId="31" applyNumberFormat="1" applyFont="1" applyFill="1" applyBorder="1" applyAlignment="1">
      <alignment horizontal="right"/>
    </xf>
    <xf numFmtId="0" fontId="2" fillId="3" borderId="31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33" xfId="16" applyFill="1" applyBorder="1" applyAlignment="1">
      <alignment horizontal="left"/>
    </xf>
    <xf numFmtId="0" fontId="2" fillId="3" borderId="26" xfId="16" applyFill="1" applyBorder="1"/>
    <xf numFmtId="0" fontId="27" fillId="9" borderId="7" xfId="0" applyFont="1" applyFill="1" applyBorder="1" applyAlignment="1">
      <alignment horizontal="center" vertical="center"/>
    </xf>
    <xf numFmtId="0" fontId="0" fillId="2" borderId="38" xfId="32" applyFont="1" applyFill="1" applyBorder="1" applyAlignment="1">
      <alignment horizontal="center"/>
    </xf>
    <xf numFmtId="0" fontId="0" fillId="2" borderId="39" xfId="32" applyFont="1" applyFill="1" applyBorder="1" applyAlignment="1">
      <alignment horizontal="center"/>
    </xf>
    <xf numFmtId="0" fontId="0" fillId="2" borderId="4" xfId="32" applyFont="1" applyFill="1" applyBorder="1" applyAlignment="1">
      <alignment horizontal="center"/>
    </xf>
    <xf numFmtId="0" fontId="0" fillId="0" borderId="0" xfId="32" applyFont="1" applyAlignment="1">
      <alignment horizontal="center"/>
    </xf>
    <xf numFmtId="0" fontId="2" fillId="0" borderId="0" xfId="16" applyAlignment="1">
      <alignment horizontal="left" vertical="center" wrapText="1"/>
    </xf>
    <xf numFmtId="0" fontId="0" fillId="0" borderId="28" xfId="17" applyFont="1" applyBorder="1" applyAlignment="1">
      <alignment horizontal="center"/>
    </xf>
    <xf numFmtId="0" fontId="0" fillId="0" borderId="27" xfId="17" applyFont="1" applyBorder="1" applyAlignment="1">
      <alignment horizontal="center"/>
    </xf>
    <xf numFmtId="0" fontId="0" fillId="0" borderId="29" xfId="17" applyFont="1" applyBorder="1" applyAlignment="1">
      <alignment horizontal="center"/>
    </xf>
    <xf numFmtId="0" fontId="0" fillId="0" borderId="0" xfId="16" applyFont="1" applyAlignment="1">
      <alignment horizontal="left" vertical="top" wrapText="1"/>
    </xf>
    <xf numFmtId="0" fontId="2" fillId="0" borderId="0" xfId="16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36">
    <cellStyle name="Comma" xfId="27" builtinId="3"/>
    <cellStyle name="Comma [0]" xfId="26" builtinId="6"/>
    <cellStyle name="Comma [0] 2" xfId="1" xr:uid="{00000000-0005-0000-0000-000000000000}"/>
    <cellStyle name="Comma [0] 3" xfId="2" xr:uid="{00000000-0005-0000-0000-000001000000}"/>
    <cellStyle name="Comma 10" xfId="3" xr:uid="{00000000-0005-0000-0000-000002000000}"/>
    <cellStyle name="Comma 2" xfId="4" xr:uid="{00000000-0005-0000-0000-000003000000}"/>
    <cellStyle name="Comma 3" xfId="5" xr:uid="{00000000-0005-0000-0000-000004000000}"/>
    <cellStyle name="Comma 4" xfId="6" xr:uid="{00000000-0005-0000-0000-000005000000}"/>
    <cellStyle name="Comma 5" xfId="7" xr:uid="{00000000-0005-0000-0000-000006000000}"/>
    <cellStyle name="Comma 6" xfId="8" xr:uid="{00000000-0005-0000-0000-000007000000}"/>
    <cellStyle name="Comma 7" xfId="9" xr:uid="{00000000-0005-0000-0000-000008000000}"/>
    <cellStyle name="Comma 8" xfId="10" xr:uid="{00000000-0005-0000-0000-000009000000}"/>
    <cellStyle name="Comma 9" xfId="11" xr:uid="{00000000-0005-0000-0000-00000A000000}"/>
    <cellStyle name="Currency_ATR-IM145-92-1" xfId="12" xr:uid="{00000000-0005-0000-0000-00000C000000}"/>
    <cellStyle name="Normal" xfId="0" builtinId="0"/>
    <cellStyle name="Normal 2" xfId="13" xr:uid="{00000000-0005-0000-0000-00000D000000}"/>
    <cellStyle name="Normal 3" xfId="14" xr:uid="{00000000-0005-0000-0000-00000E000000}"/>
    <cellStyle name="Normal 4" xfId="15" xr:uid="{00000000-0005-0000-0000-00000F000000}"/>
    <cellStyle name="Normal 5" xfId="34" xr:uid="{31FD5DD2-BCE1-419B-9B1F-35B317113560}"/>
    <cellStyle name="Normal_ATR-IM145-92-1" xfId="16" xr:uid="{00000000-0005-0000-0000-000010000000}"/>
    <cellStyle name="Normal_ATR-IM145-92-1 2" xfId="17" xr:uid="{00000000-0005-0000-0000-000011000000}"/>
    <cellStyle name="Normal_SAPKS5370821101" xfId="18" xr:uid="{00000000-0005-0000-0000-000013000000}"/>
    <cellStyle name="Percent" xfId="22" builtinId="5"/>
    <cellStyle name="Percent 2" xfId="19" xr:uid="{00000000-0005-0000-0000-000014000000}"/>
    <cellStyle name="Percent 3" xfId="20" xr:uid="{00000000-0005-0000-0000-000015000000}"/>
    <cellStyle name="Percent 4" xfId="35" xr:uid="{2E854122-B265-4971-AC0D-52D960BD766D}"/>
    <cellStyle name="Percent{00}" xfId="21" xr:uid="{00000000-0005-0000-0000-000016000000}"/>
    <cellStyle name="パーセント 2" xfId="23" xr:uid="{00000000-0005-0000-0000-000018000000}"/>
    <cellStyle name="パーセント 2 2" xfId="24" xr:uid="{00000000-0005-0000-0000-000019000000}"/>
    <cellStyle name="パーセント 3" xfId="25" xr:uid="{00000000-0005-0000-0000-00001A000000}"/>
    <cellStyle name="桁区切り_KS534 P82" xfId="28" xr:uid="{00000000-0005-0000-0000-00001D000000}"/>
    <cellStyle name="標準 2" xfId="29" xr:uid="{00000000-0005-0000-0000-00001F000000}"/>
    <cellStyle name="標準_ES149 V09" xfId="30" xr:uid="{00000000-0005-0000-0000-000020000000}"/>
    <cellStyle name="標準_KS034 V09" xfId="31" xr:uid="{00000000-0005-0000-0000-000021000000}"/>
    <cellStyle name="標準_KS534 P82" xfId="32" xr:uid="{00000000-0005-0000-0000-000022000000}"/>
    <cellStyle name="標準_KX109_a06" xfId="33" xr:uid="{00000000-0005-0000-0000-000023000000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FF"/>
      </font>
      <fill>
        <patternFill>
          <bgColor theme="3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771694798644E-2"/>
          <c:y val="7.2368537290131096E-2"/>
          <c:w val="0.88988861688972198"/>
          <c:h val="0.730264330836777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0.1960434875</c:v>
              </c:pt>
              <c:pt idx="1">
                <c:v>4.1987088499999992E-2</c:v>
              </c:pt>
              <c:pt idx="2">
                <c:v>7.4118475000000128E-3</c:v>
              </c:pt>
              <c:pt idx="3">
                <c:v>2.9397926500000005E-2</c:v>
              </c:pt>
              <c:pt idx="4">
                <c:v>1.4424155999999966E-2</c:v>
              </c:pt>
              <c:pt idx="5">
                <c:v>3.336961500000013E-3</c:v>
              </c:pt>
              <c:pt idx="6">
                <c:v>2.0484580000000308E-3</c:v>
              </c:pt>
              <c:pt idx="7">
                <c:v>3.0735865000000029E-3</c:v>
              </c:pt>
              <c:pt idx="8">
                <c:v>3.0070434999999729E-3</c:v>
              </c:pt>
              <c:pt idx="9">
                <c:v>1.1071140000000201E-3</c:v>
              </c:pt>
              <c:pt idx="10">
                <c:v>3.8336049999998512E-4</c:v>
              </c:pt>
              <c:pt idx="11">
                <c:v>3.9402350000000697E-4</c:v>
              </c:pt>
              <c:pt idx="12">
                <c:v>5.2141499999991403E-5</c:v>
              </c:pt>
              <c:pt idx="13">
                <c:v>1.5558999999998324E-5</c:v>
              </c:pt>
              <c:pt idx="14">
                <c:v>3.2334999999772407E-6</c:v>
              </c:pt>
              <c:pt idx="15">
                <c:v>1.7005000000347437E-6</c:v>
              </c:pt>
              <c:pt idx="16">
                <c:v>7.4000000016560818E-8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65-4308-91DF-9E21199174C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7.7543771583333337E-2</c:v>
              </c:pt>
              <c:pt idx="1">
                <c:v>6.6873362249999985E-2</c:v>
              </c:pt>
              <c:pt idx="2">
                <c:v>1.8335439833333328E-2</c:v>
              </c:pt>
              <c:pt idx="3">
                <c:v>0.1171896938333333</c:v>
              </c:pt>
              <c:pt idx="4">
                <c:v>0.10137467691666663</c:v>
              </c:pt>
              <c:pt idx="5">
                <c:v>3.9101608083333517E-2</c:v>
              </c:pt>
              <c:pt idx="6">
                <c:v>3.6254962916666689E-2</c:v>
              </c:pt>
              <c:pt idx="7">
                <c:v>8.2369061083333084E-2</c:v>
              </c:pt>
              <c:pt idx="8">
                <c:v>0.10958960391666683</c:v>
              </c:pt>
              <c:pt idx="9">
                <c:v>6.7964206833333596E-2</c:v>
              </c:pt>
              <c:pt idx="10">
                <c:v>3.2869791583333141E-2</c:v>
              </c:pt>
              <c:pt idx="11">
                <c:v>5.2387099916667124E-2</c:v>
              </c:pt>
              <c:pt idx="12">
                <c:v>1.2110566666666767E-2</c:v>
              </c:pt>
              <c:pt idx="13">
                <c:v>5.348940833333149E-3</c:v>
              </c:pt>
              <c:pt idx="14">
                <c:v>1.3992983333335207E-3</c:v>
              </c:pt>
              <c:pt idx="15">
                <c:v>1.1228636666655856E-3</c:v>
              </c:pt>
              <c:pt idx="16">
                <c:v>1.0058866666673438E-4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65-4308-91DF-9E2119917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4000"/>
        <c:axId val="78140544"/>
      </c:lineChart>
      <c:catAx>
        <c:axId val="787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4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1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0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771694798644E-2"/>
          <c:y val="7.2368537290131096E-2"/>
          <c:w val="0.88988861688972198"/>
          <c:h val="0.730264330836777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0.196026746</c:v>
              </c:pt>
              <c:pt idx="1">
                <c:v>4.2014917499999999E-2</c:v>
              </c:pt>
              <c:pt idx="2">
                <c:v>7.4654859999999934E-3</c:v>
              </c:pt>
              <c:pt idx="3">
                <c:v>2.9546549499999991E-2</c:v>
              </c:pt>
              <c:pt idx="4">
                <c:v>1.4695158500000027E-2</c:v>
              </c:pt>
              <c:pt idx="5">
                <c:v>3.3860665000000068E-3</c:v>
              </c:pt>
              <c:pt idx="6">
                <c:v>1.9733905000000052E-3</c:v>
              </c:pt>
              <c:pt idx="7">
                <c:v>2.8342634999999894E-3</c:v>
              </c:pt>
              <c:pt idx="8">
                <c:v>2.7464520000000103E-3</c:v>
              </c:pt>
              <c:pt idx="9">
                <c:v>1.0622944999999495E-3</c:v>
              </c:pt>
              <c:pt idx="10">
                <c:v>3.9511850000001347E-4</c:v>
              </c:pt>
              <c:pt idx="11">
                <c:v>4.1615950000001289E-4</c:v>
              </c:pt>
              <c:pt idx="12">
                <c:v>6.8793000000011428E-5</c:v>
              </c:pt>
              <c:pt idx="13">
                <c:v>2.4036999999976771E-5</c:v>
              </c:pt>
              <c:pt idx="14">
                <c:v>4.4184999999918873E-6</c:v>
              </c:pt>
              <c:pt idx="15">
                <c:v>7.9770000000478625E-6</c:v>
              </c:pt>
              <c:pt idx="16">
                <c:v>6.7399999997830307E-7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40-41B8-A79F-532C3361F3B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7.7535927333333324E-2</c:v>
              </c:pt>
              <c:pt idx="1">
                <c:v>6.6926625749999982E-2</c:v>
              </c:pt>
              <c:pt idx="2">
                <c:v>1.848188566666667E-2</c:v>
              </c:pt>
              <c:pt idx="3">
                <c:v>0.11781572108333338</c:v>
              </c:pt>
              <c:pt idx="4">
                <c:v>0.10330778116666667</c:v>
              </c:pt>
              <c:pt idx="5">
                <c:v>3.9650907333333263E-2</c:v>
              </c:pt>
              <c:pt idx="6">
                <c:v>3.4913575916666717E-2</c:v>
              </c:pt>
              <c:pt idx="7">
                <c:v>7.6286699083333132E-2</c:v>
              </c:pt>
              <c:pt idx="8">
                <c:v>9.9636306750000014E-2</c:v>
              </c:pt>
              <c:pt idx="9">
                <c:v>6.5458988000000051E-2</c:v>
              </c:pt>
              <c:pt idx="10">
                <c:v>3.4042731666666493E-2</c:v>
              </c:pt>
              <c:pt idx="11">
                <c:v>5.55181334999999E-2</c:v>
              </c:pt>
              <c:pt idx="12">
                <c:v>1.6757761416666961E-2</c:v>
              </c:pt>
              <c:pt idx="13">
                <c:v>8.1135645000003365E-3</c:v>
              </c:pt>
              <c:pt idx="14">
                <c:v>1.9816387500002364E-3</c:v>
              </c:pt>
              <c:pt idx="15">
                <c:v>4.6252404166671202E-3</c:v>
              </c:pt>
              <c:pt idx="16">
                <c:v>8.0827416666773289E-4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C40-41B8-A79F-532C3361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4000"/>
        <c:axId val="78140544"/>
      </c:lineChart>
      <c:catAx>
        <c:axId val="787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4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1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0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771694798644E-2"/>
          <c:y val="7.2368537290131096E-2"/>
          <c:w val="0.88988861688972198"/>
          <c:h val="0.730264330836777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0.196027124</c:v>
              </c:pt>
              <c:pt idx="1">
                <c:v>4.2139941000000014E-2</c:v>
              </c:pt>
              <c:pt idx="2">
                <c:v>7.5006155000000019E-3</c:v>
              </c:pt>
              <c:pt idx="3">
                <c:v>2.9756782499999995E-2</c:v>
              </c:pt>
              <c:pt idx="4">
                <c:v>1.4888597499999989E-2</c:v>
              </c:pt>
              <c:pt idx="5">
                <c:v>3.3652344999999806E-3</c:v>
              </c:pt>
              <c:pt idx="6">
                <c:v>1.8882885000000016E-3</c:v>
              </c:pt>
              <c:pt idx="7">
                <c:v>2.6187525000000433E-3</c:v>
              </c:pt>
              <c:pt idx="8">
                <c:v>2.4888814999999842E-3</c:v>
              </c:pt>
              <c:pt idx="9">
                <c:v>9.9756099999998016E-4</c:v>
              </c:pt>
              <c:pt idx="10">
                <c:v>4.125280000000231E-4</c:v>
              </c:pt>
              <c:pt idx="11">
                <c:v>4.4834449999997528E-4</c:v>
              </c:pt>
              <c:pt idx="12">
                <c:v>6.9386000000004611E-5</c:v>
              </c:pt>
              <c:pt idx="13">
                <c:v>4.4020000000033477E-5</c:v>
              </c:pt>
              <c:pt idx="14">
                <c:v>6.4029999999881682E-6</c:v>
              </c:pt>
              <c:pt idx="15">
                <c:v>1.4654999999974549E-5</c:v>
              </c:pt>
              <c:pt idx="16">
                <c:v>1.1699999999947863E-6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93-4B8F-AE1B-62B2D0E572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7.7529227916666679E-2</c:v>
              </c:pt>
              <c:pt idx="1">
                <c:v>6.7180460166666664E-2</c:v>
              </c:pt>
              <c:pt idx="2">
                <c:v>1.8575020416666671E-2</c:v>
              </c:pt>
              <c:pt idx="3">
                <c:v>0.11864831733333334</c:v>
              </c:pt>
              <c:pt idx="4">
                <c:v>0.10461315108333324</c:v>
              </c:pt>
              <c:pt idx="5">
                <c:v>3.9276206333333119E-2</c:v>
              </c:pt>
              <c:pt idx="6">
                <c:v>3.3409307666666777E-2</c:v>
              </c:pt>
              <c:pt idx="7">
                <c:v>7.0827978000000291E-2</c:v>
              </c:pt>
              <c:pt idx="8">
                <c:v>8.985015758333359E-2</c:v>
              </c:pt>
              <c:pt idx="9">
                <c:v>6.172857850000002E-2</c:v>
              </c:pt>
              <c:pt idx="10">
                <c:v>3.5506480166666687E-2</c:v>
              </c:pt>
              <c:pt idx="11">
                <c:v>5.9508085583333092E-2</c:v>
              </c:pt>
              <c:pt idx="12">
                <c:v>1.6884643249999831E-2</c:v>
              </c:pt>
              <c:pt idx="13">
                <c:v>1.4838556833333238E-2</c:v>
              </c:pt>
              <c:pt idx="14">
                <c:v>2.8512706666665721E-3</c:v>
              </c:pt>
              <c:pt idx="15">
                <c:v>9.0924063333339689E-3</c:v>
              </c:pt>
              <c:pt idx="16">
                <c:v>1.5317931666652962E-3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993-4B8F-AE1B-62B2D0E5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4000"/>
        <c:axId val="78140544"/>
      </c:lineChart>
      <c:catAx>
        <c:axId val="787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4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1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0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771694798644E-2"/>
          <c:y val="7.2368537290131096E-2"/>
          <c:w val="0.88988861688972198"/>
          <c:h val="0.730264330836777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0.1960386905</c:v>
              </c:pt>
              <c:pt idx="1">
                <c:v>4.2362412999999988E-2</c:v>
              </c:pt>
              <c:pt idx="2">
                <c:v>7.4565485000000209E-3</c:v>
              </c:pt>
              <c:pt idx="3">
                <c:v>2.9961608999999972E-2</c:v>
              </c:pt>
              <c:pt idx="4">
                <c:v>1.4992092499999998E-2</c:v>
              </c:pt>
              <c:pt idx="5">
                <c:v>3.290847500000027E-3</c:v>
              </c:pt>
              <c:pt idx="6">
                <c:v>1.8544194999999819E-3</c:v>
              </c:pt>
              <c:pt idx="7">
                <c:v>2.4537940000000091E-3</c:v>
              </c:pt>
              <c:pt idx="8">
                <c:v>2.2875135000000046E-3</c:v>
              </c:pt>
              <c:pt idx="9">
                <c:v>9.319119999999792E-4</c:v>
              </c:pt>
              <c:pt idx="10">
                <c:v>4.0116950000002038E-4</c:v>
              </c:pt>
              <c:pt idx="11">
                <c:v>4.9499149999998604E-4</c:v>
              </c:pt>
              <c:pt idx="12">
                <c:v>8.0548499999999468E-5</c:v>
              </c:pt>
              <c:pt idx="13">
                <c:v>3.9109500000023001E-5</c:v>
              </c:pt>
              <c:pt idx="14">
                <c:v>1.3553499999985341E-5</c:v>
              </c:pt>
              <c:pt idx="15">
                <c:v>2.1433500000000993E-5</c:v>
              </c:pt>
              <c:pt idx="16">
                <c:v>2.9619999999952462E-6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7F-4124-879E-9B8FB3043F9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7.7540085583333335E-2</c:v>
              </c:pt>
              <c:pt idx="1">
                <c:v>6.7628668749999982E-2</c:v>
              </c:pt>
              <c:pt idx="2">
                <c:v>1.8434616250000008E-2</c:v>
              </c:pt>
              <c:pt idx="3">
                <c:v>0.11946391608333337</c:v>
              </c:pt>
              <c:pt idx="4">
                <c:v>0.10545631900000008</c:v>
              </c:pt>
              <c:pt idx="5">
                <c:v>3.8377562333333337E-2</c:v>
              </c:pt>
              <c:pt idx="6">
                <c:v>3.2777184166666862E-2</c:v>
              </c:pt>
              <c:pt idx="7">
                <c:v>6.6864036583333286E-2</c:v>
              </c:pt>
              <c:pt idx="8">
                <c:v>8.1747772083333392E-2</c:v>
              </c:pt>
              <c:pt idx="9">
                <c:v>5.7702114916666658E-2</c:v>
              </c:pt>
              <c:pt idx="10">
                <c:v>3.4485479583333367E-2</c:v>
              </c:pt>
              <c:pt idx="11">
                <c:v>6.5615699833333485E-2</c:v>
              </c:pt>
              <c:pt idx="12">
                <c:v>1.963310758333292E-2</c:v>
              </c:pt>
              <c:pt idx="13">
                <c:v>1.3058324166666413E-2</c:v>
              </c:pt>
              <c:pt idx="14">
                <c:v>6.2390100000000448E-3</c:v>
              </c:pt>
              <c:pt idx="15">
                <c:v>1.3308342916666271E-2</c:v>
              </c:pt>
              <c:pt idx="16">
                <c:v>3.6808528333341917E-3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D7F-4124-879E-9B8FB304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4000"/>
        <c:axId val="78140544"/>
      </c:lineChart>
      <c:catAx>
        <c:axId val="787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4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1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0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771694798644E-2"/>
          <c:y val="7.2368537290131096E-2"/>
          <c:w val="0.88988861688972198"/>
          <c:h val="0.730264330836777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0.19603130999999999</c:v>
              </c:pt>
              <c:pt idx="1">
                <c:v>4.35137565E-2</c:v>
              </c:pt>
              <c:pt idx="2">
                <c:v>7.6305395000000054E-3</c:v>
              </c:pt>
              <c:pt idx="3">
                <c:v>2.982426650000003E-2</c:v>
              </c:pt>
              <c:pt idx="4">
                <c:v>1.4979321999999962E-2</c:v>
              </c:pt>
              <c:pt idx="5">
                <c:v>3.2694500000000071E-3</c:v>
              </c:pt>
              <c:pt idx="6">
                <c:v>1.6248930000000161E-3</c:v>
              </c:pt>
              <c:pt idx="7">
                <c:v>2.2039875000000042E-3</c:v>
              </c:pt>
              <c:pt idx="8">
                <c:v>1.7835589999999901E-3</c:v>
              </c:pt>
              <c:pt idx="9">
                <c:v>7.4824600000000796E-4</c:v>
              </c:pt>
              <c:pt idx="10">
                <c:v>2.2293950000001894E-4</c:v>
              </c:pt>
              <c:pt idx="11">
                <c:v>5.7640649999995963E-4</c:v>
              </c:pt>
              <c:pt idx="12">
                <c:v>1.4357700000000584E-4</c:v>
              </c:pt>
              <c:pt idx="13">
                <c:v>5.9524000000032995E-5</c:v>
              </c:pt>
              <c:pt idx="14">
                <c:v>1.9189499999960891E-5</c:v>
              </c:pt>
              <c:pt idx="15">
                <c:v>3.5076999999994474E-5</c:v>
              </c:pt>
              <c:pt idx="16">
                <c:v>1.1586499999993727E-5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A0-4EB1-9EE5-7E01DDF6890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17"/>
              <c:pt idx="0">
                <c:v>0X-1X</c:v>
              </c:pt>
              <c:pt idx="1">
                <c:v>1X-2X</c:v>
              </c:pt>
              <c:pt idx="2">
                <c:v>2X-3X</c:v>
              </c:pt>
              <c:pt idx="3">
                <c:v>3X-5X</c:v>
              </c:pt>
              <c:pt idx="4">
                <c:v>5X-10X</c:v>
              </c:pt>
              <c:pt idx="5">
                <c:v>10X-15X</c:v>
              </c:pt>
              <c:pt idx="6">
                <c:v>15X-20X</c:v>
              </c:pt>
              <c:pt idx="7">
                <c:v>20X-30X</c:v>
              </c:pt>
              <c:pt idx="8">
                <c:v>30X-50X</c:v>
              </c:pt>
              <c:pt idx="9">
                <c:v>50X-75X</c:v>
              </c:pt>
              <c:pt idx="10">
                <c:v>75X-100X</c:v>
              </c:pt>
              <c:pt idx="11">
                <c:v>100X-200X</c:v>
              </c:pt>
              <c:pt idx="12">
                <c:v>200X-300X</c:v>
              </c:pt>
              <c:pt idx="13">
                <c:v>300X-400X</c:v>
              </c:pt>
              <c:pt idx="14">
                <c:v>400X-500X</c:v>
              </c:pt>
              <c:pt idx="15">
                <c:v>500X-1000X</c:v>
              </c:pt>
              <c:pt idx="16">
                <c:v>&gt;1000X</c:v>
              </c:pt>
            </c:strLit>
          </c:cat>
          <c:val>
            <c:numLit>
              <c:formatCode>0.00%</c:formatCode>
              <c:ptCount val="17"/>
              <c:pt idx="0">
                <c:v>7.7532854916666658E-2</c:v>
              </c:pt>
              <c:pt idx="1">
                <c:v>6.9932146250000007E-2</c:v>
              </c:pt>
              <c:pt idx="2">
                <c:v>1.8843030083333379E-2</c:v>
              </c:pt>
              <c:pt idx="3">
                <c:v>0.11899740566666667</c:v>
              </c:pt>
              <c:pt idx="4">
                <c:v>0.10530364133333336</c:v>
              </c:pt>
              <c:pt idx="5">
                <c:v>3.8136651750000083E-2</c:v>
              </c:pt>
              <c:pt idx="6">
                <c:v>2.8833914416666717E-2</c:v>
              </c:pt>
              <c:pt idx="7">
                <c:v>6.0736551749999923E-2</c:v>
              </c:pt>
              <c:pt idx="8">
                <c:v>6.1629806833333411E-2</c:v>
              </c:pt>
              <c:pt idx="9">
                <c:v>4.5477949749999969E-2</c:v>
              </c:pt>
              <c:pt idx="10">
                <c:v>1.8909778416666745E-2</c:v>
              </c:pt>
              <c:pt idx="11">
                <c:v>7.5573910083332696E-2</c:v>
              </c:pt>
              <c:pt idx="12">
                <c:v>3.314184641666662E-2</c:v>
              </c:pt>
              <c:pt idx="13">
                <c:v>1.958162758333315E-2</c:v>
              </c:pt>
              <c:pt idx="14">
                <c:v>8.5090194166665967E-3</c:v>
              </c:pt>
              <c:pt idx="15">
                <c:v>2.4105774249998491E-2</c:v>
              </c:pt>
              <c:pt idx="16">
                <c:v>1.6687216083333123E-2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4A0-4EB1-9EE5-7E01DDF6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4000"/>
        <c:axId val="78140544"/>
      </c:lineChart>
      <c:catAx>
        <c:axId val="787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4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1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0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43</xdr:row>
      <xdr:rowOff>0</xdr:rowOff>
    </xdr:from>
    <xdr:to>
      <xdr:col>14</xdr:col>
      <xdr:colOff>0</xdr:colOff>
      <xdr:row>60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F30BC-A7F6-4700-BC32-15B18504B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105</xdr:row>
      <xdr:rowOff>0</xdr:rowOff>
    </xdr:from>
    <xdr:to>
      <xdr:col>14</xdr:col>
      <xdr:colOff>0</xdr:colOff>
      <xdr:row>122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A4BE9-F0CA-40B0-A932-050FADF27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167</xdr:row>
      <xdr:rowOff>0</xdr:rowOff>
    </xdr:from>
    <xdr:to>
      <xdr:col>14</xdr:col>
      <xdr:colOff>0</xdr:colOff>
      <xdr:row>184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10EE9-9328-47F7-9578-6C9D4DDC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229</xdr:row>
      <xdr:rowOff>0</xdr:rowOff>
    </xdr:from>
    <xdr:to>
      <xdr:col>14</xdr:col>
      <xdr:colOff>0</xdr:colOff>
      <xdr:row>246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03AB06-A8F1-416D-B69B-AA08F6111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291</xdr:row>
      <xdr:rowOff>0</xdr:rowOff>
    </xdr:from>
    <xdr:to>
      <xdr:col>14</xdr:col>
      <xdr:colOff>0</xdr:colOff>
      <xdr:row>308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95F467-B7F6-4DCF-B0C7-222FB1E77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E40"/>
  <sheetViews>
    <sheetView view="pageBreakPreview" zoomScaleNormal="100" zoomScaleSheetLayoutView="100" workbookViewId="0"/>
  </sheetViews>
  <sheetFormatPr defaultRowHeight="12.75"/>
  <cols>
    <col min="1" max="1" width="1.7109375" style="2" customWidth="1"/>
    <col min="2" max="2" width="44.28515625" style="2" customWidth="1"/>
    <col min="3" max="4" width="30.7109375" style="2" customWidth="1"/>
    <col min="5" max="5" width="1.7109375" style="2" customWidth="1"/>
    <col min="6" max="16384" width="9.140625" style="2"/>
  </cols>
  <sheetData>
    <row r="1" spans="2:4">
      <c r="D1" s="197" t="s">
        <v>0</v>
      </c>
    </row>
    <row r="2" spans="2:4">
      <c r="B2" s="1" t="s">
        <v>1</v>
      </c>
      <c r="C2" s="399">
        <v>45084</v>
      </c>
    </row>
    <row r="3" spans="2:4">
      <c r="B3" s="1" t="s">
        <v>2</v>
      </c>
      <c r="C3" s="2" t="str">
        <f>""&amp;C20&amp;""&amp;C21&amp;"0"&amp;LEFT(TEXT(D11,"0.00%"),2)&amp;""&amp;MID(TEXT(D11,"0.00%"),4,2)&amp;""&amp;C22&amp;""</f>
        <v>M-497-DDG-0821901</v>
      </c>
    </row>
    <row r="4" spans="2:4">
      <c r="B4" s="1" t="s">
        <v>3</v>
      </c>
      <c r="C4" s="400" t="s">
        <v>4</v>
      </c>
    </row>
    <row r="6" spans="2:4">
      <c r="B6" s="3" t="s">
        <v>5</v>
      </c>
      <c r="C6" s="2">
        <v>60</v>
      </c>
      <c r="D6" s="4"/>
    </row>
    <row r="7" spans="2:4">
      <c r="B7" s="3" t="s">
        <v>6</v>
      </c>
      <c r="C7" s="2">
        <v>50</v>
      </c>
      <c r="D7" s="4" t="s">
        <v>7</v>
      </c>
    </row>
    <row r="8" spans="2:4">
      <c r="B8" s="3" t="s">
        <v>8</v>
      </c>
      <c r="C8" s="2">
        <f>C6*C7</f>
        <v>3000</v>
      </c>
    </row>
    <row r="9" spans="2:4" ht="13.5" thickBot="1">
      <c r="B9" s="12"/>
    </row>
    <row r="10" spans="2:4" ht="13.5" thickBot="1">
      <c r="B10" s="5"/>
      <c r="C10" s="203" t="s">
        <v>9</v>
      </c>
      <c r="D10" s="6" t="s">
        <v>10</v>
      </c>
    </row>
    <row r="11" spans="2:4" ht="13.5" thickBot="1">
      <c r="B11" s="7" t="s">
        <v>11</v>
      </c>
      <c r="C11" s="358">
        <f>Calculation!AP5</f>
        <v>0.54048014308331727</v>
      </c>
      <c r="D11" s="8">
        <f>SUM(C11:C12)</f>
        <v>0.82194408182022205</v>
      </c>
    </row>
    <row r="12" spans="2:4" ht="13.5" thickBot="1">
      <c r="B12" s="9" t="s">
        <v>12</v>
      </c>
      <c r="C12" s="359">
        <f>Calculation!AP9</f>
        <v>0.28146393873690478</v>
      </c>
      <c r="D12" s="10"/>
    </row>
    <row r="13" spans="2:4">
      <c r="B13" s="12"/>
      <c r="C13" s="360"/>
    </row>
    <row r="14" spans="2:4">
      <c r="B14" s="27" t="s">
        <v>13</v>
      </c>
      <c r="C14" s="364"/>
    </row>
    <row r="15" spans="2:4">
      <c r="B15" s="21" t="s">
        <v>14</v>
      </c>
      <c r="D15" s="361">
        <f>Calculation!GX1251</f>
        <v>166722.25694775282</v>
      </c>
    </row>
    <row r="16" spans="2:4">
      <c r="B16" s="12"/>
      <c r="C16" s="360"/>
    </row>
    <row r="20" spans="2:5" s="44" customFormat="1">
      <c r="B20" s="44" t="s">
        <v>15</v>
      </c>
      <c r="C20" s="225" t="s">
        <v>16</v>
      </c>
    </row>
    <row r="21" spans="2:5" s="44" customFormat="1">
      <c r="B21" s="44" t="s">
        <v>17</v>
      </c>
      <c r="C21" s="225" t="s">
        <v>18</v>
      </c>
      <c r="D21"/>
    </row>
    <row r="22" spans="2:5" s="44" customFormat="1">
      <c r="B22" s="44" t="s">
        <v>19</v>
      </c>
      <c r="C22" s="98" t="s">
        <v>20</v>
      </c>
    </row>
    <row r="23" spans="2:5">
      <c r="B23" s="350"/>
      <c r="C23" s="351"/>
      <c r="E23" s="12"/>
    </row>
    <row r="24" spans="2:5">
      <c r="B24" s="196" t="s">
        <v>5</v>
      </c>
      <c r="C24" s="351"/>
      <c r="E24" s="12"/>
    </row>
    <row r="25" spans="2:5">
      <c r="B25" s="436" t="s">
        <v>21</v>
      </c>
      <c r="C25" s="351"/>
      <c r="E25" s="11"/>
    </row>
    <row r="26" spans="2:5">
      <c r="B26" s="437">
        <v>60</v>
      </c>
      <c r="E26" s="11"/>
    </row>
    <row r="27" spans="2:5">
      <c r="E27" s="11"/>
    </row>
    <row r="28" spans="2:5" s="14" customFormat="1">
      <c r="B28" s="196" t="s">
        <v>22</v>
      </c>
      <c r="C28" s="2"/>
      <c r="D28" s="2"/>
      <c r="E28" s="45"/>
    </row>
    <row r="29" spans="2:5">
      <c r="B29" s="28" t="s">
        <v>21</v>
      </c>
    </row>
    <row r="30" spans="2:5">
      <c r="B30" s="436">
        <v>1</v>
      </c>
    </row>
    <row r="31" spans="2:5">
      <c r="B31" s="438">
        <v>2</v>
      </c>
    </row>
    <row r="32" spans="2:5">
      <c r="B32" s="438">
        <v>3</v>
      </c>
    </row>
    <row r="33" spans="2:3">
      <c r="B33" s="438">
        <v>4</v>
      </c>
    </row>
    <row r="34" spans="2:3">
      <c r="B34" s="438">
        <v>5</v>
      </c>
    </row>
    <row r="35" spans="2:3">
      <c r="B35" s="438">
        <v>8</v>
      </c>
    </row>
    <row r="36" spans="2:3">
      <c r="B36" s="438">
        <v>10</v>
      </c>
    </row>
    <row r="37" spans="2:3">
      <c r="B37" s="438">
        <v>20</v>
      </c>
    </row>
    <row r="38" spans="2:3">
      <c r="B38" s="439">
        <v>50</v>
      </c>
    </row>
    <row r="40" spans="2:3">
      <c r="C40" s="440"/>
    </row>
  </sheetData>
  <phoneticPr fontId="8" type="noConversion"/>
  <dataValidations count="2">
    <dataValidation type="list" allowBlank="1" showInputMessage="1" showErrorMessage="1" sqref="C6" xr:uid="{00000000-0002-0000-0000-000000000000}">
      <formula1>$B$26:$B$26</formula1>
    </dataValidation>
    <dataValidation type="list" allowBlank="1" showInputMessage="1" showErrorMessage="1" sqref="C7" xr:uid="{00000000-0002-0000-0000-000001000000}">
      <formula1>$B$30:$B$38</formula1>
    </dataValidation>
  </dataValidations>
  <printOptions horizontalCentered="1" verticalCentered="1"/>
  <pageMargins left="0.35433070866141736" right="0.35433070866141736" top="0.59055118110236227" bottom="0.59055118110236227" header="0.31496062992125984" footer="0.31496062992125984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G1552"/>
  <sheetViews>
    <sheetView showGridLines="0" zoomScale="70" zoomScaleNormal="70" workbookViewId="0">
      <pane xSplit="7" topLeftCell="H1" activePane="topRight" state="frozen"/>
      <selection pane="topRight" activeCell="H1" sqref="H1"/>
    </sheetView>
  </sheetViews>
  <sheetFormatPr defaultColWidth="14.42578125" defaultRowHeight="12.75"/>
  <cols>
    <col min="1" max="1" width="12.140625" style="217" customWidth="1"/>
    <col min="2" max="3" width="9.7109375" style="46" customWidth="1"/>
    <col min="4" max="4" width="11" style="46" customWidth="1"/>
    <col min="5" max="6" width="9.7109375" style="46" customWidth="1"/>
    <col min="7" max="7" width="3.140625" style="46" bestFit="1" customWidth="1"/>
    <col min="8" max="12" width="9.7109375" style="46" customWidth="1"/>
    <col min="13" max="13" width="5.85546875" style="46" bestFit="1" customWidth="1"/>
    <col min="14" max="18" width="9.7109375" style="46" customWidth="1"/>
    <col min="19" max="19" width="3.7109375" style="46" customWidth="1"/>
    <col min="20" max="21" width="9.7109375" style="46" customWidth="1"/>
    <col min="22" max="22" width="23.85546875" style="46" customWidth="1"/>
    <col min="23" max="24" width="9.7109375" style="46" customWidth="1"/>
    <col min="25" max="25" width="3.7109375" style="46" customWidth="1"/>
    <col min="26" max="30" width="9.7109375" style="46" customWidth="1"/>
    <col min="31" max="31" width="5.85546875" style="46" bestFit="1" customWidth="1"/>
    <col min="32" max="36" width="9.7109375" style="46" customWidth="1"/>
    <col min="37" max="37" width="3.85546875" style="46" customWidth="1"/>
    <col min="38" max="38" width="18.140625" style="46" customWidth="1"/>
    <col min="39" max="39" width="16" style="46" customWidth="1"/>
    <col min="40" max="40" width="15.28515625" style="46" bestFit="1" customWidth="1"/>
    <col min="41" max="41" width="28.42578125" style="46" bestFit="1" customWidth="1"/>
    <col min="42" max="42" width="24.42578125" style="46" bestFit="1" customWidth="1"/>
    <col min="43" max="43" width="13.28515625" style="46" customWidth="1"/>
    <col min="44" max="44" width="17.42578125" style="46" customWidth="1"/>
    <col min="45" max="45" width="13" style="46" customWidth="1"/>
    <col min="46" max="46" width="4.5703125" style="46" bestFit="1" customWidth="1"/>
    <col min="47" max="47" width="10.28515625" style="46" customWidth="1"/>
    <col min="48" max="48" width="5.140625" style="46" bestFit="1" customWidth="1"/>
    <col min="49" max="53" width="9.7109375" style="46" customWidth="1"/>
    <col min="54" max="54" width="4" style="46" customWidth="1"/>
    <col min="55" max="55" width="4.7109375" style="46" customWidth="1"/>
    <col min="56" max="56" width="12.85546875" style="46" customWidth="1"/>
    <col min="57" max="57" width="9.85546875" style="46" customWidth="1"/>
    <col min="58" max="58" width="10" style="46" bestFit="1" customWidth="1"/>
    <col min="59" max="59" width="15.5703125" style="46" customWidth="1"/>
    <col min="60" max="60" width="23.28515625" style="46" customWidth="1"/>
    <col min="61" max="61" width="6.42578125" style="46" customWidth="1"/>
    <col min="62" max="62" width="3" style="46" customWidth="1"/>
    <col min="63" max="63" width="4.7109375" style="46" customWidth="1"/>
    <col min="64" max="64" width="4.5703125" style="46" bestFit="1" customWidth="1"/>
    <col min="65" max="66" width="6.28515625" style="49" bestFit="1" customWidth="1"/>
    <col min="67" max="71" width="6.85546875" style="46" customWidth="1"/>
    <col min="72" max="72" width="3.42578125" style="49" bestFit="1" customWidth="1"/>
    <col min="73" max="77" width="5.7109375" style="46" customWidth="1"/>
    <col min="78" max="78" width="14.140625" style="46" customWidth="1"/>
    <col min="79" max="79" width="13.28515625" style="46" bestFit="1" customWidth="1"/>
    <col min="80" max="80" width="7.42578125" style="46" bestFit="1" customWidth="1"/>
    <col min="81" max="81" width="14" style="46" customWidth="1"/>
    <col min="82" max="82" width="13.7109375" style="46" customWidth="1"/>
    <col min="83" max="83" width="12.42578125" style="46" customWidth="1"/>
    <col min="84" max="84" width="4.7109375" style="46" customWidth="1"/>
    <col min="85" max="85" width="12.85546875" style="46" customWidth="1"/>
    <col min="86" max="86" width="9.85546875" style="46" customWidth="1"/>
    <col min="87" max="87" width="6.42578125" style="46" customWidth="1"/>
    <col min="88" max="88" width="7.140625" style="46" customWidth="1"/>
    <col min="89" max="90" width="6.42578125" style="46" customWidth="1"/>
    <col min="91" max="91" width="3" style="46" customWidth="1"/>
    <col min="92" max="92" width="4.7109375" style="46" customWidth="1"/>
    <col min="93" max="93" width="4.5703125" style="46" bestFit="1" customWidth="1"/>
    <col min="94" max="95" width="6.28515625" style="49" bestFit="1" customWidth="1"/>
    <col min="96" max="100" width="6.85546875" style="46" customWidth="1"/>
    <col min="101" max="101" width="3.42578125" style="49" bestFit="1" customWidth="1"/>
    <col min="102" max="106" width="5.7109375" style="46" customWidth="1"/>
    <col min="107" max="107" width="14.140625" style="46" customWidth="1"/>
    <col min="108" max="108" width="13.28515625" style="46" bestFit="1" customWidth="1"/>
    <col min="109" max="109" width="8.5703125" style="46" bestFit="1" customWidth="1"/>
    <col min="110" max="110" width="14" style="46" customWidth="1"/>
    <col min="111" max="111" width="13.7109375" style="46" customWidth="1"/>
    <col min="112" max="112" width="4" style="46" customWidth="1"/>
    <col min="113" max="113" width="4.7109375" style="46" customWidth="1"/>
    <col min="114" max="114" width="12.85546875" style="46" customWidth="1"/>
    <col min="115" max="115" width="9.85546875" style="46" customWidth="1"/>
    <col min="116" max="116" width="6.42578125" style="46" customWidth="1"/>
    <col min="117" max="117" width="7.140625" style="46" customWidth="1"/>
    <col min="118" max="119" width="6.42578125" style="46" customWidth="1"/>
    <col min="120" max="120" width="3" style="46" customWidth="1"/>
    <col min="121" max="121" width="4.7109375" style="46" customWidth="1"/>
    <col min="122" max="122" width="4.5703125" style="46" bestFit="1" customWidth="1"/>
    <col min="123" max="124" width="6.28515625" style="49" bestFit="1" customWidth="1"/>
    <col min="125" max="129" width="6.85546875" style="46" customWidth="1"/>
    <col min="130" max="130" width="3.42578125" style="49" bestFit="1" customWidth="1"/>
    <col min="131" max="135" width="5.7109375" style="46" customWidth="1"/>
    <col min="136" max="136" width="14.140625" style="46" customWidth="1"/>
    <col min="137" max="137" width="13.28515625" style="46" bestFit="1" customWidth="1"/>
    <col min="138" max="138" width="7.42578125" style="46" bestFit="1" customWidth="1"/>
    <col min="139" max="139" width="14" style="46" customWidth="1"/>
    <col min="140" max="140" width="13.7109375" style="46" customWidth="1"/>
    <col min="141" max="141" width="4" style="46" customWidth="1"/>
    <col min="142" max="142" width="4.7109375" style="46" customWidth="1"/>
    <col min="143" max="143" width="12.85546875" style="46" customWidth="1"/>
    <col min="144" max="144" width="9.85546875" style="46" customWidth="1"/>
    <col min="145" max="145" width="6.42578125" style="46" customWidth="1"/>
    <col min="146" max="146" width="7.140625" style="46" customWidth="1"/>
    <col min="147" max="148" width="6.42578125" style="46" customWidth="1"/>
    <col min="149" max="149" width="3" style="46" customWidth="1"/>
    <col min="150" max="150" width="4.7109375" style="46" customWidth="1"/>
    <col min="151" max="151" width="4.5703125" style="46" bestFit="1" customWidth="1"/>
    <col min="152" max="153" width="6.28515625" style="49" bestFit="1" customWidth="1"/>
    <col min="154" max="158" width="6.85546875" style="46" customWidth="1"/>
    <col min="159" max="159" width="3.42578125" style="49" bestFit="1" customWidth="1"/>
    <col min="160" max="164" width="5.7109375" style="46" customWidth="1"/>
    <col min="165" max="165" width="14.140625" style="46" customWidth="1"/>
    <col min="166" max="166" width="13.28515625" style="46" bestFit="1" customWidth="1"/>
    <col min="167" max="167" width="7.42578125" style="46" bestFit="1" customWidth="1"/>
    <col min="168" max="168" width="14" style="46" customWidth="1"/>
    <col min="169" max="169" width="13.7109375" style="46" customWidth="1"/>
    <col min="170" max="170" width="4" style="46" customWidth="1"/>
    <col min="171" max="171" width="4.7109375" style="46" customWidth="1"/>
    <col min="172" max="172" width="12.85546875" style="46" customWidth="1"/>
    <col min="173" max="173" width="9.85546875" style="46" customWidth="1"/>
    <col min="174" max="174" width="6.42578125" style="46" customWidth="1"/>
    <col min="175" max="175" width="7.140625" style="46" customWidth="1"/>
    <col min="176" max="177" width="6.42578125" style="46" customWidth="1"/>
    <col min="178" max="178" width="3" style="46" customWidth="1"/>
    <col min="179" max="179" width="4.7109375" style="46" customWidth="1"/>
    <col min="180" max="180" width="4.5703125" style="46" bestFit="1" customWidth="1"/>
    <col min="181" max="182" width="6.28515625" style="49" bestFit="1" customWidth="1"/>
    <col min="183" max="187" width="6.85546875" style="46" customWidth="1"/>
    <col min="188" max="188" width="3.42578125" style="49" bestFit="1" customWidth="1"/>
    <col min="189" max="193" width="5.7109375" style="46" customWidth="1"/>
    <col min="194" max="194" width="14.140625" style="46" customWidth="1"/>
    <col min="195" max="195" width="13.28515625" style="46" bestFit="1" customWidth="1"/>
    <col min="196" max="196" width="7.42578125" style="46" bestFit="1" customWidth="1"/>
    <col min="197" max="197" width="14" style="46" customWidth="1"/>
    <col min="198" max="198" width="13.7109375" style="46" customWidth="1"/>
    <col min="199" max="199" width="17.7109375" style="46" customWidth="1"/>
    <col min="200" max="200" width="15.85546875" style="46" customWidth="1"/>
    <col min="201" max="201" width="13.140625" style="46" bestFit="1" customWidth="1"/>
    <col min="202" max="202" width="3.42578125" style="46" bestFit="1" customWidth="1"/>
    <col min="203" max="203" width="14.42578125" style="46" customWidth="1"/>
    <col min="204" max="204" width="15.7109375" style="46" customWidth="1"/>
    <col min="205" max="205" width="16.42578125" style="46" customWidth="1"/>
    <col min="206" max="207" width="16.7109375" style="46" customWidth="1"/>
    <col min="208" max="208" width="19.7109375" style="46" customWidth="1"/>
    <col min="209" max="209" width="18.42578125" style="46" customWidth="1"/>
    <col min="210" max="210" width="16.7109375" style="46" customWidth="1"/>
    <col min="211" max="211" width="19.85546875" style="46" customWidth="1"/>
    <col min="212" max="212" width="18.140625" style="46" customWidth="1"/>
    <col min="213" max="213" width="13.85546875" style="46" bestFit="1" customWidth="1"/>
    <col min="214" max="214" width="3" style="46" customWidth="1"/>
    <col min="215" max="215" width="4.5703125" style="46" bestFit="1" customWidth="1"/>
    <col min="216" max="16384" width="14.42578125" style="46"/>
  </cols>
  <sheetData>
    <row r="1" spans="1:214" ht="13.5" thickBot="1">
      <c r="A1" s="217" t="str">
        <f>'Game Summary'!C20&amp;'Game Summary'!C21&amp;'Game Summary'!C4</f>
        <v>M-497-DDG-Dragon's Glory</v>
      </c>
      <c r="F1" s="60"/>
      <c r="H1" s="349"/>
      <c r="J1" s="176"/>
      <c r="AO1" s="176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8"/>
      <c r="CQ1" s="148"/>
      <c r="CR1" s="142"/>
      <c r="CS1" s="142"/>
      <c r="CT1" s="142"/>
      <c r="CU1" s="142"/>
      <c r="CV1" s="142"/>
      <c r="CW1" s="148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8"/>
      <c r="DT1" s="148"/>
      <c r="DU1" s="142"/>
      <c r="DV1" s="142"/>
      <c r="DW1" s="142"/>
      <c r="DX1" s="142"/>
      <c r="DY1" s="142"/>
      <c r="DZ1" s="148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N1" s="142"/>
      <c r="EO1" s="142"/>
      <c r="EP1" s="142"/>
      <c r="EQ1" s="142"/>
      <c r="ER1" s="142"/>
      <c r="ES1" s="142"/>
      <c r="ET1" s="142"/>
      <c r="EU1" s="142"/>
      <c r="EV1" s="148"/>
      <c r="EW1" s="148"/>
      <c r="EX1" s="142"/>
      <c r="EY1" s="142"/>
      <c r="EZ1" s="142"/>
      <c r="FA1" s="142"/>
      <c r="FB1" s="142"/>
      <c r="FC1" s="148"/>
      <c r="FD1" s="142"/>
      <c r="FE1" s="142"/>
      <c r="FF1" s="142"/>
      <c r="FG1" s="142"/>
      <c r="FH1" s="142"/>
      <c r="FI1" s="142"/>
      <c r="FJ1" s="142"/>
      <c r="FK1" s="142"/>
      <c r="FL1" s="142"/>
      <c r="FM1" s="142"/>
      <c r="FN1" s="142"/>
      <c r="FO1" s="142"/>
      <c r="FP1" s="142"/>
      <c r="FQ1" s="142"/>
      <c r="FR1" s="142"/>
      <c r="FS1" s="142"/>
      <c r="FT1" s="142"/>
      <c r="FU1" s="142"/>
      <c r="FV1" s="142"/>
      <c r="FW1" s="142"/>
      <c r="FX1" s="142"/>
      <c r="FY1" s="148"/>
      <c r="FZ1" s="148"/>
      <c r="GA1" s="142"/>
      <c r="GB1" s="142"/>
      <c r="GC1" s="142"/>
      <c r="GD1" s="142"/>
      <c r="GE1" s="142"/>
      <c r="GF1" s="148"/>
      <c r="GG1" s="142"/>
      <c r="GH1" s="142"/>
      <c r="GI1" s="142"/>
      <c r="GJ1" s="142"/>
      <c r="GK1" s="142"/>
      <c r="GL1" s="142"/>
      <c r="GM1" s="142"/>
      <c r="GN1" s="142"/>
      <c r="GO1" s="142"/>
      <c r="GP1" s="142"/>
      <c r="GS1" s="142"/>
      <c r="GT1" s="142"/>
      <c r="GU1" s="142"/>
      <c r="GV1" s="142"/>
      <c r="GW1" s="142"/>
      <c r="GX1" s="142"/>
      <c r="GY1" s="142"/>
      <c r="GZ1" s="142"/>
      <c r="HA1" s="142"/>
      <c r="HB1" s="142"/>
      <c r="HC1" s="142"/>
      <c r="HD1" s="142"/>
      <c r="HE1" s="142"/>
    </row>
    <row r="2" spans="1:214" ht="13.5" thickBot="1">
      <c r="A2" s="218"/>
      <c r="B2" s="100" t="s">
        <v>23</v>
      </c>
      <c r="C2" s="84"/>
      <c r="D2" s="84"/>
      <c r="E2" s="84"/>
      <c r="F2" s="85"/>
      <c r="G2" s="49"/>
      <c r="H2" s="100" t="s">
        <v>24</v>
      </c>
      <c r="I2" s="84"/>
      <c r="J2" s="84"/>
      <c r="K2" s="84"/>
      <c r="L2" s="85"/>
      <c r="M2" s="49"/>
      <c r="N2" s="100" t="s">
        <v>25</v>
      </c>
      <c r="O2" s="84" t="str">
        <f>AL27</f>
        <v>PIC-a</v>
      </c>
      <c r="P2" s="84"/>
      <c r="Q2" s="84"/>
      <c r="R2" s="85"/>
      <c r="S2" s="49"/>
      <c r="T2" s="100" t="s">
        <v>26</v>
      </c>
      <c r="U2" s="84"/>
      <c r="V2" s="84"/>
      <c r="W2" s="84"/>
      <c r="X2" s="85"/>
      <c r="Y2" s="49"/>
      <c r="Z2" s="100" t="s">
        <v>27</v>
      </c>
      <c r="AA2" s="84"/>
      <c r="AB2" s="84"/>
      <c r="AC2" s="84"/>
      <c r="AD2" s="85"/>
      <c r="AE2" s="49"/>
      <c r="AF2" s="100" t="s">
        <v>25</v>
      </c>
      <c r="AG2" s="84" t="str">
        <f>AL27</f>
        <v>PIC-a</v>
      </c>
      <c r="AH2" s="84"/>
      <c r="AI2" s="84"/>
      <c r="AJ2" s="85"/>
      <c r="AK2" s="49"/>
      <c r="AL2" s="100" t="s">
        <v>28</v>
      </c>
      <c r="AM2" s="84"/>
      <c r="AN2" s="84"/>
      <c r="AO2" s="84"/>
      <c r="AP2" s="89"/>
      <c r="AQ2" s="116"/>
      <c r="AR2" s="116"/>
      <c r="AS2" s="116"/>
      <c r="AU2" s="100" t="s">
        <v>29</v>
      </c>
      <c r="AV2" s="84"/>
      <c r="AW2" s="84"/>
      <c r="AX2" s="84"/>
      <c r="AY2" s="84"/>
      <c r="AZ2" s="84"/>
      <c r="BA2" s="86"/>
      <c r="BC2" s="464" t="s">
        <v>30</v>
      </c>
      <c r="BD2" s="465"/>
      <c r="BE2" s="465"/>
      <c r="BF2" s="465"/>
      <c r="BG2" s="465"/>
      <c r="BH2" s="465"/>
      <c r="BI2" s="465"/>
      <c r="BJ2" s="465"/>
      <c r="BK2" s="465"/>
      <c r="BL2" s="465"/>
      <c r="BM2" s="465"/>
      <c r="BN2" s="465"/>
      <c r="BO2" s="465"/>
      <c r="BP2" s="465"/>
      <c r="BQ2" s="465"/>
      <c r="BR2" s="465"/>
      <c r="BS2" s="465"/>
      <c r="BT2" s="465"/>
      <c r="BU2" s="465"/>
      <c r="BV2" s="465"/>
      <c r="BW2" s="465"/>
      <c r="BX2" s="465"/>
      <c r="BY2" s="465"/>
      <c r="BZ2" s="465"/>
      <c r="CA2" s="465"/>
      <c r="CB2" s="465"/>
      <c r="CC2" s="465"/>
      <c r="CD2" s="466"/>
      <c r="CE2" s="102"/>
      <c r="CF2" s="467"/>
      <c r="CG2" s="467"/>
      <c r="CH2" s="467"/>
      <c r="CI2" s="467"/>
      <c r="CJ2" s="467"/>
      <c r="CK2" s="467"/>
      <c r="CL2" s="467"/>
      <c r="CM2" s="467"/>
      <c r="CN2" s="467"/>
      <c r="CO2" s="467"/>
      <c r="CP2" s="467"/>
      <c r="CQ2" s="467"/>
      <c r="CR2" s="467"/>
      <c r="CS2" s="467"/>
      <c r="CT2" s="467"/>
      <c r="CU2" s="467"/>
      <c r="CV2" s="467"/>
      <c r="CW2" s="467"/>
      <c r="CX2" s="467"/>
      <c r="CY2" s="467"/>
      <c r="CZ2" s="467"/>
      <c r="DA2" s="467"/>
      <c r="DB2" s="467"/>
      <c r="DC2" s="467"/>
      <c r="DD2" s="467"/>
      <c r="DE2" s="467"/>
      <c r="DF2" s="467"/>
      <c r="DG2" s="467"/>
      <c r="DH2" s="142"/>
      <c r="DI2" s="467"/>
      <c r="DJ2" s="467"/>
      <c r="DK2" s="467"/>
      <c r="DL2" s="467"/>
      <c r="DM2" s="467"/>
      <c r="DN2" s="467"/>
      <c r="DO2" s="467"/>
      <c r="DP2" s="467"/>
      <c r="DQ2" s="467"/>
      <c r="DR2" s="467"/>
      <c r="DS2" s="467"/>
      <c r="DT2" s="467"/>
      <c r="DU2" s="467"/>
      <c r="DV2" s="467"/>
      <c r="DW2" s="467"/>
      <c r="DX2" s="467"/>
      <c r="DY2" s="467"/>
      <c r="DZ2" s="467"/>
      <c r="EA2" s="467"/>
      <c r="EB2" s="467"/>
      <c r="EC2" s="467"/>
      <c r="ED2" s="467"/>
      <c r="EE2" s="467"/>
      <c r="EF2" s="467"/>
      <c r="EG2" s="467"/>
      <c r="EH2" s="467"/>
      <c r="EI2" s="467"/>
      <c r="EJ2" s="467"/>
      <c r="EK2" s="142"/>
      <c r="EL2" s="467"/>
      <c r="EM2" s="467"/>
      <c r="EN2" s="467"/>
      <c r="EO2" s="467"/>
      <c r="EP2" s="467"/>
      <c r="EQ2" s="467"/>
      <c r="ER2" s="467"/>
      <c r="ES2" s="467"/>
      <c r="ET2" s="467"/>
      <c r="EU2" s="467"/>
      <c r="EV2" s="467"/>
      <c r="EW2" s="467"/>
      <c r="EX2" s="467"/>
      <c r="EY2" s="467"/>
      <c r="EZ2" s="467"/>
      <c r="FA2" s="467"/>
      <c r="FB2" s="467"/>
      <c r="FC2" s="467"/>
      <c r="FD2" s="467"/>
      <c r="FE2" s="467"/>
      <c r="FF2" s="467"/>
      <c r="FG2" s="467"/>
      <c r="FH2" s="467"/>
      <c r="FI2" s="467"/>
      <c r="FJ2" s="467"/>
      <c r="FK2" s="467"/>
      <c r="FL2" s="467"/>
      <c r="FM2" s="467"/>
      <c r="FN2" s="142"/>
      <c r="FO2" s="467"/>
      <c r="FP2" s="467"/>
      <c r="FQ2" s="467"/>
      <c r="FR2" s="467"/>
      <c r="FS2" s="467"/>
      <c r="FT2" s="467"/>
      <c r="FU2" s="467"/>
      <c r="FV2" s="467"/>
      <c r="FW2" s="467"/>
      <c r="FX2" s="467"/>
      <c r="FY2" s="467"/>
      <c r="FZ2" s="467"/>
      <c r="GA2" s="467"/>
      <c r="GB2" s="467"/>
      <c r="GC2" s="467"/>
      <c r="GD2" s="467"/>
      <c r="GE2" s="467"/>
      <c r="GF2" s="467"/>
      <c r="GG2" s="467"/>
      <c r="GH2" s="467"/>
      <c r="GI2" s="467"/>
      <c r="GJ2" s="467"/>
      <c r="GK2" s="467"/>
      <c r="GL2" s="467"/>
      <c r="GM2" s="467"/>
      <c r="GN2" s="467"/>
      <c r="GO2" s="467"/>
      <c r="GP2" s="467"/>
      <c r="GS2" s="46" t="str">
        <f>+AO31</f>
        <v>18 FS with 2,3,5 multiplier</v>
      </c>
    </row>
    <row r="3" spans="1:214">
      <c r="A3" s="219"/>
      <c r="B3" s="47" t="s">
        <v>31</v>
      </c>
      <c r="C3" s="47" t="s">
        <v>32</v>
      </c>
      <c r="D3" s="47" t="s">
        <v>33</v>
      </c>
      <c r="E3" s="47" t="s">
        <v>34</v>
      </c>
      <c r="F3" s="47" t="s">
        <v>35</v>
      </c>
      <c r="G3" s="49"/>
      <c r="H3" s="251" t="s">
        <v>31</v>
      </c>
      <c r="I3" s="251" t="s">
        <v>32</v>
      </c>
      <c r="J3" s="251" t="s">
        <v>33</v>
      </c>
      <c r="K3" s="251" t="s">
        <v>34</v>
      </c>
      <c r="L3" s="251" t="s">
        <v>35</v>
      </c>
      <c r="M3" s="49"/>
      <c r="N3" s="47" t="s">
        <v>31</v>
      </c>
      <c r="O3" s="47" t="s">
        <v>32</v>
      </c>
      <c r="P3" s="47" t="s">
        <v>33</v>
      </c>
      <c r="Q3" s="47" t="s">
        <v>34</v>
      </c>
      <c r="R3" s="47" t="s">
        <v>35</v>
      </c>
      <c r="S3" s="49"/>
      <c r="T3" s="47" t="s">
        <v>31</v>
      </c>
      <c r="U3" s="47" t="s">
        <v>32</v>
      </c>
      <c r="V3" s="47" t="s">
        <v>33</v>
      </c>
      <c r="W3" s="47" t="s">
        <v>34</v>
      </c>
      <c r="X3" s="47" t="s">
        <v>35</v>
      </c>
      <c r="Y3" s="49"/>
      <c r="Z3" s="47" t="s">
        <v>31</v>
      </c>
      <c r="AA3" s="47" t="s">
        <v>32</v>
      </c>
      <c r="AB3" s="47" t="s">
        <v>33</v>
      </c>
      <c r="AC3" s="47" t="s">
        <v>34</v>
      </c>
      <c r="AD3" s="47" t="s">
        <v>35</v>
      </c>
      <c r="AE3" s="49"/>
      <c r="AF3" s="47" t="s">
        <v>31</v>
      </c>
      <c r="AG3" s="47" t="s">
        <v>32</v>
      </c>
      <c r="AH3" s="47" t="s">
        <v>33</v>
      </c>
      <c r="AI3" s="47" t="s">
        <v>34</v>
      </c>
      <c r="AJ3" s="47" t="s">
        <v>35</v>
      </c>
      <c r="AK3" s="49"/>
      <c r="AL3" s="63"/>
      <c r="AM3" s="63" t="s">
        <v>36</v>
      </c>
      <c r="AN3" s="56" t="s">
        <v>37</v>
      </c>
      <c r="AO3" s="56" t="s">
        <v>38</v>
      </c>
      <c r="AP3" s="64" t="s">
        <v>39</v>
      </c>
      <c r="AQ3" s="338"/>
      <c r="AR3" s="338"/>
      <c r="AS3" s="338"/>
      <c r="AU3" s="47"/>
      <c r="AV3" s="48"/>
      <c r="AW3" s="47" t="s">
        <v>31</v>
      </c>
      <c r="AX3" s="47" t="s">
        <v>32</v>
      </c>
      <c r="AY3" s="47" t="s">
        <v>33</v>
      </c>
      <c r="AZ3" s="47" t="s">
        <v>34</v>
      </c>
      <c r="BA3" s="47" t="s">
        <v>35</v>
      </c>
      <c r="BB3" s="49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8"/>
      <c r="CQ3" s="148"/>
      <c r="CR3" s="142"/>
      <c r="CS3" s="142"/>
      <c r="CT3" s="142"/>
      <c r="CU3" s="142"/>
      <c r="CV3" s="142"/>
      <c r="CW3" s="148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8"/>
      <c r="DI3" s="142"/>
      <c r="DJ3" s="142"/>
      <c r="DK3" s="142"/>
      <c r="DL3" s="142"/>
      <c r="DM3" s="142"/>
      <c r="DN3" s="142"/>
      <c r="DO3" s="142"/>
      <c r="DP3" s="142"/>
      <c r="DQ3" s="142"/>
      <c r="DR3" s="142"/>
      <c r="DS3" s="148"/>
      <c r="DT3" s="148"/>
      <c r="DU3" s="142"/>
      <c r="DV3" s="142"/>
      <c r="DW3" s="142"/>
      <c r="DX3" s="142"/>
      <c r="DY3" s="142"/>
      <c r="DZ3" s="148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8"/>
      <c r="EL3" s="142"/>
      <c r="EM3" s="142"/>
      <c r="EN3" s="142"/>
      <c r="EO3" s="142"/>
      <c r="EP3" s="142"/>
      <c r="EQ3" s="142"/>
      <c r="ER3" s="142"/>
      <c r="ES3" s="142"/>
      <c r="ET3" s="142"/>
      <c r="EU3" s="142"/>
      <c r="EV3" s="148"/>
      <c r="EW3" s="148"/>
      <c r="EX3" s="142"/>
      <c r="EY3" s="142"/>
      <c r="EZ3" s="142"/>
      <c r="FA3" s="142"/>
      <c r="FB3" s="142"/>
      <c r="FC3" s="148"/>
      <c r="FD3" s="142"/>
      <c r="FE3" s="142"/>
      <c r="FF3" s="142"/>
      <c r="FG3" s="142"/>
      <c r="FH3" s="142"/>
      <c r="FI3" s="142"/>
      <c r="FJ3" s="142"/>
      <c r="FK3" s="142"/>
      <c r="FL3" s="142"/>
      <c r="FM3" s="142"/>
      <c r="FN3" s="148"/>
      <c r="FO3" s="142"/>
      <c r="FP3" s="142"/>
      <c r="FQ3" s="142"/>
      <c r="FR3" s="142"/>
      <c r="FS3" s="142"/>
      <c r="FT3" s="142"/>
      <c r="FU3" s="142"/>
      <c r="FV3" s="142"/>
      <c r="FW3" s="142"/>
      <c r="FX3" s="142"/>
      <c r="FY3" s="148"/>
      <c r="FZ3" s="148"/>
      <c r="GA3" s="142"/>
      <c r="GB3" s="142"/>
      <c r="GC3" s="142"/>
      <c r="GD3" s="142"/>
      <c r="GE3" s="142"/>
      <c r="GF3" s="148"/>
      <c r="GG3" s="142"/>
      <c r="GH3" s="142"/>
      <c r="GI3" s="142"/>
      <c r="GJ3" s="142"/>
      <c r="GK3" s="142"/>
      <c r="GL3" s="142"/>
      <c r="GM3" s="142"/>
      <c r="GN3" s="142"/>
      <c r="GO3" s="142"/>
      <c r="GP3" s="142"/>
      <c r="GU3" s="100" t="s">
        <v>40</v>
      </c>
      <c r="GV3" s="84"/>
      <c r="GW3" s="84"/>
      <c r="GX3" s="85"/>
      <c r="GY3" s="101"/>
      <c r="GZ3" s="100" t="s">
        <v>41</v>
      </c>
      <c r="HA3" s="56"/>
      <c r="HB3" s="56"/>
      <c r="HC3" s="53"/>
      <c r="HD3" s="53"/>
      <c r="HE3" s="66"/>
    </row>
    <row r="4" spans="1:214">
      <c r="A4" s="142">
        <v>0</v>
      </c>
      <c r="B4" s="99">
        <v>9</v>
      </c>
      <c r="C4" s="99" t="s">
        <v>42</v>
      </c>
      <c r="D4" s="99" t="s">
        <v>43</v>
      </c>
      <c r="E4" s="99" t="s">
        <v>44</v>
      </c>
      <c r="F4" s="99" t="s">
        <v>45</v>
      </c>
      <c r="G4" s="49">
        <v>-3</v>
      </c>
      <c r="H4" s="251">
        <f t="shared" ref="H4:L6" si="0">VLOOKUP(AW$17+$G4,$A$4:$F$96,LEFT(H$3,1)+1,FALSE)</f>
        <v>9</v>
      </c>
      <c r="I4" s="251" t="str">
        <f t="shared" si="0"/>
        <v>A</v>
      </c>
      <c r="J4" s="251" t="str">
        <f t="shared" si="0"/>
        <v>PIC-d</v>
      </c>
      <c r="K4" s="251">
        <f t="shared" si="0"/>
        <v>9</v>
      </c>
      <c r="L4" s="251" t="str">
        <f t="shared" si="0"/>
        <v>A</v>
      </c>
      <c r="M4" s="49"/>
      <c r="N4" s="198"/>
      <c r="O4" s="198"/>
      <c r="P4" s="198"/>
      <c r="Q4" s="198"/>
      <c r="R4" s="198"/>
      <c r="S4" s="148">
        <v>0</v>
      </c>
      <c r="T4" s="99" t="s">
        <v>45</v>
      </c>
      <c r="U4" s="99" t="s">
        <v>44</v>
      </c>
      <c r="V4" s="99" t="s">
        <v>44</v>
      </c>
      <c r="W4" s="99" t="s">
        <v>44</v>
      </c>
      <c r="X4" s="99" t="s">
        <v>45</v>
      </c>
      <c r="Y4" s="49">
        <v>-3</v>
      </c>
      <c r="Z4" s="251">
        <f t="shared" ref="Z4:AD6" si="1">VLOOKUP(AW$37+$Y4,$S$4:$X$96,LEFT(Z$3,1)+1,FALSE)</f>
        <v>10</v>
      </c>
      <c r="AA4" s="251" t="str">
        <f t="shared" si="1"/>
        <v>J</v>
      </c>
      <c r="AB4" s="251" t="str">
        <f t="shared" si="1"/>
        <v>A</v>
      </c>
      <c r="AC4" s="251" t="str">
        <f t="shared" si="1"/>
        <v>J</v>
      </c>
      <c r="AD4" s="251" t="str">
        <f t="shared" si="1"/>
        <v>A</v>
      </c>
      <c r="AE4" s="49"/>
      <c r="AF4" s="198"/>
      <c r="AG4" s="198"/>
      <c r="AH4" s="198"/>
      <c r="AI4" s="198"/>
      <c r="AJ4" s="198"/>
      <c r="AK4" s="49"/>
      <c r="AL4" s="65" t="s">
        <v>46</v>
      </c>
      <c r="AM4" s="110"/>
      <c r="AN4" s="109">
        <f>PRODUCT(AW17:BA17)</f>
        <v>175092390</v>
      </c>
      <c r="AO4" s="109"/>
      <c r="AP4" s="111"/>
      <c r="AQ4" s="338"/>
      <c r="AR4" s="338"/>
      <c r="AS4" s="338"/>
      <c r="AT4" s="46">
        <v>1</v>
      </c>
      <c r="AU4" s="99" t="s">
        <v>47</v>
      </c>
      <c r="AV4" s="47" t="s">
        <v>48</v>
      </c>
      <c r="AW4" s="47">
        <f t="shared" ref="AW4:AW16" si="2">B100</f>
        <v>0</v>
      </c>
      <c r="AX4" s="47">
        <f>C100</f>
        <v>1</v>
      </c>
      <c r="AY4" s="47">
        <f t="shared" ref="AY4:AY16" si="3">D100</f>
        <v>2</v>
      </c>
      <c r="AZ4" s="47">
        <f t="shared" ref="AZ4:AZ16" si="4">E100</f>
        <v>1</v>
      </c>
      <c r="BA4" s="47">
        <f t="shared" ref="BA4:BA16" si="5">F100</f>
        <v>0</v>
      </c>
      <c r="BB4" s="50"/>
      <c r="BC4" s="100" t="s">
        <v>49</v>
      </c>
      <c r="BD4" s="84"/>
      <c r="BE4" s="84"/>
      <c r="BF4" s="84"/>
      <c r="BG4" s="84"/>
      <c r="BH4" s="84"/>
      <c r="BI4" s="85"/>
      <c r="BK4" s="100" t="s">
        <v>50</v>
      </c>
      <c r="BL4" s="84"/>
      <c r="BM4" s="88"/>
      <c r="BN4" s="88"/>
      <c r="BO4" s="84"/>
      <c r="BP4" s="84"/>
      <c r="BQ4" s="84"/>
      <c r="BR4" s="56"/>
      <c r="BS4" s="87"/>
      <c r="CF4" s="276"/>
      <c r="CG4" s="143"/>
      <c r="CH4" s="143"/>
      <c r="CI4" s="143"/>
      <c r="CJ4" s="143"/>
      <c r="CK4" s="143"/>
      <c r="CL4" s="143"/>
      <c r="CM4" s="142"/>
      <c r="CN4" s="276"/>
      <c r="CO4" s="143"/>
      <c r="CP4" s="277"/>
      <c r="CQ4" s="277"/>
      <c r="CR4" s="143"/>
      <c r="CS4" s="143"/>
      <c r="CT4" s="143"/>
      <c r="CU4" s="142"/>
      <c r="CV4" s="149"/>
      <c r="CW4" s="148"/>
      <c r="CX4" s="142"/>
      <c r="CY4" s="142"/>
      <c r="CZ4" s="142"/>
      <c r="DA4" s="142"/>
      <c r="DB4" s="142"/>
      <c r="DC4" s="142"/>
      <c r="DD4" s="142"/>
      <c r="DE4" s="142"/>
      <c r="DF4" s="142"/>
      <c r="DG4" s="142"/>
      <c r="DH4" s="274"/>
      <c r="DI4" s="276"/>
      <c r="DJ4" s="143"/>
      <c r="DK4" s="143"/>
      <c r="DL4" s="143"/>
      <c r="DM4" s="143"/>
      <c r="DN4" s="143"/>
      <c r="DO4" s="143"/>
      <c r="DP4" s="142"/>
      <c r="DQ4" s="276"/>
      <c r="DR4" s="143"/>
      <c r="DS4" s="277"/>
      <c r="DT4" s="277"/>
      <c r="DU4" s="143"/>
      <c r="DV4" s="143"/>
      <c r="DW4" s="143"/>
      <c r="DX4" s="142"/>
      <c r="DY4" s="149"/>
      <c r="DZ4" s="148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274"/>
      <c r="EL4" s="276"/>
      <c r="EM4" s="143"/>
      <c r="EN4" s="143"/>
      <c r="EO4" s="143"/>
      <c r="EP4" s="143"/>
      <c r="EQ4" s="143"/>
      <c r="ER4" s="143"/>
      <c r="ES4" s="142"/>
      <c r="ET4" s="276"/>
      <c r="EU4" s="143"/>
      <c r="EV4" s="277"/>
      <c r="EW4" s="277"/>
      <c r="EX4" s="143"/>
      <c r="EY4" s="143"/>
      <c r="EZ4" s="143"/>
      <c r="FA4" s="142"/>
      <c r="FB4" s="149"/>
      <c r="FC4" s="148"/>
      <c r="FD4" s="142"/>
      <c r="FE4" s="142"/>
      <c r="FF4" s="142"/>
      <c r="FG4" s="142"/>
      <c r="FH4" s="142"/>
      <c r="FI4" s="142"/>
      <c r="FJ4" s="142"/>
      <c r="FK4" s="142"/>
      <c r="FL4" s="142"/>
      <c r="FM4" s="142"/>
      <c r="FN4" s="274"/>
      <c r="FO4" s="276"/>
      <c r="FP4" s="143"/>
      <c r="FQ4" s="143"/>
      <c r="FR4" s="143"/>
      <c r="FS4" s="143"/>
      <c r="FT4" s="143"/>
      <c r="FU4" s="143"/>
      <c r="FV4" s="142"/>
      <c r="FW4" s="276"/>
      <c r="FX4" s="143"/>
      <c r="FY4" s="277"/>
      <c r="FZ4" s="277"/>
      <c r="GA4" s="143"/>
      <c r="GB4" s="143"/>
      <c r="GC4" s="143"/>
      <c r="GD4" s="142"/>
      <c r="GE4" s="149"/>
      <c r="GF4" s="148"/>
      <c r="GG4" s="142"/>
      <c r="GH4" s="142"/>
      <c r="GI4" s="142"/>
      <c r="GJ4" s="142"/>
      <c r="GK4" s="142"/>
      <c r="GL4" s="142"/>
      <c r="GM4" s="142"/>
      <c r="GN4" s="142"/>
      <c r="GO4" s="142"/>
      <c r="GP4" s="142"/>
      <c r="GT4" s="48">
        <v>1</v>
      </c>
      <c r="GU4" s="47" t="s">
        <v>51</v>
      </c>
      <c r="GV4" s="47" t="s">
        <v>37</v>
      </c>
      <c r="GW4" s="47" t="s">
        <v>39</v>
      </c>
      <c r="GX4" s="47" t="s">
        <v>38</v>
      </c>
      <c r="GY4" s="49"/>
      <c r="GZ4" s="47" t="s">
        <v>51</v>
      </c>
      <c r="HA4" s="172">
        <f>HE6</f>
        <v>34000000</v>
      </c>
      <c r="HB4" s="179">
        <f>HE7</f>
        <v>1000000</v>
      </c>
      <c r="HC4" s="181" t="s">
        <v>52</v>
      </c>
      <c r="HD4" s="182"/>
      <c r="HE4" s="158"/>
    </row>
    <row r="5" spans="1:214">
      <c r="A5" s="142">
        <f>A4+1</f>
        <v>1</v>
      </c>
      <c r="B5" s="99" t="s">
        <v>53</v>
      </c>
      <c r="C5" s="99" t="s">
        <v>54</v>
      </c>
      <c r="D5" s="99" t="s">
        <v>45</v>
      </c>
      <c r="E5" s="99">
        <v>9</v>
      </c>
      <c r="F5" s="99" t="s">
        <v>55</v>
      </c>
      <c r="G5" s="49">
        <f>G4+1</f>
        <v>-2</v>
      </c>
      <c r="H5" s="251" t="str">
        <f t="shared" si="0"/>
        <v>PIC-e</v>
      </c>
      <c r="I5" s="251">
        <f t="shared" si="0"/>
        <v>10</v>
      </c>
      <c r="J5" s="251" t="str">
        <f t="shared" si="0"/>
        <v>A</v>
      </c>
      <c r="K5" s="251" t="str">
        <f t="shared" si="0"/>
        <v>J</v>
      </c>
      <c r="L5" s="251" t="str">
        <f t="shared" si="0"/>
        <v>PIC-c</v>
      </c>
      <c r="M5" s="49" t="str">
        <f>O2</f>
        <v>PIC-a</v>
      </c>
      <c r="N5" s="201">
        <f t="shared" ref="N5:N36" si="6">IF(AND(COUNTIF(H4:H6,$AL$26)=0,COUNTIF(H4:H6,$M5)=0,H7&lt;&gt;""),1,"")</f>
        <v>1</v>
      </c>
      <c r="O5" s="47" t="str">
        <f t="shared" ref="O5:O36" si="7">IF(AND(COUNTIF(I4:I7,$AL$26)=0,COUNTIF(I4:I7,$M5)=0,I7&lt;&gt;""),1,"")</f>
        <v/>
      </c>
      <c r="P5" s="47">
        <f t="shared" ref="P5:P36" si="8">IF(AND(COUNTIF(J4:J7,$AL$26)=0,COUNTIF(J4:J7,$M5)=0,J7&lt;&gt;""),1,"")</f>
        <v>1</v>
      </c>
      <c r="Q5" s="47" t="str">
        <f t="shared" ref="Q5:Q36" si="9">IF(AND(COUNTIF(K4:K7,$AL$26)=0,COUNTIF(K4:K7,$M5)=0,K7&lt;&gt;""),1,"")</f>
        <v/>
      </c>
      <c r="R5" s="201">
        <f t="shared" ref="R5:R36" si="10">IF(AND(COUNTIF(L4:L6,$AL$26)=0,COUNTIF(L4:L6,$M5)=0,L7&lt;&gt;""),1,"")</f>
        <v>1</v>
      </c>
      <c r="S5" s="148">
        <f>S4+1</f>
        <v>1</v>
      </c>
      <c r="T5" s="99" t="s">
        <v>55</v>
      </c>
      <c r="U5" s="99">
        <v>9</v>
      </c>
      <c r="V5" s="99">
        <v>10</v>
      </c>
      <c r="W5" s="99">
        <v>9</v>
      </c>
      <c r="X5" s="99" t="s">
        <v>55</v>
      </c>
      <c r="Y5" s="49">
        <f t="shared" ref="Y5:Y36" si="11">Y4+1</f>
        <v>-2</v>
      </c>
      <c r="Z5" s="251">
        <f t="shared" si="1"/>
        <v>9</v>
      </c>
      <c r="AA5" s="251" t="str">
        <f t="shared" si="1"/>
        <v>K</v>
      </c>
      <c r="AB5" s="251">
        <f t="shared" si="1"/>
        <v>10</v>
      </c>
      <c r="AC5" s="251" t="str">
        <f t="shared" si="1"/>
        <v>PIC-a</v>
      </c>
      <c r="AD5" s="251" t="str">
        <f t="shared" si="1"/>
        <v>K</v>
      </c>
      <c r="AE5" s="49" t="str">
        <f>AG2</f>
        <v>PIC-a</v>
      </c>
      <c r="AF5" s="201">
        <f t="shared" ref="AF5:AF36" si="12">IF(AND(COUNTIF(Z4:Z6,$AL$26)=0,COUNTIF(Z4:Z6,$AE5)=0,Z7&lt;&gt;""),1,"")</f>
        <v>1</v>
      </c>
      <c r="AG5" s="47" t="str">
        <f t="shared" ref="AG5:AG36" si="13">IF(AND(COUNTIF(AA4:AA7,$AL$26)=0,COUNTIF(AA4:AA7,$AE5)=0,AA7&lt;&gt;""),1,"")</f>
        <v/>
      </c>
      <c r="AH5" s="47" t="str">
        <f t="shared" ref="AH5:AH36" si="14">IF(AND(COUNTIF(AB4:AB7,$AL$26)=0,COUNTIF(AB4:AB7,$AE5)=0,AB7&lt;&gt;""),1,"")</f>
        <v/>
      </c>
      <c r="AI5" s="47" t="str">
        <f t="shared" ref="AI5:AI36" si="15">IF(AND(COUNTIF(AC4:AC7,$AL$26)=0,COUNTIF(AC4:AC7,$AE5)=0,AC7&lt;&gt;""),1,"")</f>
        <v/>
      </c>
      <c r="AJ5" s="201" t="str">
        <f t="shared" ref="AJ5:AJ36" si="16">IF(AND(COUNTIF(AD4:AD6,$AL$26)=0,COUNTIF(AD4:AD6,$AE5)=0,AD7&lt;&gt;""),1,"")</f>
        <v/>
      </c>
      <c r="AK5" s="49"/>
      <c r="AL5" s="68" t="s">
        <v>56</v>
      </c>
      <c r="AM5" s="139">
        <f>AO5*AP5</f>
        <v>0.89588826174390968</v>
      </c>
      <c r="AN5" s="112">
        <f>SUM(CA50,CA80)</f>
        <v>105631432</v>
      </c>
      <c r="AO5" s="122">
        <f>AN4/AN5</f>
        <v>1.657578494249704</v>
      </c>
      <c r="AP5" s="69">
        <f>SUM(CD50,CD80)</f>
        <v>0.54048014308331727</v>
      </c>
      <c r="AQ5" s="338"/>
      <c r="AR5" s="338"/>
      <c r="AS5" s="338"/>
      <c r="AT5" s="46">
        <f>AT4+1</f>
        <v>2</v>
      </c>
      <c r="AU5" s="47" t="s">
        <v>57</v>
      </c>
      <c r="AV5" s="47" t="s">
        <v>58</v>
      </c>
      <c r="AW5" s="47">
        <f t="shared" si="2"/>
        <v>2</v>
      </c>
      <c r="AX5" s="47">
        <f t="shared" ref="AX5:AX16" si="17">C101</f>
        <v>2</v>
      </c>
      <c r="AY5" s="47">
        <f t="shared" si="3"/>
        <v>1</v>
      </c>
      <c r="AZ5" s="47">
        <f t="shared" si="4"/>
        <v>4</v>
      </c>
      <c r="BA5" s="47">
        <f t="shared" si="5"/>
        <v>1</v>
      </c>
      <c r="BB5" s="50"/>
      <c r="BC5" s="48"/>
      <c r="BD5" s="48"/>
      <c r="BE5" s="47" t="s">
        <v>59</v>
      </c>
      <c r="BF5" s="47" t="s">
        <v>60</v>
      </c>
      <c r="BG5" s="47" t="s">
        <v>61</v>
      </c>
      <c r="BH5" s="47" t="s">
        <v>62</v>
      </c>
      <c r="BI5" s="47" t="s">
        <v>63</v>
      </c>
      <c r="BK5" s="117"/>
      <c r="BL5" s="117"/>
      <c r="BM5" s="67"/>
      <c r="BN5" s="67"/>
      <c r="BO5" s="67" t="s">
        <v>59</v>
      </c>
      <c r="BP5" s="67" t="s">
        <v>60</v>
      </c>
      <c r="BQ5" s="67" t="s">
        <v>61</v>
      </c>
      <c r="BR5" s="67" t="s">
        <v>62</v>
      </c>
      <c r="BS5" s="67" t="s">
        <v>63</v>
      </c>
      <c r="BT5" s="47"/>
      <c r="BU5" s="47" t="s">
        <v>59</v>
      </c>
      <c r="BV5" s="47" t="s">
        <v>60</v>
      </c>
      <c r="BW5" s="47" t="s">
        <v>61</v>
      </c>
      <c r="BX5" s="47" t="s">
        <v>62</v>
      </c>
      <c r="BY5" s="47" t="s">
        <v>63</v>
      </c>
      <c r="BZ5" s="48"/>
      <c r="CA5" s="47" t="s">
        <v>37</v>
      </c>
      <c r="CB5" s="47" t="s">
        <v>51</v>
      </c>
      <c r="CC5" s="47" t="s">
        <v>64</v>
      </c>
      <c r="CD5" s="47" t="s">
        <v>39</v>
      </c>
      <c r="CE5" s="49"/>
      <c r="CF5" s="142"/>
      <c r="CG5" s="142"/>
      <c r="CH5" s="148"/>
      <c r="CI5" s="148"/>
      <c r="CJ5" s="148"/>
      <c r="CK5" s="148"/>
      <c r="CL5" s="148"/>
      <c r="CM5" s="142"/>
      <c r="CN5" s="142"/>
      <c r="CO5" s="142"/>
      <c r="CP5" s="148"/>
      <c r="CQ5" s="148"/>
      <c r="CR5" s="148"/>
      <c r="CS5" s="148"/>
      <c r="CT5" s="148"/>
      <c r="CU5" s="148"/>
      <c r="CV5" s="148"/>
      <c r="CW5" s="148"/>
      <c r="CX5" s="148"/>
      <c r="CY5" s="148"/>
      <c r="CZ5" s="148"/>
      <c r="DA5" s="148"/>
      <c r="DB5" s="148"/>
      <c r="DC5" s="142"/>
      <c r="DD5" s="148"/>
      <c r="DE5" s="148"/>
      <c r="DF5" s="148"/>
      <c r="DG5" s="148"/>
      <c r="DH5" s="274"/>
      <c r="DI5" s="142"/>
      <c r="DJ5" s="142"/>
      <c r="DK5" s="148"/>
      <c r="DL5" s="148"/>
      <c r="DM5" s="148"/>
      <c r="DN5" s="148"/>
      <c r="DO5" s="148"/>
      <c r="DP5" s="142"/>
      <c r="DQ5" s="142"/>
      <c r="DR5" s="142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2"/>
      <c r="EG5" s="148"/>
      <c r="EH5" s="148"/>
      <c r="EI5" s="148"/>
      <c r="EJ5" s="148"/>
      <c r="EK5" s="274"/>
      <c r="EL5" s="142"/>
      <c r="EM5" s="142"/>
      <c r="EN5" s="148"/>
      <c r="EO5" s="148"/>
      <c r="EP5" s="148"/>
      <c r="EQ5" s="148"/>
      <c r="ER5" s="148"/>
      <c r="ES5" s="142"/>
      <c r="ET5" s="142"/>
      <c r="EU5" s="142"/>
      <c r="EV5" s="148"/>
      <c r="EW5" s="148"/>
      <c r="EX5" s="148"/>
      <c r="EY5" s="148"/>
      <c r="EZ5" s="148"/>
      <c r="FA5" s="148"/>
      <c r="FB5" s="148"/>
      <c r="FC5" s="148"/>
      <c r="FD5" s="148"/>
      <c r="FE5" s="148"/>
      <c r="FF5" s="148"/>
      <c r="FG5" s="148"/>
      <c r="FH5" s="148"/>
      <c r="FI5" s="142"/>
      <c r="FJ5" s="148"/>
      <c r="FK5" s="148"/>
      <c r="FL5" s="148"/>
      <c r="FM5" s="148"/>
      <c r="FN5" s="274"/>
      <c r="FO5" s="142"/>
      <c r="FP5" s="142"/>
      <c r="FQ5" s="148"/>
      <c r="FR5" s="148"/>
      <c r="FS5" s="148"/>
      <c r="FT5" s="148"/>
      <c r="FU5" s="148"/>
      <c r="FV5" s="142"/>
      <c r="FW5" s="142"/>
      <c r="FX5" s="142"/>
      <c r="FY5" s="148"/>
      <c r="FZ5" s="148"/>
      <c r="GA5" s="148"/>
      <c r="GB5" s="148"/>
      <c r="GC5" s="148"/>
      <c r="GD5" s="148"/>
      <c r="GE5" s="148"/>
      <c r="GF5" s="148"/>
      <c r="GG5" s="148"/>
      <c r="GH5" s="148"/>
      <c r="GI5" s="148"/>
      <c r="GJ5" s="148"/>
      <c r="GK5" s="148"/>
      <c r="GL5" s="142"/>
      <c r="GN5" s="148"/>
      <c r="GO5" s="148"/>
      <c r="GP5" s="148"/>
      <c r="GT5" s="48">
        <f t="shared" ref="GT5:GT36" si="18">COUNTIF($GY$50:$GY$305,GU5)</f>
        <v>1</v>
      </c>
      <c r="GU5" s="221">
        <f>LARGE($GY$50:$GY$305,SUM(GT$4:GT4))</f>
        <v>10000</v>
      </c>
      <c r="GV5" s="204">
        <f t="shared" ref="GV5:GV36" si="19">SUMIF($GY$50:$GY$305,GU5,$GZ$50:$GZ$305)</f>
        <v>4001.2581815733156</v>
      </c>
      <c r="GW5" s="310">
        <f t="shared" ref="GW5:GW36" si="20">PRODUCT(GU5:GV5)/$AN$4/$AM$19</f>
        <v>3.8087112957653538E-3</v>
      </c>
      <c r="GX5" s="205">
        <f>$AN$4/GV5</f>
        <v>43759.333203325747</v>
      </c>
      <c r="GY5" s="206"/>
      <c r="GZ5" s="369">
        <f>GU5</f>
        <v>10000</v>
      </c>
      <c r="HA5" s="344">
        <f>IF(GX5&lt;HA$4,0,1)</f>
        <v>0</v>
      </c>
      <c r="HB5" s="207">
        <f>IF(GX5&lt;HB$4,GW5,)</f>
        <v>3.8087112957653538E-3</v>
      </c>
      <c r="HC5" s="180" t="s">
        <v>65</v>
      </c>
      <c r="HD5" s="55"/>
      <c r="HE5" s="159">
        <v>17000000</v>
      </c>
    </row>
    <row r="6" spans="1:214">
      <c r="A6" s="142">
        <f t="shared" ref="A6:A96" si="21">A5+1</f>
        <v>2</v>
      </c>
      <c r="B6" s="99" t="s">
        <v>45</v>
      </c>
      <c r="C6" s="99" t="s">
        <v>66</v>
      </c>
      <c r="D6" s="99">
        <v>10</v>
      </c>
      <c r="E6" s="99" t="s">
        <v>67</v>
      </c>
      <c r="F6" s="99" t="s">
        <v>68</v>
      </c>
      <c r="G6" s="49">
        <f t="shared" ref="G6:G69" si="22">G5+1</f>
        <v>-1</v>
      </c>
      <c r="H6" s="251" t="str">
        <f t="shared" si="0"/>
        <v>PIC-c</v>
      </c>
      <c r="I6" s="251" t="str">
        <f t="shared" si="0"/>
        <v>PIC-a</v>
      </c>
      <c r="J6" s="251">
        <f t="shared" si="0"/>
        <v>10</v>
      </c>
      <c r="K6" s="251" t="str">
        <f t="shared" si="0"/>
        <v>PIC-a</v>
      </c>
      <c r="L6" s="251" t="str">
        <f t="shared" si="0"/>
        <v>Q</v>
      </c>
      <c r="M6" s="49" t="str">
        <f>M5</f>
        <v>PIC-a</v>
      </c>
      <c r="N6" s="201">
        <f t="shared" si="6"/>
        <v>1</v>
      </c>
      <c r="O6" s="47" t="str">
        <f t="shared" si="7"/>
        <v/>
      </c>
      <c r="P6" s="47">
        <f t="shared" si="8"/>
        <v>1</v>
      </c>
      <c r="Q6" s="47" t="str">
        <f t="shared" si="9"/>
        <v/>
      </c>
      <c r="R6" s="201">
        <f t="shared" si="10"/>
        <v>1</v>
      </c>
      <c r="S6" s="148">
        <f t="shared" ref="S6:S69" si="23">S5+1</f>
        <v>2</v>
      </c>
      <c r="T6" s="99" t="s">
        <v>69</v>
      </c>
      <c r="U6" s="99" t="s">
        <v>57</v>
      </c>
      <c r="V6" s="99" t="s">
        <v>55</v>
      </c>
      <c r="W6" s="99" t="s">
        <v>67</v>
      </c>
      <c r="X6" s="99" t="s">
        <v>68</v>
      </c>
      <c r="Y6" s="49">
        <f t="shared" si="11"/>
        <v>-1</v>
      </c>
      <c r="Z6" s="251" t="str">
        <f t="shared" si="1"/>
        <v>PIC-e</v>
      </c>
      <c r="AA6" s="251" t="str">
        <f t="shared" si="1"/>
        <v>PIC-e</v>
      </c>
      <c r="AB6" s="251" t="str">
        <f t="shared" si="1"/>
        <v>PIC-c</v>
      </c>
      <c r="AC6" s="251" t="str">
        <f t="shared" si="1"/>
        <v>Q</v>
      </c>
      <c r="AD6" s="251" t="str">
        <f t="shared" si="1"/>
        <v>PIC-a</v>
      </c>
      <c r="AE6" s="49" t="str">
        <f t="shared" ref="AE6:AE37" si="24">AE5</f>
        <v>PIC-a</v>
      </c>
      <c r="AF6" s="201">
        <f t="shared" si="12"/>
        <v>1</v>
      </c>
      <c r="AG6" s="47" t="str">
        <f t="shared" si="13"/>
        <v/>
      </c>
      <c r="AH6" s="47" t="str">
        <f t="shared" si="14"/>
        <v/>
      </c>
      <c r="AI6" s="47" t="str">
        <f t="shared" si="15"/>
        <v/>
      </c>
      <c r="AJ6" s="201" t="str">
        <f t="shared" si="16"/>
        <v/>
      </c>
      <c r="AK6" s="49"/>
      <c r="AL6" s="115" t="s">
        <v>70</v>
      </c>
      <c r="AM6" s="138">
        <f>$AO$6*$AP$6</f>
        <v>36.506080642486445</v>
      </c>
      <c r="AN6" s="112">
        <f>$AO$48</f>
        <v>1349944</v>
      </c>
      <c r="AO6" s="137">
        <f>$AN$4/$AN$6</f>
        <v>129.70344695779974</v>
      </c>
      <c r="AP6" s="69">
        <f>+AO61</f>
        <v>0.28145806066637574</v>
      </c>
      <c r="AQ6" s="338"/>
      <c r="AR6" s="338"/>
      <c r="AS6" s="338"/>
      <c r="AT6" s="46">
        <f t="shared" ref="AT6:AT16" si="25">AT5+1</f>
        <v>3</v>
      </c>
      <c r="AU6" s="47" t="s">
        <v>71</v>
      </c>
      <c r="AV6" s="47" t="s">
        <v>72</v>
      </c>
      <c r="AW6" s="47">
        <f t="shared" si="2"/>
        <v>2</v>
      </c>
      <c r="AX6" s="47">
        <f t="shared" si="17"/>
        <v>2</v>
      </c>
      <c r="AY6" s="47">
        <f t="shared" si="3"/>
        <v>1</v>
      </c>
      <c r="AZ6" s="47">
        <f t="shared" si="4"/>
        <v>3</v>
      </c>
      <c r="BA6" s="47">
        <f t="shared" si="5"/>
        <v>2</v>
      </c>
      <c r="BB6" s="50"/>
      <c r="BC6" s="199">
        <v>1</v>
      </c>
      <c r="BD6" s="441" t="s">
        <v>73</v>
      </c>
      <c r="BE6" s="199">
        <f>AW$17</f>
        <v>53</v>
      </c>
      <c r="BF6" s="199">
        <f>AX$17</f>
        <v>22</v>
      </c>
      <c r="BG6" s="199">
        <f>AY$17</f>
        <v>45</v>
      </c>
      <c r="BH6" s="199">
        <f>AZ$17</f>
        <v>71</v>
      </c>
      <c r="BI6" s="199">
        <f>BA$17</f>
        <v>47</v>
      </c>
      <c r="BK6" s="48">
        <v>1</v>
      </c>
      <c r="BL6" s="48">
        <v>2</v>
      </c>
      <c r="BM6" s="47" t="str">
        <f t="shared" ref="BM6:BM49" si="26">CONCATENATE(INDEX($AV$4:$AV$16,MATCH(BL6,$AT$4:$AT$16,0)),BT6)</f>
        <v>Pa5</v>
      </c>
      <c r="BN6" s="47"/>
      <c r="BO6" s="99" t="s">
        <v>74</v>
      </c>
      <c r="BP6" s="47" t="s">
        <v>74</v>
      </c>
      <c r="BQ6" s="47" t="s">
        <v>74</v>
      </c>
      <c r="BR6" s="47" t="s">
        <v>74</v>
      </c>
      <c r="BS6" s="47" t="s">
        <v>74</v>
      </c>
      <c r="BT6" s="47">
        <v>5</v>
      </c>
      <c r="BU6" s="48">
        <f t="shared" ref="BU6:BU49" si="27">VLOOKUP(BO6,$BD$6:$BI$43,LEFT(BU$5,1)+1,FALSE)</f>
        <v>6</v>
      </c>
      <c r="BV6" s="48">
        <f t="shared" ref="BV6:BV49" si="28">VLOOKUP(BP6,$BD$6:$BI$43,LEFT(BV$5,1)+1,FALSE)</f>
        <v>12</v>
      </c>
      <c r="BW6" s="48">
        <f t="shared" ref="BW6:BW49" si="29">VLOOKUP(BQ6,$BD$6:$BI$43,LEFT(BW$5,1)+1,FALSE)</f>
        <v>12</v>
      </c>
      <c r="BX6" s="48">
        <f t="shared" ref="BX6:BX49" si="30">VLOOKUP(BR6,$BD$6:$BI$43,LEFT(BX$5,1)+1,FALSE)</f>
        <v>20</v>
      </c>
      <c r="BY6" s="48">
        <f t="shared" ref="BY6:BY49" si="31">VLOOKUP(BS6,$BD$6:$BI$43,LEFT(BY$5,1)+1,FALSE)</f>
        <v>3</v>
      </c>
      <c r="BZ6" s="118">
        <f t="shared" ref="BZ6:BZ49" si="32">PRODUCT(BU6:BY6)</f>
        <v>51840</v>
      </c>
      <c r="CA6" s="118">
        <f t="shared" ref="CA6:CA49" si="33">IF(CB6&gt;0,BZ6,0)</f>
        <v>51840</v>
      </c>
      <c r="CB6" s="118">
        <f t="shared" ref="CB6:CB49" si="34">HLOOKUP(BT6,$AW$43:$BA$56,BL6+1,TRUE)</f>
        <v>2000</v>
      </c>
      <c r="CC6" s="118">
        <f t="shared" ref="CC6:CC49" si="35">PRODUCT(CA6:CB6)</f>
        <v>103680000</v>
      </c>
      <c r="CD6" s="51">
        <f t="shared" ref="CD6:CD49" si="36">CC6/$AM$19/$AN$4</f>
        <v>9.8690754064182911E-3</v>
      </c>
      <c r="CE6" s="275"/>
      <c r="CF6" s="142"/>
      <c r="CG6" s="148"/>
      <c r="CH6" s="142"/>
      <c r="CI6" s="142"/>
      <c r="CJ6" s="142"/>
      <c r="CK6" s="142"/>
      <c r="CL6" s="142"/>
      <c r="CM6" s="142"/>
      <c r="CN6" s="142"/>
      <c r="CO6" s="142"/>
      <c r="CP6" s="148"/>
      <c r="CQ6" s="148"/>
      <c r="CR6" s="267"/>
      <c r="CS6" s="148"/>
      <c r="CT6" s="148"/>
      <c r="CU6" s="148"/>
      <c r="CV6" s="148"/>
      <c r="CW6" s="148"/>
      <c r="CX6" s="142"/>
      <c r="CY6" s="142"/>
      <c r="CZ6" s="142"/>
      <c r="DA6" s="142"/>
      <c r="DB6" s="142"/>
      <c r="DC6" s="278"/>
      <c r="DD6" s="278"/>
      <c r="DE6" s="278"/>
      <c r="DF6" s="278"/>
      <c r="DG6" s="275"/>
      <c r="DH6" s="274"/>
      <c r="DI6" s="142"/>
      <c r="DJ6" s="148"/>
      <c r="DK6" s="142"/>
      <c r="DL6" s="142"/>
      <c r="DM6" s="142"/>
      <c r="DN6" s="142"/>
      <c r="DO6" s="142"/>
      <c r="DP6" s="142"/>
      <c r="DQ6" s="142"/>
      <c r="DR6" s="142"/>
      <c r="DS6" s="148"/>
      <c r="DT6" s="148"/>
      <c r="DU6" s="267"/>
      <c r="DV6" s="148"/>
      <c r="DW6" s="148"/>
      <c r="DX6" s="148"/>
      <c r="DY6" s="148"/>
      <c r="DZ6" s="148"/>
      <c r="EA6" s="142"/>
      <c r="EB6" s="142"/>
      <c r="EC6" s="142"/>
      <c r="ED6" s="142"/>
      <c r="EE6" s="142"/>
      <c r="EF6" s="278"/>
      <c r="EG6" s="278"/>
      <c r="EH6" s="278"/>
      <c r="EI6" s="278"/>
      <c r="EJ6" s="275"/>
      <c r="EK6" s="274"/>
      <c r="EL6" s="142"/>
      <c r="EM6" s="148"/>
      <c r="EN6" s="142"/>
      <c r="EO6" s="142"/>
      <c r="EP6" s="142"/>
      <c r="EQ6" s="142"/>
      <c r="ER6" s="142"/>
      <c r="ES6" s="142"/>
      <c r="ET6" s="142"/>
      <c r="EU6" s="142"/>
      <c r="EV6" s="148"/>
      <c r="EW6" s="148"/>
      <c r="EX6" s="267"/>
      <c r="EY6" s="148"/>
      <c r="EZ6" s="148"/>
      <c r="FA6" s="148"/>
      <c r="FB6" s="148"/>
      <c r="FC6" s="148"/>
      <c r="FD6" s="142"/>
      <c r="FE6" s="142"/>
      <c r="FF6" s="142"/>
      <c r="FG6" s="142"/>
      <c r="FH6" s="142"/>
      <c r="FI6" s="278"/>
      <c r="FJ6" s="278"/>
      <c r="FK6" s="278"/>
      <c r="FL6" s="278"/>
      <c r="FM6" s="275"/>
      <c r="FN6" s="274"/>
      <c r="FO6" s="142"/>
      <c r="FP6" s="148"/>
      <c r="FQ6" s="142"/>
      <c r="FR6" s="142"/>
      <c r="FS6" s="142"/>
      <c r="FT6" s="142"/>
      <c r="FU6" s="142"/>
      <c r="FV6" s="142"/>
      <c r="FW6" s="142"/>
      <c r="FX6" s="142"/>
      <c r="FY6" s="148"/>
      <c r="FZ6" s="148"/>
      <c r="GA6" s="267"/>
      <c r="GB6" s="148"/>
      <c r="GC6" s="148"/>
      <c r="GD6" s="148"/>
      <c r="GE6" s="148"/>
      <c r="GF6" s="148"/>
      <c r="GG6" s="142"/>
      <c r="GH6" s="142"/>
      <c r="GI6" s="142"/>
      <c r="GJ6" s="142"/>
      <c r="GK6" s="142"/>
      <c r="GL6" s="278"/>
      <c r="GM6" s="278"/>
      <c r="GN6" s="148"/>
      <c r="GO6" s="148"/>
      <c r="GP6" s="275"/>
      <c r="GT6" s="48">
        <f t="shared" si="18"/>
        <v>3</v>
      </c>
      <c r="GU6" s="221">
        <f>LARGE($GY$50:$GY$305,SUM(GT$4:GT5))</f>
        <v>9000</v>
      </c>
      <c r="GV6" s="204">
        <f t="shared" si="19"/>
        <v>10425.500484210474</v>
      </c>
      <c r="GW6" s="310">
        <f t="shared" si="20"/>
        <v>8.9314279885697543E-3</v>
      </c>
      <c r="GX6" s="205">
        <f t="shared" ref="GX6:GX36" si="37">$AN$4/GV6</f>
        <v>16794.62681577534</v>
      </c>
      <c r="GY6" s="206"/>
      <c r="GZ6" s="369">
        <f t="shared" ref="GZ6:GZ36" si="38">GU6</f>
        <v>9000</v>
      </c>
      <c r="HA6" s="344">
        <f t="shared" ref="HA6:HA36" si="39">IF(GX6&lt;HA$4,0,1)</f>
        <v>0</v>
      </c>
      <c r="HB6" s="207">
        <f t="shared" ref="HB6:HB36" si="40">IF(GX6&lt;HB$4,GW6,)</f>
        <v>8.9314279885697543E-3</v>
      </c>
      <c r="HC6" s="173" t="s">
        <v>75</v>
      </c>
      <c r="HD6" s="160"/>
      <c r="HE6" s="159">
        <v>34000000</v>
      </c>
    </row>
    <row r="7" spans="1:214" ht="15">
      <c r="A7" s="142">
        <f t="shared" si="21"/>
        <v>3</v>
      </c>
      <c r="B7" s="99" t="s">
        <v>55</v>
      </c>
      <c r="C7" s="99" t="s">
        <v>44</v>
      </c>
      <c r="D7" s="99" t="s">
        <v>55</v>
      </c>
      <c r="E7" s="99" t="s">
        <v>71</v>
      </c>
      <c r="F7" s="99" t="s">
        <v>69</v>
      </c>
      <c r="G7" s="49">
        <f t="shared" si="22"/>
        <v>0</v>
      </c>
      <c r="H7" s="251">
        <f t="shared" ref="H7:H38" si="41">IF(B4="","",B4)</f>
        <v>9</v>
      </c>
      <c r="I7" s="251" t="str">
        <f t="shared" ref="I7:I38" si="42">IF(C4="","",C4)</f>
        <v>J</v>
      </c>
      <c r="J7" s="251" t="str">
        <f t="shared" ref="J7:J38" si="43">IF(D4="","",D4)</f>
        <v>PIC-c</v>
      </c>
      <c r="K7" s="251" t="str">
        <f t="shared" ref="K7:K38" si="44">IF(E4="","",E4)</f>
        <v>WILD</v>
      </c>
      <c r="L7" s="251" t="str">
        <f t="shared" ref="L7:L38" si="45">IF(F4="","",F4)</f>
        <v>Scatter</v>
      </c>
      <c r="M7" s="49" t="str">
        <f t="shared" ref="M7:M70" si="46">M6</f>
        <v>PIC-a</v>
      </c>
      <c r="N7" s="201">
        <f t="shared" si="6"/>
        <v>1</v>
      </c>
      <c r="O7" s="47" t="str">
        <f t="shared" si="7"/>
        <v/>
      </c>
      <c r="P7" s="47">
        <f t="shared" si="8"/>
        <v>1</v>
      </c>
      <c r="Q7" s="47" t="str">
        <f t="shared" si="9"/>
        <v/>
      </c>
      <c r="R7" s="201">
        <f t="shared" si="10"/>
        <v>1</v>
      </c>
      <c r="S7" s="148">
        <f t="shared" si="23"/>
        <v>3</v>
      </c>
      <c r="T7" s="99">
        <v>9</v>
      </c>
      <c r="U7" s="99" t="s">
        <v>54</v>
      </c>
      <c r="V7" s="99" t="s">
        <v>45</v>
      </c>
      <c r="W7" s="99" t="s">
        <v>71</v>
      </c>
      <c r="X7" s="99" t="s">
        <v>69</v>
      </c>
      <c r="Y7" s="49">
        <f t="shared" si="11"/>
        <v>0</v>
      </c>
      <c r="Z7" s="251" t="str">
        <f t="shared" ref="Z7:Z42" si="47">IF(T4="","",T4)</f>
        <v>Scatter</v>
      </c>
      <c r="AA7" s="251" t="str">
        <f t="shared" ref="AA7:AA42" si="48">IF(U4="","",U4)</f>
        <v>WILD</v>
      </c>
      <c r="AB7" s="251" t="str">
        <f t="shared" ref="AB7:AB42" si="49">IF(V4="","",V4)</f>
        <v>WILD</v>
      </c>
      <c r="AC7" s="251" t="str">
        <f t="shared" ref="AC7:AC42" si="50">IF(W4="","",W4)</f>
        <v>WILD</v>
      </c>
      <c r="AD7" s="251" t="str">
        <f t="shared" ref="AD7:AD42" si="51">IF(X4="","",X4)</f>
        <v>Scatter</v>
      </c>
      <c r="AE7" s="49" t="str">
        <f t="shared" si="24"/>
        <v>PIC-a</v>
      </c>
      <c r="AF7" s="201">
        <f t="shared" si="12"/>
        <v>1</v>
      </c>
      <c r="AG7" s="47" t="str">
        <f t="shared" si="13"/>
        <v/>
      </c>
      <c r="AH7" s="47" t="str">
        <f t="shared" si="14"/>
        <v/>
      </c>
      <c r="AI7" s="47" t="str">
        <f t="shared" si="15"/>
        <v/>
      </c>
      <c r="AJ7" s="201" t="str">
        <f t="shared" si="16"/>
        <v/>
      </c>
      <c r="AK7" s="49"/>
      <c r="AL7" s="115" t="s">
        <v>76</v>
      </c>
      <c r="AM7" s="138">
        <f>$AO$6*$AP$6</f>
        <v>36.506080642486445</v>
      </c>
      <c r="AN7" s="112">
        <f>$AO$48</f>
        <v>1349944</v>
      </c>
      <c r="AO7" s="137">
        <f>$AN$4/$AN$6</f>
        <v>129.70344695779974</v>
      </c>
      <c r="AP7" s="69">
        <f>+AP61</f>
        <v>0.28146150318243185</v>
      </c>
      <c r="AQ7" s="338"/>
      <c r="AR7" s="338"/>
      <c r="AS7" s="338"/>
      <c r="AT7" s="46">
        <f t="shared" si="25"/>
        <v>4</v>
      </c>
      <c r="AU7" s="47" t="s">
        <v>69</v>
      </c>
      <c r="AV7" s="47" t="s">
        <v>77</v>
      </c>
      <c r="AW7" s="47">
        <f t="shared" si="2"/>
        <v>4</v>
      </c>
      <c r="AX7" s="47">
        <f t="shared" si="17"/>
        <v>1</v>
      </c>
      <c r="AY7" s="47">
        <f t="shared" si="3"/>
        <v>2</v>
      </c>
      <c r="AZ7" s="47">
        <f t="shared" si="4"/>
        <v>3</v>
      </c>
      <c r="BA7" s="47">
        <f t="shared" si="5"/>
        <v>4</v>
      </c>
      <c r="BB7" s="50"/>
      <c r="BC7" s="48">
        <f>BC6+1</f>
        <v>2</v>
      </c>
      <c r="BD7" s="47" t="s">
        <v>48</v>
      </c>
      <c r="BE7" s="48">
        <f t="shared" ref="BE7:BE18" si="52">AW4*AM$22</f>
        <v>0</v>
      </c>
      <c r="BF7" s="48">
        <f t="shared" ref="BF7:BF18" si="53">AX4*AN$22</f>
        <v>4</v>
      </c>
      <c r="BG7" s="48">
        <f t="shared" ref="BG7:BG18" si="54">AY4*AO$22</f>
        <v>8</v>
      </c>
      <c r="BH7" s="48">
        <f t="shared" ref="BH7:BH18" si="55">AZ4*AP$22</f>
        <v>4</v>
      </c>
      <c r="BI7" s="48">
        <f t="shared" ref="BI7:BI18" si="56">BA4*AQ$22</f>
        <v>0</v>
      </c>
      <c r="BK7" s="48">
        <f t="shared" ref="BK7:BK49" si="57">BK6+1</f>
        <v>2</v>
      </c>
      <c r="BL7" s="48">
        <v>2</v>
      </c>
      <c r="BM7" s="47" t="str">
        <f t="shared" si="26"/>
        <v>Pa4</v>
      </c>
      <c r="BN7" s="47"/>
      <c r="BO7" s="47" t="s">
        <v>74</v>
      </c>
      <c r="BP7" s="47" t="s">
        <v>74</v>
      </c>
      <c r="BQ7" s="47" t="s">
        <v>74</v>
      </c>
      <c r="BR7" s="47" t="s">
        <v>74</v>
      </c>
      <c r="BS7" s="47" t="s">
        <v>78</v>
      </c>
      <c r="BT7" s="47">
        <v>4</v>
      </c>
      <c r="BU7" s="48">
        <f t="shared" si="27"/>
        <v>6</v>
      </c>
      <c r="BV7" s="48">
        <f t="shared" si="28"/>
        <v>12</v>
      </c>
      <c r="BW7" s="48">
        <f t="shared" si="29"/>
        <v>12</v>
      </c>
      <c r="BX7" s="48">
        <f t="shared" si="30"/>
        <v>20</v>
      </c>
      <c r="BY7" s="48">
        <f t="shared" si="31"/>
        <v>44</v>
      </c>
      <c r="BZ7" s="118">
        <f t="shared" si="32"/>
        <v>760320</v>
      </c>
      <c r="CA7" s="118">
        <f t="shared" si="33"/>
        <v>760320</v>
      </c>
      <c r="CB7" s="118">
        <f t="shared" si="34"/>
        <v>500</v>
      </c>
      <c r="CC7" s="118">
        <f t="shared" si="35"/>
        <v>380160000</v>
      </c>
      <c r="CD7" s="51">
        <f t="shared" si="36"/>
        <v>3.6186609823533736E-2</v>
      </c>
      <c r="CE7" s="275"/>
      <c r="CF7" s="142"/>
      <c r="CG7" s="148"/>
      <c r="CH7" s="142"/>
      <c r="CI7" s="142"/>
      <c r="CJ7" s="142"/>
      <c r="CK7" s="142"/>
      <c r="CL7" s="142"/>
      <c r="CM7" s="142"/>
      <c r="CN7" s="142"/>
      <c r="CO7" s="142"/>
      <c r="CP7" s="148"/>
      <c r="CQ7" s="148"/>
      <c r="CR7" s="148"/>
      <c r="CS7" s="148"/>
      <c r="CT7" s="148"/>
      <c r="CU7" s="148"/>
      <c r="CV7" s="148"/>
      <c r="CW7" s="148"/>
      <c r="CX7" s="142"/>
      <c r="CY7" s="142"/>
      <c r="CZ7" s="142"/>
      <c r="DA7" s="142"/>
      <c r="DB7" s="142"/>
      <c r="DC7" s="278"/>
      <c r="DD7" s="278"/>
      <c r="DE7" s="278"/>
      <c r="DF7" s="278"/>
      <c r="DG7" s="275"/>
      <c r="DH7" s="274"/>
      <c r="DI7" s="142"/>
      <c r="DJ7" s="148"/>
      <c r="DK7" s="142"/>
      <c r="DL7" s="142"/>
      <c r="DM7" s="142"/>
      <c r="DN7" s="142"/>
      <c r="DO7" s="142"/>
      <c r="DP7" s="142"/>
      <c r="DQ7" s="142"/>
      <c r="DR7" s="142"/>
      <c r="DS7" s="148"/>
      <c r="DT7" s="148"/>
      <c r="DU7" s="148"/>
      <c r="DV7" s="148"/>
      <c r="DW7" s="148"/>
      <c r="DX7" s="148"/>
      <c r="DY7" s="148"/>
      <c r="DZ7" s="148"/>
      <c r="EA7" s="142"/>
      <c r="EB7" s="142"/>
      <c r="EC7" s="142"/>
      <c r="ED7" s="142"/>
      <c r="EE7" s="142"/>
      <c r="EF7" s="278"/>
      <c r="EG7" s="278"/>
      <c r="EH7" s="278"/>
      <c r="EI7" s="278"/>
      <c r="EJ7" s="275"/>
      <c r="EK7" s="274"/>
      <c r="EL7" s="142"/>
      <c r="EM7" s="148"/>
      <c r="EN7" s="142"/>
      <c r="EO7" s="142"/>
      <c r="EP7" s="142"/>
      <c r="EQ7" s="142"/>
      <c r="ER7" s="142"/>
      <c r="ES7" s="142"/>
      <c r="ET7" s="142"/>
      <c r="EU7" s="142"/>
      <c r="EV7" s="148"/>
      <c r="EW7" s="148"/>
      <c r="EX7" s="148"/>
      <c r="EY7" s="148"/>
      <c r="EZ7" s="148"/>
      <c r="FA7" s="148"/>
      <c r="FB7" s="148"/>
      <c r="FC7" s="148"/>
      <c r="FD7" s="142"/>
      <c r="FE7" s="142"/>
      <c r="FF7" s="142"/>
      <c r="FG7" s="142"/>
      <c r="FH7" s="142"/>
      <c r="FI7" s="278"/>
      <c r="FJ7" s="278"/>
      <c r="FK7" s="278"/>
      <c r="FL7" s="278"/>
      <c r="FM7" s="275"/>
      <c r="FN7" s="274"/>
      <c r="FO7" s="142"/>
      <c r="FP7" s="148"/>
      <c r="FQ7" s="142"/>
      <c r="FR7" s="142"/>
      <c r="FS7" s="142"/>
      <c r="FT7" s="142"/>
      <c r="FU7" s="142"/>
      <c r="FV7" s="142"/>
      <c r="FW7" s="142"/>
      <c r="FX7" s="142"/>
      <c r="FY7" s="148"/>
      <c r="FZ7" s="148"/>
      <c r="GA7" s="148"/>
      <c r="GB7" s="148"/>
      <c r="GC7" s="148"/>
      <c r="GD7" s="148"/>
      <c r="GE7" s="148"/>
      <c r="GF7" s="148"/>
      <c r="GG7" s="142"/>
      <c r="GH7" s="142"/>
      <c r="GI7" s="142"/>
      <c r="GJ7" s="142"/>
      <c r="GK7" s="142"/>
      <c r="GL7" s="278"/>
      <c r="GM7" s="278"/>
      <c r="GN7" s="148"/>
      <c r="GO7" s="148"/>
      <c r="GP7" s="275"/>
      <c r="GT7" s="48">
        <f t="shared" si="18"/>
        <v>1</v>
      </c>
      <c r="GU7" s="221">
        <f>LARGE($GY$50:$GY$305,SUM(GT$4:GT6))</f>
        <v>6000</v>
      </c>
      <c r="GV7" s="204">
        <f t="shared" si="19"/>
        <v>6173.8163348494536</v>
      </c>
      <c r="GW7" s="310">
        <f t="shared" si="20"/>
        <v>3.5260335042827692E-3</v>
      </c>
      <c r="GX7" s="205">
        <f t="shared" si="37"/>
        <v>28360.479240636429</v>
      </c>
      <c r="GY7" s="206"/>
      <c r="GZ7" s="369">
        <f t="shared" si="38"/>
        <v>6000</v>
      </c>
      <c r="HA7" s="344">
        <f t="shared" si="39"/>
        <v>0</v>
      </c>
      <c r="HB7" s="207">
        <f t="shared" si="40"/>
        <v>3.5260335042827692E-3</v>
      </c>
      <c r="HC7" s="174" t="s">
        <v>79</v>
      </c>
      <c r="HD7" s="160"/>
      <c r="HE7" s="159">
        <v>1000000</v>
      </c>
    </row>
    <row r="8" spans="1:214" ht="15">
      <c r="A8" s="142">
        <f t="shared" si="21"/>
        <v>4</v>
      </c>
      <c r="B8" s="99" t="s">
        <v>69</v>
      </c>
      <c r="C8" s="99">
        <v>9</v>
      </c>
      <c r="D8" s="99" t="s">
        <v>44</v>
      </c>
      <c r="E8" s="99" t="s">
        <v>54</v>
      </c>
      <c r="F8" s="99" t="s">
        <v>67</v>
      </c>
      <c r="G8" s="49">
        <f t="shared" si="22"/>
        <v>1</v>
      </c>
      <c r="H8" s="251" t="str">
        <f t="shared" si="41"/>
        <v>PIC-e</v>
      </c>
      <c r="I8" s="251" t="str">
        <f t="shared" si="42"/>
        <v>K</v>
      </c>
      <c r="J8" s="251" t="str">
        <f t="shared" si="43"/>
        <v>Scatter</v>
      </c>
      <c r="K8" s="251">
        <f t="shared" si="44"/>
        <v>9</v>
      </c>
      <c r="L8" s="251" t="str">
        <f t="shared" si="45"/>
        <v>Q</v>
      </c>
      <c r="M8" s="49" t="str">
        <f t="shared" si="46"/>
        <v>PIC-a</v>
      </c>
      <c r="N8" s="201">
        <f t="shared" si="6"/>
        <v>1</v>
      </c>
      <c r="O8" s="47" t="str">
        <f t="shared" si="7"/>
        <v/>
      </c>
      <c r="P8" s="47">
        <f t="shared" si="8"/>
        <v>1</v>
      </c>
      <c r="Q8" s="47" t="str">
        <f t="shared" si="9"/>
        <v/>
      </c>
      <c r="R8" s="201">
        <f t="shared" si="10"/>
        <v>1</v>
      </c>
      <c r="S8" s="148">
        <f t="shared" si="23"/>
        <v>4</v>
      </c>
      <c r="T8" s="99" t="s">
        <v>68</v>
      </c>
      <c r="U8" s="99" t="s">
        <v>55</v>
      </c>
      <c r="V8" s="99">
        <v>10</v>
      </c>
      <c r="W8" s="99" t="s">
        <v>54</v>
      </c>
      <c r="X8" s="99" t="s">
        <v>67</v>
      </c>
      <c r="Y8" s="49">
        <f t="shared" si="11"/>
        <v>1</v>
      </c>
      <c r="Z8" s="251" t="str">
        <f t="shared" si="47"/>
        <v>Q</v>
      </c>
      <c r="AA8" s="251">
        <f t="shared" si="48"/>
        <v>9</v>
      </c>
      <c r="AB8" s="251">
        <f t="shared" si="49"/>
        <v>10</v>
      </c>
      <c r="AC8" s="251">
        <f t="shared" si="50"/>
        <v>9</v>
      </c>
      <c r="AD8" s="251" t="str">
        <f t="shared" si="51"/>
        <v>Q</v>
      </c>
      <c r="AE8" s="49" t="str">
        <f t="shared" si="24"/>
        <v>PIC-a</v>
      </c>
      <c r="AF8" s="201">
        <f t="shared" si="12"/>
        <v>1</v>
      </c>
      <c r="AG8" s="47" t="str">
        <f t="shared" si="13"/>
        <v/>
      </c>
      <c r="AH8" s="47" t="str">
        <f t="shared" si="14"/>
        <v/>
      </c>
      <c r="AI8" s="47" t="str">
        <f t="shared" si="15"/>
        <v/>
      </c>
      <c r="AJ8" s="201">
        <f t="shared" si="16"/>
        <v>1</v>
      </c>
      <c r="AL8" s="115" t="s">
        <v>80</v>
      </c>
      <c r="AM8" s="138">
        <f>$AO$6*$AP$6</f>
        <v>36.506080642486445</v>
      </c>
      <c r="AN8" s="112">
        <f>$AO$48</f>
        <v>1349944</v>
      </c>
      <c r="AO8" s="137">
        <f>$AN$4/$AN$6</f>
        <v>129.70344695779974</v>
      </c>
      <c r="AP8" s="69">
        <f>+AQ61</f>
        <v>0.28145797531249472</v>
      </c>
      <c r="AQ8" s="338"/>
      <c r="AR8" s="338"/>
      <c r="AS8" s="338"/>
      <c r="AT8" s="46">
        <f t="shared" si="25"/>
        <v>5</v>
      </c>
      <c r="AU8" s="47" t="s">
        <v>81</v>
      </c>
      <c r="AV8" s="47" t="s">
        <v>82</v>
      </c>
      <c r="AW8" s="47">
        <f t="shared" si="2"/>
        <v>2</v>
      </c>
      <c r="AX8" s="47">
        <f t="shared" si="17"/>
        <v>1</v>
      </c>
      <c r="AY8" s="47">
        <f t="shared" si="3"/>
        <v>7</v>
      </c>
      <c r="AZ8" s="47">
        <f t="shared" si="4"/>
        <v>8</v>
      </c>
      <c r="BA8" s="47">
        <f t="shared" si="5"/>
        <v>7</v>
      </c>
      <c r="BB8" s="50"/>
      <c r="BC8" s="48">
        <f t="shared" ref="BC8:BC43" si="58">BC7+1</f>
        <v>3</v>
      </c>
      <c r="BD8" s="47" t="s">
        <v>58</v>
      </c>
      <c r="BE8" s="48">
        <f t="shared" si="52"/>
        <v>6</v>
      </c>
      <c r="BF8" s="48">
        <f t="shared" si="53"/>
        <v>8</v>
      </c>
      <c r="BG8" s="48">
        <f t="shared" si="54"/>
        <v>4</v>
      </c>
      <c r="BH8" s="48">
        <f t="shared" si="55"/>
        <v>16</v>
      </c>
      <c r="BI8" s="48">
        <f t="shared" si="56"/>
        <v>3</v>
      </c>
      <c r="BK8" s="48">
        <f t="shared" si="57"/>
        <v>3</v>
      </c>
      <c r="BL8" s="48">
        <v>2</v>
      </c>
      <c r="BM8" s="47" t="str">
        <f t="shared" si="26"/>
        <v>Pa3</v>
      </c>
      <c r="BN8" s="47"/>
      <c r="BO8" s="47" t="s">
        <v>74</v>
      </c>
      <c r="BP8" s="47" t="s">
        <v>74</v>
      </c>
      <c r="BQ8" s="47" t="s">
        <v>74</v>
      </c>
      <c r="BR8" s="47" t="s">
        <v>78</v>
      </c>
      <c r="BS8" s="47" t="s">
        <v>83</v>
      </c>
      <c r="BT8" s="47">
        <v>3</v>
      </c>
      <c r="BU8" s="48">
        <f t="shared" si="27"/>
        <v>6</v>
      </c>
      <c r="BV8" s="48">
        <f t="shared" si="28"/>
        <v>12</v>
      </c>
      <c r="BW8" s="48">
        <f t="shared" si="29"/>
        <v>12</v>
      </c>
      <c r="BX8" s="48">
        <f t="shared" si="30"/>
        <v>54</v>
      </c>
      <c r="BY8" s="48">
        <f t="shared" si="31"/>
        <v>47</v>
      </c>
      <c r="BZ8" s="118">
        <f t="shared" si="32"/>
        <v>2192832</v>
      </c>
      <c r="CA8" s="118">
        <f t="shared" si="33"/>
        <v>2192832</v>
      </c>
      <c r="CB8" s="118">
        <f t="shared" si="34"/>
        <v>100</v>
      </c>
      <c r="CC8" s="118">
        <f t="shared" si="35"/>
        <v>219283200</v>
      </c>
      <c r="CD8" s="51">
        <f t="shared" si="36"/>
        <v>2.0873094484574688E-2</v>
      </c>
      <c r="CE8" s="275"/>
      <c r="CF8" s="142"/>
      <c r="CG8" s="148"/>
      <c r="CH8" s="142"/>
      <c r="CI8" s="142"/>
      <c r="CJ8" s="142"/>
      <c r="CK8" s="142"/>
      <c r="CL8" s="142"/>
      <c r="CM8" s="142"/>
      <c r="CN8" s="142"/>
      <c r="CO8" s="142"/>
      <c r="CP8" s="148"/>
      <c r="CQ8" s="148"/>
      <c r="CR8" s="148"/>
      <c r="CS8" s="148"/>
      <c r="CT8" s="148"/>
      <c r="CU8" s="148"/>
      <c r="CV8" s="148"/>
      <c r="CW8" s="148"/>
      <c r="CX8" s="142"/>
      <c r="CY8" s="142"/>
      <c r="CZ8" s="142"/>
      <c r="DA8" s="142"/>
      <c r="DB8" s="142"/>
      <c r="DC8" s="278"/>
      <c r="DD8" s="278"/>
      <c r="DE8" s="278"/>
      <c r="DF8" s="278"/>
      <c r="DG8" s="275"/>
      <c r="DH8" s="274"/>
      <c r="DI8" s="142"/>
      <c r="DJ8" s="148"/>
      <c r="DK8" s="142"/>
      <c r="DL8" s="142"/>
      <c r="DM8" s="142"/>
      <c r="DN8" s="142"/>
      <c r="DO8" s="142"/>
      <c r="DP8" s="142"/>
      <c r="DQ8" s="142"/>
      <c r="DR8" s="142"/>
      <c r="DS8" s="148"/>
      <c r="DT8" s="148"/>
      <c r="DU8" s="148"/>
      <c r="DV8" s="148"/>
      <c r="DW8" s="148"/>
      <c r="DX8" s="148"/>
      <c r="DY8" s="148"/>
      <c r="DZ8" s="148"/>
      <c r="EA8" s="142"/>
      <c r="EB8" s="142"/>
      <c r="EC8" s="142"/>
      <c r="ED8" s="142"/>
      <c r="EE8" s="142"/>
      <c r="EF8" s="278"/>
      <c r="EG8" s="278"/>
      <c r="EH8" s="278"/>
      <c r="EI8" s="278"/>
      <c r="EJ8" s="275"/>
      <c r="EK8" s="274"/>
      <c r="EL8" s="142"/>
      <c r="EM8" s="148"/>
      <c r="EN8" s="142"/>
      <c r="EO8" s="142"/>
      <c r="EP8" s="142"/>
      <c r="EQ8" s="142"/>
      <c r="ER8" s="142"/>
      <c r="ES8" s="142"/>
      <c r="ET8" s="142"/>
      <c r="EU8" s="142"/>
      <c r="EV8" s="148"/>
      <c r="EW8" s="148"/>
      <c r="EX8" s="148"/>
      <c r="EY8" s="148"/>
      <c r="EZ8" s="148"/>
      <c r="FA8" s="148"/>
      <c r="FB8" s="148"/>
      <c r="FC8" s="148"/>
      <c r="FD8" s="142"/>
      <c r="FE8" s="142"/>
      <c r="FF8" s="142"/>
      <c r="FG8" s="142"/>
      <c r="FH8" s="142"/>
      <c r="FI8" s="278"/>
      <c r="FJ8" s="278"/>
      <c r="FK8" s="278"/>
      <c r="FL8" s="278"/>
      <c r="FM8" s="275"/>
      <c r="FN8" s="274"/>
      <c r="FO8" s="142"/>
      <c r="FP8" s="148"/>
      <c r="FQ8" s="142"/>
      <c r="FR8" s="142"/>
      <c r="FS8" s="142"/>
      <c r="FT8" s="142"/>
      <c r="FU8" s="142"/>
      <c r="FV8" s="142"/>
      <c r="FW8" s="142"/>
      <c r="FX8" s="142"/>
      <c r="FY8" s="148"/>
      <c r="FZ8" s="148"/>
      <c r="GA8" s="148"/>
      <c r="GB8" s="148"/>
      <c r="GC8" s="148"/>
      <c r="GD8" s="148"/>
      <c r="GE8" s="148"/>
      <c r="GF8" s="148"/>
      <c r="GG8" s="142"/>
      <c r="GH8" s="142"/>
      <c r="GI8" s="142"/>
      <c r="GJ8" s="142"/>
      <c r="GK8" s="142"/>
      <c r="GL8" s="278"/>
      <c r="GM8" s="278"/>
      <c r="GN8" s="148"/>
      <c r="GO8" s="148"/>
      <c r="GP8" s="275"/>
      <c r="GT8" s="48">
        <f t="shared" si="18"/>
        <v>3</v>
      </c>
      <c r="GU8" s="221">
        <f>LARGE($GY$50:$GY$305,SUM(GT$4:GT7))</f>
        <v>5400</v>
      </c>
      <c r="GV8" s="204">
        <f t="shared" si="19"/>
        <v>16086.221450246634</v>
      </c>
      <c r="GW8" s="310">
        <f t="shared" si="20"/>
        <v>8.2685485675430947E-3</v>
      </c>
      <c r="GX8" s="205">
        <f t="shared" si="37"/>
        <v>10884.61889832528</v>
      </c>
      <c r="GY8" s="206"/>
      <c r="GZ8" s="369">
        <f t="shared" si="38"/>
        <v>5400</v>
      </c>
      <c r="HA8" s="344">
        <f t="shared" si="39"/>
        <v>0</v>
      </c>
      <c r="HB8" s="207">
        <f t="shared" si="40"/>
        <v>8.2685485675430947E-3</v>
      </c>
      <c r="HC8" s="174" t="s">
        <v>84</v>
      </c>
      <c r="HD8" s="161"/>
      <c r="HE8" s="162">
        <v>0.85</v>
      </c>
    </row>
    <row r="9" spans="1:214" ht="15">
      <c r="A9" s="142">
        <f t="shared" si="21"/>
        <v>5</v>
      </c>
      <c r="B9" s="99">
        <v>9</v>
      </c>
      <c r="C9" s="99" t="s">
        <v>57</v>
      </c>
      <c r="D9" s="99">
        <v>10</v>
      </c>
      <c r="E9" s="99" t="s">
        <v>69</v>
      </c>
      <c r="F9" s="99" t="s">
        <v>68</v>
      </c>
      <c r="G9" s="49">
        <f t="shared" si="22"/>
        <v>2</v>
      </c>
      <c r="H9" s="251" t="str">
        <f t="shared" si="41"/>
        <v>Scatter</v>
      </c>
      <c r="I9" s="251" t="str">
        <f t="shared" si="42"/>
        <v>PIC-e</v>
      </c>
      <c r="J9" s="251">
        <f t="shared" si="43"/>
        <v>10</v>
      </c>
      <c r="K9" s="251" t="str">
        <f t="shared" si="44"/>
        <v>J</v>
      </c>
      <c r="L9" s="251" t="str">
        <f t="shared" si="45"/>
        <v>A</v>
      </c>
      <c r="M9" s="49" t="str">
        <f t="shared" si="46"/>
        <v>PIC-a</v>
      </c>
      <c r="N9" s="201">
        <f>IF(AND(COUNTIF(H8:H10,$AL$26)=0,COUNTIF(H8:H10,$M9)=0,H11&lt;&gt;""),1,"")</f>
        <v>1</v>
      </c>
      <c r="O9" s="47" t="str">
        <f>IF(AND(COUNTIF(I8:I11,$AL$26)=0,COUNTIF(I8:I11,$M9)=0,I11&lt;&gt;""),1,"")</f>
        <v/>
      </c>
      <c r="P9" s="47" t="str">
        <f>IF(AND(COUNTIF(J8:J11,$AL$26)=0,COUNTIF(J8:J11,$M9)=0,J11&lt;&gt;""),1,"")</f>
        <v/>
      </c>
      <c r="Q9" s="47">
        <f>IF(AND(COUNTIF(K8:K11,$AL$26)=0,COUNTIF(K8:K11,$M9)=0,K11&lt;&gt;""),1,"")</f>
        <v>1</v>
      </c>
      <c r="R9" s="201">
        <f>IF(AND(COUNTIF(L8:L10,$AL$26)=0,COUNTIF(L8:L10,$M9)=0,L11&lt;&gt;""),1,"")</f>
        <v>1</v>
      </c>
      <c r="S9" s="148">
        <f t="shared" si="23"/>
        <v>5</v>
      </c>
      <c r="T9" s="99">
        <v>9</v>
      </c>
      <c r="U9" s="99" t="s">
        <v>69</v>
      </c>
      <c r="V9" s="99" t="s">
        <v>57</v>
      </c>
      <c r="W9" s="99" t="s">
        <v>69</v>
      </c>
      <c r="X9" s="99" t="s">
        <v>68</v>
      </c>
      <c r="Y9" s="49">
        <f t="shared" si="11"/>
        <v>2</v>
      </c>
      <c r="Z9" s="251" t="str">
        <f t="shared" si="47"/>
        <v>PIC-c</v>
      </c>
      <c r="AA9" s="251" t="str">
        <f t="shared" si="48"/>
        <v>PIC-a</v>
      </c>
      <c r="AB9" s="251" t="str">
        <f t="shared" si="49"/>
        <v>Q</v>
      </c>
      <c r="AC9" s="251" t="str">
        <f t="shared" si="50"/>
        <v>J</v>
      </c>
      <c r="AD9" s="251" t="str">
        <f t="shared" si="51"/>
        <v>A</v>
      </c>
      <c r="AE9" s="49" t="str">
        <f t="shared" si="24"/>
        <v>PIC-a</v>
      </c>
      <c r="AF9" s="201">
        <f t="shared" si="12"/>
        <v>1</v>
      </c>
      <c r="AG9" s="47" t="str">
        <f t="shared" si="13"/>
        <v/>
      </c>
      <c r="AH9" s="47">
        <f t="shared" si="14"/>
        <v>1</v>
      </c>
      <c r="AI9" s="47">
        <f t="shared" si="15"/>
        <v>1</v>
      </c>
      <c r="AJ9" s="201">
        <f t="shared" si="16"/>
        <v>1</v>
      </c>
      <c r="AL9" s="115" t="s">
        <v>85</v>
      </c>
      <c r="AM9" s="138">
        <f>$AO$6*$AP$6</f>
        <v>36.506080642486445</v>
      </c>
      <c r="AN9" s="112">
        <f>$AO$48</f>
        <v>1349944</v>
      </c>
      <c r="AO9" s="137">
        <f>$AN$4/$AN$6</f>
        <v>129.70344695779974</v>
      </c>
      <c r="AP9" s="69">
        <f>+AR61</f>
        <v>0.28146393873690478</v>
      </c>
      <c r="AQ9" s="338"/>
      <c r="AR9" s="338"/>
      <c r="AS9" s="338"/>
      <c r="AT9" s="46">
        <f t="shared" si="25"/>
        <v>6</v>
      </c>
      <c r="AU9" s="99" t="s">
        <v>86</v>
      </c>
      <c r="AV9" s="99" t="s">
        <v>87</v>
      </c>
      <c r="AW9" s="47">
        <f t="shared" si="2"/>
        <v>10</v>
      </c>
      <c r="AX9" s="47">
        <f t="shared" si="17"/>
        <v>1</v>
      </c>
      <c r="AY9" s="47">
        <f t="shared" si="3"/>
        <v>3</v>
      </c>
      <c r="AZ9" s="47">
        <f t="shared" si="4"/>
        <v>6</v>
      </c>
      <c r="BA9" s="47">
        <f t="shared" si="5"/>
        <v>2</v>
      </c>
      <c r="BB9" s="50"/>
      <c r="BC9" s="48">
        <f t="shared" si="58"/>
        <v>4</v>
      </c>
      <c r="BD9" s="47" t="s">
        <v>72</v>
      </c>
      <c r="BE9" s="48">
        <f t="shared" si="52"/>
        <v>6</v>
      </c>
      <c r="BF9" s="48">
        <f t="shared" si="53"/>
        <v>8</v>
      </c>
      <c r="BG9" s="48">
        <f t="shared" si="54"/>
        <v>4</v>
      </c>
      <c r="BH9" s="48">
        <f t="shared" si="55"/>
        <v>12</v>
      </c>
      <c r="BI9" s="48">
        <f t="shared" si="56"/>
        <v>6</v>
      </c>
      <c r="BK9" s="48">
        <f t="shared" si="57"/>
        <v>4</v>
      </c>
      <c r="BL9" s="48">
        <v>2</v>
      </c>
      <c r="BM9" s="47" t="str">
        <f t="shared" si="26"/>
        <v>Pa2</v>
      </c>
      <c r="BN9" s="47"/>
      <c r="BO9" s="47" t="s">
        <v>74</v>
      </c>
      <c r="BP9" s="47" t="s">
        <v>74</v>
      </c>
      <c r="BQ9" s="47" t="s">
        <v>78</v>
      </c>
      <c r="BR9" s="47" t="s">
        <v>83</v>
      </c>
      <c r="BS9" s="47" t="s">
        <v>83</v>
      </c>
      <c r="BT9" s="47">
        <v>2</v>
      </c>
      <c r="BU9" s="48">
        <f t="shared" si="27"/>
        <v>6</v>
      </c>
      <c r="BV9" s="48">
        <f t="shared" si="28"/>
        <v>12</v>
      </c>
      <c r="BW9" s="48">
        <f t="shared" si="29"/>
        <v>35</v>
      </c>
      <c r="BX9" s="48">
        <f t="shared" si="30"/>
        <v>71</v>
      </c>
      <c r="BY9" s="48">
        <f t="shared" si="31"/>
        <v>47</v>
      </c>
      <c r="BZ9" s="118">
        <f t="shared" si="32"/>
        <v>8409240</v>
      </c>
      <c r="CA9" s="118">
        <f t="shared" si="33"/>
        <v>0</v>
      </c>
      <c r="CB9" s="118">
        <f t="shared" si="34"/>
        <v>0</v>
      </c>
      <c r="CC9" s="118">
        <f t="shared" si="35"/>
        <v>0</v>
      </c>
      <c r="CD9" s="51">
        <f t="shared" si="36"/>
        <v>0</v>
      </c>
      <c r="CE9" s="275"/>
      <c r="CF9" s="142"/>
      <c r="CG9" s="148"/>
      <c r="CH9" s="142"/>
      <c r="CI9" s="142"/>
      <c r="CJ9" s="142"/>
      <c r="CK9" s="142"/>
      <c r="CL9" s="142"/>
      <c r="CM9" s="142"/>
      <c r="CN9" s="142"/>
      <c r="CO9" s="142"/>
      <c r="CP9" s="148"/>
      <c r="CQ9" s="148"/>
      <c r="CR9" s="148"/>
      <c r="CS9" s="148"/>
      <c r="CT9" s="148"/>
      <c r="CU9" s="148"/>
      <c r="CV9" s="148"/>
      <c r="CW9" s="148"/>
      <c r="CX9" s="142"/>
      <c r="CY9" s="142"/>
      <c r="CZ9" s="142"/>
      <c r="DA9" s="142"/>
      <c r="DB9" s="142"/>
      <c r="DC9" s="278"/>
      <c r="DD9" s="278"/>
      <c r="DE9" s="278"/>
      <c r="DF9" s="278"/>
      <c r="DG9" s="275"/>
      <c r="DH9" s="274"/>
      <c r="DI9" s="142"/>
      <c r="DJ9" s="148"/>
      <c r="DK9" s="142"/>
      <c r="DL9" s="142"/>
      <c r="DM9" s="142"/>
      <c r="DN9" s="142"/>
      <c r="DO9" s="142"/>
      <c r="DP9" s="142"/>
      <c r="DQ9" s="142"/>
      <c r="DR9" s="142"/>
      <c r="DS9" s="148"/>
      <c r="DT9" s="148"/>
      <c r="DU9" s="148"/>
      <c r="DV9" s="148"/>
      <c r="DW9" s="148"/>
      <c r="DX9" s="148"/>
      <c r="DY9" s="148"/>
      <c r="DZ9" s="148"/>
      <c r="EA9" s="142"/>
      <c r="EB9" s="142"/>
      <c r="EC9" s="142"/>
      <c r="ED9" s="142"/>
      <c r="EE9" s="142"/>
      <c r="EF9" s="278"/>
      <c r="EG9" s="278"/>
      <c r="EH9" s="278"/>
      <c r="EI9" s="278"/>
      <c r="EJ9" s="275"/>
      <c r="EK9" s="274"/>
      <c r="EL9" s="142"/>
      <c r="EM9" s="148"/>
      <c r="EN9" s="142"/>
      <c r="EO9" s="142"/>
      <c r="EP9" s="142"/>
      <c r="EQ9" s="142"/>
      <c r="ER9" s="142"/>
      <c r="ES9" s="142"/>
      <c r="ET9" s="142"/>
      <c r="EU9" s="142"/>
      <c r="EV9" s="148"/>
      <c r="EW9" s="148"/>
      <c r="EX9" s="148"/>
      <c r="EY9" s="148"/>
      <c r="EZ9" s="148"/>
      <c r="FA9" s="148"/>
      <c r="FB9" s="148"/>
      <c r="FC9" s="148"/>
      <c r="FD9" s="142"/>
      <c r="FE9" s="142"/>
      <c r="FF9" s="142"/>
      <c r="FG9" s="142"/>
      <c r="FH9" s="142"/>
      <c r="FI9" s="278"/>
      <c r="FJ9" s="278"/>
      <c r="FK9" s="278"/>
      <c r="FL9" s="278"/>
      <c r="FM9" s="275"/>
      <c r="FN9" s="274"/>
      <c r="FO9" s="142"/>
      <c r="FP9" s="148"/>
      <c r="FQ9" s="142"/>
      <c r="FR9" s="142"/>
      <c r="FS9" s="142"/>
      <c r="FT9" s="142"/>
      <c r="FU9" s="142"/>
      <c r="FV9" s="142"/>
      <c r="FW9" s="142"/>
      <c r="FX9" s="142"/>
      <c r="FY9" s="148"/>
      <c r="FZ9" s="148"/>
      <c r="GA9" s="148"/>
      <c r="GB9" s="148"/>
      <c r="GC9" s="148"/>
      <c r="GD9" s="148"/>
      <c r="GE9" s="148"/>
      <c r="GF9" s="148"/>
      <c r="GG9" s="142"/>
      <c r="GH9" s="142"/>
      <c r="GI9" s="142"/>
      <c r="GJ9" s="142"/>
      <c r="GK9" s="142"/>
      <c r="GL9" s="278"/>
      <c r="GM9" s="278"/>
      <c r="GN9" s="148"/>
      <c r="GO9" s="148"/>
      <c r="GP9" s="275"/>
      <c r="GT9" s="48">
        <f t="shared" si="18"/>
        <v>1</v>
      </c>
      <c r="GU9" s="221">
        <f>LARGE($GY$50:$GY$305,SUM(GT$4:GT8))</f>
        <v>4000</v>
      </c>
      <c r="GV9" s="204">
        <f t="shared" si="19"/>
        <v>5292.2891417215824</v>
      </c>
      <c r="GW9" s="310">
        <f t="shared" si="20"/>
        <v>2.0150463199158576E-3</v>
      </c>
      <c r="GX9" s="205">
        <f t="shared" si="37"/>
        <v>33084.433845396896</v>
      </c>
      <c r="GY9" s="206"/>
      <c r="GZ9" s="369">
        <f t="shared" si="38"/>
        <v>4000</v>
      </c>
      <c r="HA9" s="344">
        <f t="shared" si="39"/>
        <v>0</v>
      </c>
      <c r="HB9" s="207">
        <f t="shared" si="40"/>
        <v>2.0150463199158576E-3</v>
      </c>
      <c r="HC9" s="174" t="s">
        <v>88</v>
      </c>
      <c r="HD9" s="161"/>
      <c r="HE9" s="162">
        <v>1</v>
      </c>
    </row>
    <row r="10" spans="1:214" ht="15">
      <c r="A10" s="142">
        <f t="shared" si="21"/>
        <v>6</v>
      </c>
      <c r="B10" s="99" t="s">
        <v>89</v>
      </c>
      <c r="C10" s="99" t="s">
        <v>54</v>
      </c>
      <c r="D10" s="99" t="s">
        <v>57</v>
      </c>
      <c r="E10" s="99">
        <v>10</v>
      </c>
      <c r="F10" s="99">
        <v>9</v>
      </c>
      <c r="G10" s="49">
        <f t="shared" si="22"/>
        <v>3</v>
      </c>
      <c r="H10" s="251" t="str">
        <f t="shared" si="41"/>
        <v>Q</v>
      </c>
      <c r="I10" s="251" t="str">
        <f t="shared" si="42"/>
        <v>WILD</v>
      </c>
      <c r="J10" s="251" t="str">
        <f t="shared" si="43"/>
        <v>Q</v>
      </c>
      <c r="K10" s="251" t="str">
        <f t="shared" si="44"/>
        <v>PIC-b</v>
      </c>
      <c r="L10" s="251" t="str">
        <f t="shared" si="45"/>
        <v>PIC-c</v>
      </c>
      <c r="M10" s="49" t="str">
        <f t="shared" si="46"/>
        <v>PIC-a</v>
      </c>
      <c r="N10" s="201">
        <f t="shared" si="6"/>
        <v>1</v>
      </c>
      <c r="O10" s="47" t="str">
        <f t="shared" si="7"/>
        <v/>
      </c>
      <c r="P10" s="47" t="str">
        <f t="shared" si="8"/>
        <v/>
      </c>
      <c r="Q10" s="47">
        <f t="shared" si="9"/>
        <v>1</v>
      </c>
      <c r="R10" s="201">
        <f t="shared" si="10"/>
        <v>1</v>
      </c>
      <c r="S10" s="148">
        <f t="shared" si="23"/>
        <v>6</v>
      </c>
      <c r="T10" s="99" t="s">
        <v>81</v>
      </c>
      <c r="U10" s="99" t="s">
        <v>54</v>
      </c>
      <c r="V10" s="99">
        <v>10</v>
      </c>
      <c r="W10" s="99">
        <v>10</v>
      </c>
      <c r="X10" s="99">
        <v>9</v>
      </c>
      <c r="Y10" s="49">
        <f t="shared" si="11"/>
        <v>3</v>
      </c>
      <c r="Z10" s="251">
        <f t="shared" si="47"/>
        <v>9</v>
      </c>
      <c r="AA10" s="251" t="str">
        <f t="shared" si="48"/>
        <v>K</v>
      </c>
      <c r="AB10" s="251" t="str">
        <f t="shared" si="49"/>
        <v>Scatter</v>
      </c>
      <c r="AC10" s="251" t="str">
        <f t="shared" si="50"/>
        <v>PIC-b</v>
      </c>
      <c r="AD10" s="251" t="str">
        <f t="shared" si="51"/>
        <v>PIC-c</v>
      </c>
      <c r="AE10" s="49" t="str">
        <f t="shared" si="24"/>
        <v>PIC-a</v>
      </c>
      <c r="AF10" s="201">
        <f t="shared" si="12"/>
        <v>1</v>
      </c>
      <c r="AG10" s="47" t="str">
        <f t="shared" si="13"/>
        <v/>
      </c>
      <c r="AH10" s="47" t="str">
        <f t="shared" si="14"/>
        <v/>
      </c>
      <c r="AI10" s="47">
        <f t="shared" si="15"/>
        <v>1</v>
      </c>
      <c r="AJ10" s="201">
        <f t="shared" si="16"/>
        <v>1</v>
      </c>
      <c r="AL10" s="115" t="s">
        <v>90</v>
      </c>
      <c r="AM10" s="138">
        <f>$AO$6*$AP$6</f>
        <v>36.506080642486445</v>
      </c>
      <c r="AN10" s="112">
        <f>$AO$48</f>
        <v>1349944</v>
      </c>
      <c r="AO10" s="137">
        <f>$AN$4/$AN$6</f>
        <v>129.70344695779974</v>
      </c>
      <c r="AP10" s="69">
        <f>+AS61</f>
        <v>0.2814577182515639</v>
      </c>
      <c r="AQ10" s="338"/>
      <c r="AR10" s="338"/>
      <c r="AS10" s="338"/>
      <c r="AT10" s="46">
        <f t="shared" si="25"/>
        <v>7</v>
      </c>
      <c r="AU10" s="47" t="s">
        <v>91</v>
      </c>
      <c r="AV10" s="47" t="s">
        <v>92</v>
      </c>
      <c r="AW10" s="47">
        <f t="shared" si="2"/>
        <v>1</v>
      </c>
      <c r="AX10" s="47">
        <f t="shared" si="17"/>
        <v>1</v>
      </c>
      <c r="AY10" s="47">
        <f t="shared" si="3"/>
        <v>6</v>
      </c>
      <c r="AZ10" s="47">
        <f t="shared" si="4"/>
        <v>3</v>
      </c>
      <c r="BA10" s="47">
        <f t="shared" si="5"/>
        <v>8</v>
      </c>
      <c r="BB10" s="50"/>
      <c r="BC10" s="48">
        <f t="shared" si="58"/>
        <v>5</v>
      </c>
      <c r="BD10" s="47" t="s">
        <v>77</v>
      </c>
      <c r="BE10" s="48">
        <f t="shared" si="52"/>
        <v>12</v>
      </c>
      <c r="BF10" s="48">
        <f t="shared" si="53"/>
        <v>4</v>
      </c>
      <c r="BG10" s="48">
        <f t="shared" si="54"/>
        <v>8</v>
      </c>
      <c r="BH10" s="48">
        <f t="shared" si="55"/>
        <v>12</v>
      </c>
      <c r="BI10" s="48">
        <f t="shared" si="56"/>
        <v>12</v>
      </c>
      <c r="BK10" s="48">
        <f t="shared" si="57"/>
        <v>5</v>
      </c>
      <c r="BL10" s="48">
        <v>3</v>
      </c>
      <c r="BM10" s="47" t="str">
        <f t="shared" si="26"/>
        <v>Pb5</v>
      </c>
      <c r="BN10" s="47"/>
      <c r="BO10" s="47" t="s">
        <v>93</v>
      </c>
      <c r="BP10" s="47" t="s">
        <v>93</v>
      </c>
      <c r="BQ10" s="47" t="s">
        <v>93</v>
      </c>
      <c r="BR10" s="47" t="s">
        <v>93</v>
      </c>
      <c r="BS10" s="47" t="s">
        <v>93</v>
      </c>
      <c r="BT10" s="47">
        <v>5</v>
      </c>
      <c r="BU10" s="48">
        <f t="shared" si="27"/>
        <v>6</v>
      </c>
      <c r="BV10" s="48">
        <f t="shared" si="28"/>
        <v>12</v>
      </c>
      <c r="BW10" s="48">
        <f t="shared" si="29"/>
        <v>12</v>
      </c>
      <c r="BX10" s="48">
        <f t="shared" si="30"/>
        <v>16</v>
      </c>
      <c r="BY10" s="48">
        <f t="shared" si="31"/>
        <v>6</v>
      </c>
      <c r="BZ10" s="118">
        <f t="shared" si="32"/>
        <v>82944</v>
      </c>
      <c r="CA10" s="118">
        <f t="shared" si="33"/>
        <v>82944</v>
      </c>
      <c r="CB10" s="118">
        <f t="shared" si="34"/>
        <v>1800</v>
      </c>
      <c r="CC10" s="118">
        <f t="shared" si="35"/>
        <v>149299200</v>
      </c>
      <c r="CD10" s="51">
        <f t="shared" si="36"/>
        <v>1.421146858524234E-2</v>
      </c>
      <c r="CE10" s="275"/>
      <c r="CF10" s="142"/>
      <c r="CG10" s="148"/>
      <c r="CH10" s="142"/>
      <c r="CI10" s="142"/>
      <c r="CJ10" s="142"/>
      <c r="CK10" s="142"/>
      <c r="CL10" s="142"/>
      <c r="CM10" s="142"/>
      <c r="CN10" s="142"/>
      <c r="CO10" s="142"/>
      <c r="CP10" s="148"/>
      <c r="CQ10" s="148"/>
      <c r="CR10" s="148"/>
      <c r="CS10" s="148"/>
      <c r="CT10" s="148"/>
      <c r="CU10" s="148"/>
      <c r="CV10" s="148"/>
      <c r="CW10" s="148"/>
      <c r="CX10" s="142"/>
      <c r="CY10" s="142"/>
      <c r="CZ10" s="142"/>
      <c r="DA10" s="142"/>
      <c r="DB10" s="142"/>
      <c r="DC10" s="278"/>
      <c r="DD10" s="278"/>
      <c r="DE10" s="278"/>
      <c r="DF10" s="278"/>
      <c r="DG10" s="275"/>
      <c r="DH10" s="274"/>
      <c r="DI10" s="142"/>
      <c r="DJ10" s="148"/>
      <c r="DK10" s="142"/>
      <c r="DL10" s="142"/>
      <c r="DM10" s="142"/>
      <c r="DN10" s="142"/>
      <c r="DO10" s="142"/>
      <c r="DP10" s="142"/>
      <c r="DQ10" s="142"/>
      <c r="DR10" s="142"/>
      <c r="DS10" s="148"/>
      <c r="DT10" s="148"/>
      <c r="DU10" s="148"/>
      <c r="DV10" s="148"/>
      <c r="DW10" s="148"/>
      <c r="DX10" s="148"/>
      <c r="DY10" s="148"/>
      <c r="DZ10" s="148"/>
      <c r="EA10" s="142"/>
      <c r="EB10" s="142"/>
      <c r="EC10" s="142"/>
      <c r="ED10" s="142"/>
      <c r="EE10" s="142"/>
      <c r="EF10" s="278"/>
      <c r="EG10" s="278"/>
      <c r="EH10" s="278"/>
      <c r="EI10" s="278"/>
      <c r="EJ10" s="275"/>
      <c r="EK10" s="274"/>
      <c r="EL10" s="142"/>
      <c r="EM10" s="148"/>
      <c r="EN10" s="142"/>
      <c r="EO10" s="142"/>
      <c r="EP10" s="142"/>
      <c r="EQ10" s="142"/>
      <c r="ER10" s="142"/>
      <c r="ES10" s="142"/>
      <c r="ET10" s="142"/>
      <c r="EU10" s="142"/>
      <c r="EV10" s="148"/>
      <c r="EW10" s="148"/>
      <c r="EX10" s="148"/>
      <c r="EY10" s="148"/>
      <c r="EZ10" s="148"/>
      <c r="FA10" s="148"/>
      <c r="FB10" s="148"/>
      <c r="FC10" s="148"/>
      <c r="FD10" s="142"/>
      <c r="FE10" s="142"/>
      <c r="FF10" s="142"/>
      <c r="FG10" s="142"/>
      <c r="FH10" s="142"/>
      <c r="FI10" s="278"/>
      <c r="FJ10" s="278"/>
      <c r="FK10" s="278"/>
      <c r="FL10" s="278"/>
      <c r="FM10" s="275"/>
      <c r="FN10" s="274"/>
      <c r="FO10" s="142"/>
      <c r="FP10" s="148"/>
      <c r="FQ10" s="142"/>
      <c r="FR10" s="142"/>
      <c r="FS10" s="142"/>
      <c r="FT10" s="142"/>
      <c r="FU10" s="142"/>
      <c r="FV10" s="142"/>
      <c r="FW10" s="142"/>
      <c r="FX10" s="142"/>
      <c r="FY10" s="148"/>
      <c r="FZ10" s="148"/>
      <c r="GA10" s="148"/>
      <c r="GB10" s="148"/>
      <c r="GC10" s="148"/>
      <c r="GD10" s="148"/>
      <c r="GE10" s="148"/>
      <c r="GF10" s="148"/>
      <c r="GG10" s="142"/>
      <c r="GH10" s="142"/>
      <c r="GI10" s="142"/>
      <c r="GJ10" s="142"/>
      <c r="GK10" s="142"/>
      <c r="GL10" s="278"/>
      <c r="GM10" s="278"/>
      <c r="GN10" s="148"/>
      <c r="GO10" s="148"/>
      <c r="GP10" s="275"/>
      <c r="GT10" s="48">
        <f t="shared" si="18"/>
        <v>3</v>
      </c>
      <c r="GU10" s="221">
        <f>LARGE($GY$50:$GY$305,SUM(GT$4:GT9))</f>
        <v>3600</v>
      </c>
      <c r="GV10" s="204">
        <f t="shared" si="19"/>
        <v>13789.353374819013</v>
      </c>
      <c r="GW10" s="310">
        <f t="shared" si="20"/>
        <v>4.7252836202026872E-3</v>
      </c>
      <c r="GX10" s="205">
        <f t="shared" si="37"/>
        <v>12697.650516357016</v>
      </c>
      <c r="GY10" s="206"/>
      <c r="GZ10" s="369">
        <f t="shared" si="38"/>
        <v>3600</v>
      </c>
      <c r="HA10" s="344">
        <f t="shared" si="39"/>
        <v>0</v>
      </c>
      <c r="HB10" s="207">
        <f t="shared" si="40"/>
        <v>4.7252836202026872E-3</v>
      </c>
      <c r="HC10" s="175" t="s">
        <v>94</v>
      </c>
      <c r="HD10" s="161"/>
      <c r="HE10" s="442">
        <f>$AP$11</f>
        <v>0.82193820374969295</v>
      </c>
    </row>
    <row r="11" spans="1:214">
      <c r="A11" s="142">
        <f t="shared" si="21"/>
        <v>7</v>
      </c>
      <c r="B11" s="99">
        <v>9</v>
      </c>
      <c r="C11" s="99" t="s">
        <v>55</v>
      </c>
      <c r="D11" s="99">
        <v>9</v>
      </c>
      <c r="E11" s="99" t="s">
        <v>57</v>
      </c>
      <c r="F11" s="99" t="s">
        <v>81</v>
      </c>
      <c r="G11" s="49">
        <f t="shared" si="22"/>
        <v>4</v>
      </c>
      <c r="H11" s="251" t="str">
        <f t="shared" si="41"/>
        <v>PIC-c</v>
      </c>
      <c r="I11" s="251">
        <f t="shared" si="42"/>
        <v>9</v>
      </c>
      <c r="J11" s="251" t="str">
        <f t="shared" si="43"/>
        <v>WILD</v>
      </c>
      <c r="K11" s="251" t="str">
        <f t="shared" si="44"/>
        <v>K</v>
      </c>
      <c r="L11" s="251" t="str">
        <f t="shared" si="45"/>
        <v>J</v>
      </c>
      <c r="M11" s="49" t="str">
        <f t="shared" si="46"/>
        <v>PIC-a</v>
      </c>
      <c r="N11" s="201">
        <f t="shared" si="6"/>
        <v>1</v>
      </c>
      <c r="O11" s="47" t="str">
        <f t="shared" si="7"/>
        <v/>
      </c>
      <c r="P11" s="47" t="str">
        <f t="shared" si="8"/>
        <v/>
      </c>
      <c r="Q11" s="47">
        <f t="shared" si="9"/>
        <v>1</v>
      </c>
      <c r="R11" s="201">
        <f t="shared" si="10"/>
        <v>1</v>
      </c>
      <c r="S11" s="148">
        <f t="shared" si="23"/>
        <v>7</v>
      </c>
      <c r="T11" s="99">
        <v>10</v>
      </c>
      <c r="U11" s="99" t="s">
        <v>81</v>
      </c>
      <c r="V11" s="99" t="s">
        <v>53</v>
      </c>
      <c r="W11" s="99" t="s">
        <v>57</v>
      </c>
      <c r="X11" s="99" t="s">
        <v>81</v>
      </c>
      <c r="Y11" s="49">
        <f t="shared" si="11"/>
        <v>4</v>
      </c>
      <c r="Z11" s="251" t="str">
        <f t="shared" si="47"/>
        <v>A</v>
      </c>
      <c r="AA11" s="251" t="str">
        <f t="shared" si="48"/>
        <v>Q</v>
      </c>
      <c r="AB11" s="251">
        <f t="shared" si="49"/>
        <v>10</v>
      </c>
      <c r="AC11" s="251" t="str">
        <f t="shared" si="50"/>
        <v>K</v>
      </c>
      <c r="AD11" s="251" t="str">
        <f t="shared" si="51"/>
        <v>J</v>
      </c>
      <c r="AE11" s="49" t="str">
        <f t="shared" si="24"/>
        <v>PIC-a</v>
      </c>
      <c r="AF11" s="201">
        <f t="shared" si="12"/>
        <v>1</v>
      </c>
      <c r="AG11" s="47">
        <f t="shared" si="13"/>
        <v>1</v>
      </c>
      <c r="AH11" s="47" t="str">
        <f t="shared" si="14"/>
        <v/>
      </c>
      <c r="AI11" s="47">
        <f t="shared" si="15"/>
        <v>1</v>
      </c>
      <c r="AJ11" s="201">
        <f t="shared" si="16"/>
        <v>1</v>
      </c>
      <c r="AL11" s="115" t="s">
        <v>95</v>
      </c>
      <c r="AM11" s="138">
        <f>$AO$11*$AP$11</f>
        <v>1.3452353101799766</v>
      </c>
      <c r="AN11" s="112">
        <f>+$AN$5+$AN6</f>
        <v>106981376</v>
      </c>
      <c r="AO11" s="137">
        <f>$AN$4/$AN$11</f>
        <v>1.6366623476594655</v>
      </c>
      <c r="AP11" s="69">
        <f>+$AP$5+$AP6</f>
        <v>0.82193820374969295</v>
      </c>
      <c r="AQ11" s="338"/>
      <c r="AR11" s="317"/>
      <c r="AS11" s="112"/>
      <c r="AT11" s="46">
        <f t="shared" si="25"/>
        <v>8</v>
      </c>
      <c r="AU11" s="47" t="s">
        <v>54</v>
      </c>
      <c r="AV11" s="47" t="s">
        <v>96</v>
      </c>
      <c r="AW11" s="47">
        <f t="shared" si="2"/>
        <v>1</v>
      </c>
      <c r="AX11" s="47">
        <f t="shared" si="17"/>
        <v>5</v>
      </c>
      <c r="AY11" s="47">
        <f t="shared" si="3"/>
        <v>1</v>
      </c>
      <c r="AZ11" s="47">
        <f t="shared" si="4"/>
        <v>11</v>
      </c>
      <c r="BA11" s="47">
        <f t="shared" si="5"/>
        <v>3</v>
      </c>
      <c r="BB11" s="50"/>
      <c r="BC11" s="48">
        <f t="shared" si="58"/>
        <v>6</v>
      </c>
      <c r="BD11" s="47" t="s">
        <v>82</v>
      </c>
      <c r="BE11" s="48">
        <f t="shared" si="52"/>
        <v>6</v>
      </c>
      <c r="BF11" s="48">
        <f t="shared" si="53"/>
        <v>4</v>
      </c>
      <c r="BG11" s="48">
        <f t="shared" si="54"/>
        <v>28</v>
      </c>
      <c r="BH11" s="48">
        <f t="shared" si="55"/>
        <v>32</v>
      </c>
      <c r="BI11" s="48">
        <f t="shared" si="56"/>
        <v>21</v>
      </c>
      <c r="BK11" s="48">
        <f t="shared" si="57"/>
        <v>6</v>
      </c>
      <c r="BL11" s="48">
        <v>3</v>
      </c>
      <c r="BM11" s="47" t="str">
        <f t="shared" si="26"/>
        <v>Pb4</v>
      </c>
      <c r="BN11" s="47"/>
      <c r="BO11" s="47" t="s">
        <v>93</v>
      </c>
      <c r="BP11" s="47" t="s">
        <v>93</v>
      </c>
      <c r="BQ11" s="47" t="s">
        <v>93</v>
      </c>
      <c r="BR11" s="47" t="s">
        <v>93</v>
      </c>
      <c r="BS11" s="47" t="s">
        <v>97</v>
      </c>
      <c r="BT11" s="47">
        <v>4</v>
      </c>
      <c r="BU11" s="48">
        <f t="shared" si="27"/>
        <v>6</v>
      </c>
      <c r="BV11" s="48">
        <f t="shared" si="28"/>
        <v>12</v>
      </c>
      <c r="BW11" s="48">
        <f t="shared" si="29"/>
        <v>12</v>
      </c>
      <c r="BX11" s="48">
        <f t="shared" si="30"/>
        <v>16</v>
      </c>
      <c r="BY11" s="48">
        <f t="shared" si="31"/>
        <v>41</v>
      </c>
      <c r="BZ11" s="118">
        <f t="shared" si="32"/>
        <v>566784</v>
      </c>
      <c r="CA11" s="118">
        <f t="shared" si="33"/>
        <v>566784</v>
      </c>
      <c r="CB11" s="118">
        <f t="shared" si="34"/>
        <v>300</v>
      </c>
      <c r="CC11" s="118">
        <f t="shared" si="35"/>
        <v>170035200</v>
      </c>
      <c r="CD11" s="51">
        <f t="shared" si="36"/>
        <v>1.6185283666525999E-2</v>
      </c>
      <c r="CE11" s="275"/>
      <c r="CF11" s="142"/>
      <c r="CG11" s="148"/>
      <c r="CH11" s="142"/>
      <c r="CI11" s="142"/>
      <c r="CJ11" s="142"/>
      <c r="CK11" s="142"/>
      <c r="CL11" s="142"/>
      <c r="CM11" s="142"/>
      <c r="CN11" s="142"/>
      <c r="CO11" s="142"/>
      <c r="CP11" s="148"/>
      <c r="CQ11" s="148"/>
      <c r="CR11" s="148"/>
      <c r="CS11" s="148"/>
      <c r="CT11" s="148"/>
      <c r="CU11" s="148"/>
      <c r="CV11" s="148"/>
      <c r="CW11" s="148"/>
      <c r="CX11" s="142"/>
      <c r="CY11" s="142"/>
      <c r="CZ11" s="142"/>
      <c r="DA11" s="142"/>
      <c r="DB11" s="142"/>
      <c r="DC11" s="278"/>
      <c r="DD11" s="278"/>
      <c r="DE11" s="278"/>
      <c r="DF11" s="278"/>
      <c r="DG11" s="275"/>
      <c r="DH11" s="274"/>
      <c r="DI11" s="142"/>
      <c r="DJ11" s="148"/>
      <c r="DK11" s="142"/>
      <c r="DL11" s="142"/>
      <c r="DM11" s="142"/>
      <c r="DN11" s="142"/>
      <c r="DO11" s="142"/>
      <c r="DP11" s="142"/>
      <c r="DQ11" s="142"/>
      <c r="DR11" s="142"/>
      <c r="DS11" s="148"/>
      <c r="DT11" s="148"/>
      <c r="DU11" s="148"/>
      <c r="DV11" s="148"/>
      <c r="DW11" s="148"/>
      <c r="DX11" s="148"/>
      <c r="DY11" s="148"/>
      <c r="DZ11" s="148"/>
      <c r="EA11" s="142"/>
      <c r="EB11" s="142"/>
      <c r="EC11" s="142"/>
      <c r="ED11" s="142"/>
      <c r="EE11" s="142"/>
      <c r="EF11" s="278"/>
      <c r="EG11" s="278"/>
      <c r="EH11" s="278"/>
      <c r="EI11" s="278"/>
      <c r="EJ11" s="275"/>
      <c r="EK11" s="274"/>
      <c r="EL11" s="142"/>
      <c r="EM11" s="148"/>
      <c r="EN11" s="142"/>
      <c r="EO11" s="142"/>
      <c r="EP11" s="142"/>
      <c r="EQ11" s="142"/>
      <c r="ER11" s="142"/>
      <c r="ES11" s="142"/>
      <c r="ET11" s="142"/>
      <c r="EU11" s="142"/>
      <c r="EV11" s="148"/>
      <c r="EW11" s="148"/>
      <c r="EX11" s="148"/>
      <c r="EY11" s="148"/>
      <c r="EZ11" s="148"/>
      <c r="FA11" s="148"/>
      <c r="FB11" s="148"/>
      <c r="FC11" s="148"/>
      <c r="FD11" s="142"/>
      <c r="FE11" s="142"/>
      <c r="FF11" s="142"/>
      <c r="FG11" s="142"/>
      <c r="FH11" s="142"/>
      <c r="FI11" s="278"/>
      <c r="FJ11" s="278"/>
      <c r="FK11" s="278"/>
      <c r="FL11" s="278"/>
      <c r="FM11" s="275"/>
      <c r="FN11" s="274"/>
      <c r="FO11" s="142"/>
      <c r="FP11" s="148"/>
      <c r="FQ11" s="142"/>
      <c r="FR11" s="142"/>
      <c r="FS11" s="142"/>
      <c r="FT11" s="142"/>
      <c r="FU11" s="142"/>
      <c r="FV11" s="142"/>
      <c r="FW11" s="142"/>
      <c r="FX11" s="142"/>
      <c r="FY11" s="148"/>
      <c r="FZ11" s="148"/>
      <c r="GA11" s="148"/>
      <c r="GB11" s="148"/>
      <c r="GC11" s="148"/>
      <c r="GD11" s="148"/>
      <c r="GE11" s="148"/>
      <c r="GF11" s="148"/>
      <c r="GG11" s="142"/>
      <c r="GH11" s="142"/>
      <c r="GI11" s="142"/>
      <c r="GJ11" s="142"/>
      <c r="GK11" s="142"/>
      <c r="GL11" s="278"/>
      <c r="GM11" s="278"/>
      <c r="GN11" s="148"/>
      <c r="GO11" s="148"/>
      <c r="GP11" s="275"/>
      <c r="GT11" s="48">
        <f t="shared" si="18"/>
        <v>1</v>
      </c>
      <c r="GU11" s="221">
        <f>LARGE($GY$50:$GY$305,SUM(GT$4:GT10))</f>
        <v>3000</v>
      </c>
      <c r="GV11" s="204">
        <f t="shared" si="19"/>
        <v>1543.0778079863767</v>
      </c>
      <c r="GW11" s="310">
        <f t="shared" si="20"/>
        <v>4.40646737412853E-4</v>
      </c>
      <c r="GX11" s="205">
        <f t="shared" si="37"/>
        <v>113469.57949481822</v>
      </c>
      <c r="GY11" s="206"/>
      <c r="GZ11" s="369">
        <f t="shared" si="38"/>
        <v>3000</v>
      </c>
      <c r="HA11" s="344">
        <f t="shared" si="39"/>
        <v>0</v>
      </c>
      <c r="HB11" s="207">
        <f t="shared" si="40"/>
        <v>4.40646737412853E-4</v>
      </c>
      <c r="HC11" s="174" t="s">
        <v>98</v>
      </c>
      <c r="HD11" s="161"/>
      <c r="HE11" s="443">
        <f>$AP$5</f>
        <v>0.54048014308331727</v>
      </c>
    </row>
    <row r="12" spans="1:214" ht="15">
      <c r="A12" s="142">
        <f t="shared" si="21"/>
        <v>8</v>
      </c>
      <c r="B12" s="99" t="s">
        <v>81</v>
      </c>
      <c r="C12" s="99" t="s">
        <v>69</v>
      </c>
      <c r="D12" s="99" t="s">
        <v>53</v>
      </c>
      <c r="E12" s="99">
        <v>9</v>
      </c>
      <c r="F12" s="99">
        <v>10</v>
      </c>
      <c r="G12" s="49">
        <f t="shared" si="22"/>
        <v>5</v>
      </c>
      <c r="H12" s="251">
        <f t="shared" si="41"/>
        <v>9</v>
      </c>
      <c r="I12" s="251" t="str">
        <f t="shared" si="42"/>
        <v>PIC-a</v>
      </c>
      <c r="J12" s="251">
        <f t="shared" si="43"/>
        <v>10</v>
      </c>
      <c r="K12" s="251" t="str">
        <f t="shared" si="44"/>
        <v>PIC-c</v>
      </c>
      <c r="L12" s="251" t="str">
        <f t="shared" si="45"/>
        <v>A</v>
      </c>
      <c r="M12" s="49" t="str">
        <f t="shared" si="46"/>
        <v>PIC-a</v>
      </c>
      <c r="N12" s="201">
        <f t="shared" si="6"/>
        <v>1</v>
      </c>
      <c r="O12" s="47" t="str">
        <f t="shared" si="7"/>
        <v/>
      </c>
      <c r="P12" s="47" t="str">
        <f t="shared" si="8"/>
        <v/>
      </c>
      <c r="Q12" s="47" t="str">
        <f t="shared" si="9"/>
        <v/>
      </c>
      <c r="R12" s="201">
        <f t="shared" si="10"/>
        <v>1</v>
      </c>
      <c r="S12" s="148">
        <f t="shared" si="23"/>
        <v>8</v>
      </c>
      <c r="T12" s="99" t="s">
        <v>67</v>
      </c>
      <c r="U12" s="99" t="s">
        <v>55</v>
      </c>
      <c r="V12" s="99">
        <v>9</v>
      </c>
      <c r="W12" s="99">
        <v>9</v>
      </c>
      <c r="X12" s="99">
        <v>10</v>
      </c>
      <c r="Y12" s="49">
        <f t="shared" si="11"/>
        <v>5</v>
      </c>
      <c r="Z12" s="251">
        <f t="shared" si="47"/>
        <v>9</v>
      </c>
      <c r="AA12" s="251" t="str">
        <f t="shared" si="48"/>
        <v>PIC-c</v>
      </c>
      <c r="AB12" s="251" t="str">
        <f t="shared" si="49"/>
        <v>PIC-a</v>
      </c>
      <c r="AC12" s="251" t="str">
        <f t="shared" si="50"/>
        <v>PIC-c</v>
      </c>
      <c r="AD12" s="251" t="str">
        <f t="shared" si="51"/>
        <v>A</v>
      </c>
      <c r="AE12" s="49" t="str">
        <f t="shared" si="24"/>
        <v>PIC-a</v>
      </c>
      <c r="AF12" s="201">
        <f t="shared" si="12"/>
        <v>1</v>
      </c>
      <c r="AG12" s="47">
        <f t="shared" si="13"/>
        <v>1</v>
      </c>
      <c r="AH12" s="47" t="str">
        <f t="shared" si="14"/>
        <v/>
      </c>
      <c r="AI12" s="47" t="str">
        <f t="shared" si="15"/>
        <v/>
      </c>
      <c r="AJ12" s="201">
        <f t="shared" si="16"/>
        <v>1</v>
      </c>
      <c r="AL12" s="115" t="s">
        <v>99</v>
      </c>
      <c r="AM12" s="138">
        <f>$AO$11*$AP$11</f>
        <v>1.3452353101799766</v>
      </c>
      <c r="AN12" s="112">
        <f>+$AN$5+$AN7</f>
        <v>106981376</v>
      </c>
      <c r="AO12" s="137">
        <f>$AN$4/$AN$11</f>
        <v>1.6366623476594655</v>
      </c>
      <c r="AP12" s="69">
        <f>+$AP$5+$AP7</f>
        <v>0.82194164626574917</v>
      </c>
      <c r="AQ12" s="78"/>
      <c r="AR12" s="200"/>
      <c r="AS12" s="112"/>
      <c r="AT12" s="46">
        <f t="shared" si="25"/>
        <v>9</v>
      </c>
      <c r="AU12" s="47" t="s">
        <v>55</v>
      </c>
      <c r="AV12" s="47" t="s">
        <v>100</v>
      </c>
      <c r="AW12" s="47">
        <f t="shared" si="2"/>
        <v>5</v>
      </c>
      <c r="AX12" s="47">
        <f t="shared" si="17"/>
        <v>3</v>
      </c>
      <c r="AY12" s="47">
        <f t="shared" si="3"/>
        <v>5</v>
      </c>
      <c r="AZ12" s="47">
        <f t="shared" si="4"/>
        <v>2</v>
      </c>
      <c r="BA12" s="47">
        <f t="shared" si="5"/>
        <v>7</v>
      </c>
      <c r="BB12" s="50"/>
      <c r="BC12" s="48">
        <f t="shared" si="58"/>
        <v>7</v>
      </c>
      <c r="BD12" s="99" t="s">
        <v>87</v>
      </c>
      <c r="BE12" s="48">
        <f t="shared" si="52"/>
        <v>30</v>
      </c>
      <c r="BF12" s="48">
        <f t="shared" si="53"/>
        <v>4</v>
      </c>
      <c r="BG12" s="48">
        <f t="shared" si="54"/>
        <v>12</v>
      </c>
      <c r="BH12" s="48">
        <f t="shared" si="55"/>
        <v>24</v>
      </c>
      <c r="BI12" s="48">
        <f t="shared" si="56"/>
        <v>6</v>
      </c>
      <c r="BK12" s="48">
        <f t="shared" si="57"/>
        <v>7</v>
      </c>
      <c r="BL12" s="48">
        <v>3</v>
      </c>
      <c r="BM12" s="47" t="str">
        <f t="shared" si="26"/>
        <v>Pb3</v>
      </c>
      <c r="BN12" s="47"/>
      <c r="BO12" s="47" t="s">
        <v>93</v>
      </c>
      <c r="BP12" s="47" t="s">
        <v>93</v>
      </c>
      <c r="BQ12" s="47" t="s">
        <v>93</v>
      </c>
      <c r="BR12" s="47" t="s">
        <v>97</v>
      </c>
      <c r="BS12" s="47" t="s">
        <v>83</v>
      </c>
      <c r="BT12" s="47">
        <v>3</v>
      </c>
      <c r="BU12" s="48">
        <f t="shared" si="27"/>
        <v>6</v>
      </c>
      <c r="BV12" s="48">
        <f t="shared" si="28"/>
        <v>12</v>
      </c>
      <c r="BW12" s="48">
        <f t="shared" si="29"/>
        <v>12</v>
      </c>
      <c r="BX12" s="48">
        <f t="shared" si="30"/>
        <v>56</v>
      </c>
      <c r="BY12" s="48">
        <f t="shared" si="31"/>
        <v>47</v>
      </c>
      <c r="BZ12" s="118">
        <f t="shared" si="32"/>
        <v>2274048</v>
      </c>
      <c r="CA12" s="118">
        <f t="shared" si="33"/>
        <v>2274048</v>
      </c>
      <c r="CB12" s="118">
        <f t="shared" si="34"/>
        <v>50</v>
      </c>
      <c r="CC12" s="118">
        <f t="shared" si="35"/>
        <v>113702400</v>
      </c>
      <c r="CD12" s="51">
        <f t="shared" si="36"/>
        <v>1.0823086029038727E-2</v>
      </c>
      <c r="CE12" s="275"/>
      <c r="CF12" s="142"/>
      <c r="CG12" s="267"/>
      <c r="CH12" s="142"/>
      <c r="CI12" s="142"/>
      <c r="CJ12" s="142"/>
      <c r="CK12" s="142"/>
      <c r="CL12" s="142"/>
      <c r="CM12" s="142"/>
      <c r="CN12" s="142"/>
      <c r="CO12" s="142"/>
      <c r="CP12" s="148"/>
      <c r="CQ12" s="148"/>
      <c r="CR12" s="148"/>
      <c r="CS12" s="148"/>
      <c r="CT12" s="148"/>
      <c r="CU12" s="148"/>
      <c r="CV12" s="148"/>
      <c r="CW12" s="148"/>
      <c r="CX12" s="142"/>
      <c r="CY12" s="142"/>
      <c r="CZ12" s="142"/>
      <c r="DA12" s="142"/>
      <c r="DB12" s="142"/>
      <c r="DC12" s="278"/>
      <c r="DD12" s="278"/>
      <c r="DE12" s="278"/>
      <c r="DF12" s="278"/>
      <c r="DG12" s="275"/>
      <c r="DH12" s="274"/>
      <c r="DI12" s="142"/>
      <c r="DJ12" s="267"/>
      <c r="DK12" s="142"/>
      <c r="DL12" s="142"/>
      <c r="DM12" s="142"/>
      <c r="DN12" s="142"/>
      <c r="DO12" s="142"/>
      <c r="DP12" s="142"/>
      <c r="DQ12" s="142"/>
      <c r="DR12" s="142"/>
      <c r="DS12" s="148"/>
      <c r="DT12" s="148"/>
      <c r="DU12" s="148"/>
      <c r="DV12" s="148"/>
      <c r="DW12" s="148"/>
      <c r="DX12" s="148"/>
      <c r="DY12" s="148"/>
      <c r="DZ12" s="148"/>
      <c r="EA12" s="142"/>
      <c r="EB12" s="142"/>
      <c r="EC12" s="142"/>
      <c r="ED12" s="142"/>
      <c r="EE12" s="142"/>
      <c r="EF12" s="278"/>
      <c r="EG12" s="278"/>
      <c r="EH12" s="278"/>
      <c r="EI12" s="278"/>
      <c r="EJ12" s="275"/>
      <c r="EK12" s="274"/>
      <c r="EL12" s="142"/>
      <c r="EM12" s="267"/>
      <c r="EN12" s="142"/>
      <c r="EO12" s="142"/>
      <c r="EP12" s="142"/>
      <c r="EQ12" s="142"/>
      <c r="ER12" s="142"/>
      <c r="ES12" s="142"/>
      <c r="ET12" s="142"/>
      <c r="EU12" s="142"/>
      <c r="EV12" s="148"/>
      <c r="EW12" s="148"/>
      <c r="EX12" s="148"/>
      <c r="EY12" s="148"/>
      <c r="EZ12" s="148"/>
      <c r="FA12" s="148"/>
      <c r="FB12" s="148"/>
      <c r="FC12" s="148"/>
      <c r="FD12" s="142"/>
      <c r="FE12" s="142"/>
      <c r="FF12" s="142"/>
      <c r="FG12" s="142"/>
      <c r="FH12" s="142"/>
      <c r="FI12" s="278"/>
      <c r="FJ12" s="278"/>
      <c r="FK12" s="278"/>
      <c r="FL12" s="278"/>
      <c r="FM12" s="275"/>
      <c r="FN12" s="274"/>
      <c r="FO12" s="142"/>
      <c r="FP12" s="267"/>
      <c r="FQ12" s="142"/>
      <c r="FR12" s="142"/>
      <c r="FS12" s="142"/>
      <c r="FT12" s="142"/>
      <c r="FU12" s="142"/>
      <c r="FV12" s="142"/>
      <c r="FW12" s="142"/>
      <c r="FX12" s="142"/>
      <c r="FY12" s="148"/>
      <c r="FZ12" s="148"/>
      <c r="GA12" s="148"/>
      <c r="GB12" s="148"/>
      <c r="GC12" s="148"/>
      <c r="GD12" s="148"/>
      <c r="GE12" s="148"/>
      <c r="GF12" s="148"/>
      <c r="GG12" s="142"/>
      <c r="GH12" s="142"/>
      <c r="GI12" s="142"/>
      <c r="GJ12" s="142"/>
      <c r="GK12" s="142"/>
      <c r="GL12" s="278"/>
      <c r="GM12" s="278"/>
      <c r="GN12" s="148"/>
      <c r="GO12" s="148"/>
      <c r="GP12" s="275"/>
      <c r="GT12" s="48">
        <f t="shared" si="18"/>
        <v>1</v>
      </c>
      <c r="GU12" s="221">
        <f>LARGE($GY$50:$GY$305,SUM(GT$4:GT11))</f>
        <v>2500</v>
      </c>
      <c r="GV12" s="204">
        <f t="shared" si="19"/>
        <v>26341.616362024339</v>
      </c>
      <c r="GW12" s="310">
        <f t="shared" si="20"/>
        <v>6.2685040076138144E-3</v>
      </c>
      <c r="GX12" s="205">
        <f t="shared" si="37"/>
        <v>6646.9873220241616</v>
      </c>
      <c r="GY12" s="206"/>
      <c r="GZ12" s="369">
        <f t="shared" si="38"/>
        <v>2500</v>
      </c>
      <c r="HA12" s="344">
        <f t="shared" si="39"/>
        <v>0</v>
      </c>
      <c r="HB12" s="207">
        <f t="shared" si="40"/>
        <v>6.2685040076138144E-3</v>
      </c>
      <c r="HC12" s="174" t="s">
        <v>101</v>
      </c>
      <c r="HD12" s="161"/>
      <c r="HE12" s="443">
        <f>+HLOOKUP(GU$46,$AO$55:$AS$61,5,FALSE)</f>
        <v>1.8188318017715175</v>
      </c>
    </row>
    <row r="13" spans="1:214" ht="15">
      <c r="A13" s="142">
        <f t="shared" si="21"/>
        <v>9</v>
      </c>
      <c r="B13" s="99">
        <v>10</v>
      </c>
      <c r="C13" s="99" t="s">
        <v>54</v>
      </c>
      <c r="D13" s="99">
        <v>10</v>
      </c>
      <c r="E13" s="99" t="s">
        <v>43</v>
      </c>
      <c r="F13" s="99" t="s">
        <v>55</v>
      </c>
      <c r="G13" s="49">
        <f t="shared" si="22"/>
        <v>6</v>
      </c>
      <c r="H13" s="251" t="str">
        <f t="shared" si="41"/>
        <v>Q</v>
      </c>
      <c r="I13" s="251" t="str">
        <f t="shared" si="42"/>
        <v>K</v>
      </c>
      <c r="J13" s="251" t="str">
        <f t="shared" si="43"/>
        <v>PIC-a</v>
      </c>
      <c r="K13" s="251">
        <f t="shared" si="44"/>
        <v>10</v>
      </c>
      <c r="L13" s="251">
        <f t="shared" si="45"/>
        <v>9</v>
      </c>
      <c r="M13" s="49" t="str">
        <f t="shared" si="46"/>
        <v>PIC-a</v>
      </c>
      <c r="N13" s="201">
        <f t="shared" si="6"/>
        <v>1</v>
      </c>
      <c r="O13" s="47" t="str">
        <f t="shared" si="7"/>
        <v/>
      </c>
      <c r="P13" s="47" t="str">
        <f t="shared" si="8"/>
        <v/>
      </c>
      <c r="Q13" s="47" t="str">
        <f t="shared" si="9"/>
        <v/>
      </c>
      <c r="R13" s="201">
        <f t="shared" si="10"/>
        <v>1</v>
      </c>
      <c r="S13" s="148">
        <f t="shared" si="23"/>
        <v>9</v>
      </c>
      <c r="T13" s="99" t="s">
        <v>57</v>
      </c>
      <c r="U13" s="99" t="s">
        <v>102</v>
      </c>
      <c r="V13" s="99" t="s">
        <v>66</v>
      </c>
      <c r="W13" s="99" t="s">
        <v>66</v>
      </c>
      <c r="X13" s="99" t="s">
        <v>55</v>
      </c>
      <c r="Y13" s="49">
        <f t="shared" si="11"/>
        <v>6</v>
      </c>
      <c r="Z13" s="251" t="str">
        <f t="shared" si="47"/>
        <v>PIC-d</v>
      </c>
      <c r="AA13" s="251" t="str">
        <f t="shared" si="48"/>
        <v>K</v>
      </c>
      <c r="AB13" s="251">
        <f t="shared" si="49"/>
        <v>10</v>
      </c>
      <c r="AC13" s="251">
        <f t="shared" si="50"/>
        <v>10</v>
      </c>
      <c r="AD13" s="251">
        <f t="shared" si="51"/>
        <v>9</v>
      </c>
      <c r="AE13" s="49" t="str">
        <f t="shared" si="24"/>
        <v>PIC-a</v>
      </c>
      <c r="AF13" s="201">
        <f t="shared" si="12"/>
        <v>1</v>
      </c>
      <c r="AG13" s="47">
        <f t="shared" si="13"/>
        <v>1</v>
      </c>
      <c r="AH13" s="47" t="str">
        <f t="shared" si="14"/>
        <v/>
      </c>
      <c r="AI13" s="47" t="str">
        <f t="shared" si="15"/>
        <v/>
      </c>
      <c r="AJ13" s="201">
        <f t="shared" si="16"/>
        <v>1</v>
      </c>
      <c r="AL13" s="115" t="s">
        <v>103</v>
      </c>
      <c r="AM13" s="138">
        <f>$AO$11*$AP$11</f>
        <v>1.3452353101799766</v>
      </c>
      <c r="AN13" s="112">
        <f>+$AN$5+$AN8</f>
        <v>106981376</v>
      </c>
      <c r="AO13" s="137">
        <f>$AN$4/$AN$11</f>
        <v>1.6366623476594655</v>
      </c>
      <c r="AP13" s="69">
        <f>+$AP$5+$AP8</f>
        <v>0.82193811839581199</v>
      </c>
      <c r="AQ13" s="200"/>
      <c r="AR13" s="200"/>
      <c r="AS13" s="112"/>
      <c r="AT13" s="46">
        <f t="shared" si="25"/>
        <v>10</v>
      </c>
      <c r="AU13" s="47" t="s">
        <v>67</v>
      </c>
      <c r="AV13" s="47" t="s">
        <v>104</v>
      </c>
      <c r="AW13" s="47">
        <f t="shared" si="2"/>
        <v>11</v>
      </c>
      <c r="AX13" s="47">
        <f t="shared" si="17"/>
        <v>1</v>
      </c>
      <c r="AY13" s="47">
        <f t="shared" si="3"/>
        <v>1</v>
      </c>
      <c r="AZ13" s="47">
        <f t="shared" si="4"/>
        <v>10</v>
      </c>
      <c r="BA13" s="47">
        <f t="shared" si="5"/>
        <v>5</v>
      </c>
      <c r="BB13" s="50"/>
      <c r="BC13" s="48">
        <f t="shared" si="58"/>
        <v>8</v>
      </c>
      <c r="BD13" s="47" t="s">
        <v>92</v>
      </c>
      <c r="BE13" s="48">
        <f t="shared" si="52"/>
        <v>3</v>
      </c>
      <c r="BF13" s="48">
        <f t="shared" si="53"/>
        <v>4</v>
      </c>
      <c r="BG13" s="48">
        <f t="shared" si="54"/>
        <v>24</v>
      </c>
      <c r="BH13" s="48">
        <f t="shared" si="55"/>
        <v>12</v>
      </c>
      <c r="BI13" s="48">
        <f t="shared" si="56"/>
        <v>24</v>
      </c>
      <c r="BK13" s="48">
        <f t="shared" si="57"/>
        <v>8</v>
      </c>
      <c r="BL13" s="48">
        <v>3</v>
      </c>
      <c r="BM13" s="47" t="str">
        <f t="shared" si="26"/>
        <v>Pb2</v>
      </c>
      <c r="BN13" s="47"/>
      <c r="BO13" s="47" t="s">
        <v>93</v>
      </c>
      <c r="BP13" s="47" t="s">
        <v>93</v>
      </c>
      <c r="BQ13" s="47" t="s">
        <v>97</v>
      </c>
      <c r="BR13" s="47" t="s">
        <v>83</v>
      </c>
      <c r="BS13" s="47" t="s">
        <v>83</v>
      </c>
      <c r="BT13" s="47">
        <v>2</v>
      </c>
      <c r="BU13" s="48">
        <f t="shared" si="27"/>
        <v>6</v>
      </c>
      <c r="BV13" s="48">
        <f t="shared" si="28"/>
        <v>12</v>
      </c>
      <c r="BW13" s="48">
        <f t="shared" si="29"/>
        <v>33</v>
      </c>
      <c r="BX13" s="48">
        <f t="shared" si="30"/>
        <v>71</v>
      </c>
      <c r="BY13" s="48">
        <f t="shared" si="31"/>
        <v>47</v>
      </c>
      <c r="BZ13" s="118">
        <f t="shared" si="32"/>
        <v>7928712</v>
      </c>
      <c r="CA13" s="118">
        <f t="shared" si="33"/>
        <v>0</v>
      </c>
      <c r="CB13" s="118">
        <f t="shared" si="34"/>
        <v>0</v>
      </c>
      <c r="CC13" s="118">
        <f t="shared" si="35"/>
        <v>0</v>
      </c>
      <c r="CD13" s="51">
        <f t="shared" si="36"/>
        <v>0</v>
      </c>
      <c r="CE13" s="275"/>
      <c r="CF13" s="142"/>
      <c r="CG13" s="148"/>
      <c r="CH13" s="142"/>
      <c r="CI13" s="142"/>
      <c r="CJ13" s="142"/>
      <c r="CK13" s="142"/>
      <c r="CL13" s="142"/>
      <c r="CM13" s="142"/>
      <c r="CN13" s="142"/>
      <c r="CO13" s="142"/>
      <c r="CP13" s="148"/>
      <c r="CQ13" s="148"/>
      <c r="CR13" s="148"/>
      <c r="CS13" s="148"/>
      <c r="CT13" s="148"/>
      <c r="CU13" s="148"/>
      <c r="CV13" s="148"/>
      <c r="CW13" s="148"/>
      <c r="CX13" s="142"/>
      <c r="CY13" s="142"/>
      <c r="CZ13" s="142"/>
      <c r="DA13" s="142"/>
      <c r="DB13" s="142"/>
      <c r="DC13" s="278"/>
      <c r="DD13" s="278"/>
      <c r="DE13" s="278"/>
      <c r="DF13" s="278"/>
      <c r="DG13" s="275"/>
      <c r="DH13" s="274"/>
      <c r="DI13" s="142"/>
      <c r="DJ13" s="148"/>
      <c r="DK13" s="142"/>
      <c r="DL13" s="142"/>
      <c r="DM13" s="142"/>
      <c r="DN13" s="142"/>
      <c r="DO13" s="142"/>
      <c r="DP13" s="142"/>
      <c r="DQ13" s="142"/>
      <c r="DR13" s="142"/>
      <c r="DS13" s="148"/>
      <c r="DT13" s="148"/>
      <c r="DU13" s="148"/>
      <c r="DV13" s="148"/>
      <c r="DW13" s="148"/>
      <c r="DX13" s="148"/>
      <c r="DY13" s="148"/>
      <c r="DZ13" s="148"/>
      <c r="EA13" s="142"/>
      <c r="EB13" s="142"/>
      <c r="EC13" s="142"/>
      <c r="ED13" s="142"/>
      <c r="EE13" s="142"/>
      <c r="EF13" s="278"/>
      <c r="EG13" s="278"/>
      <c r="EH13" s="278"/>
      <c r="EI13" s="278"/>
      <c r="EJ13" s="275"/>
      <c r="EK13" s="274"/>
      <c r="EL13" s="142"/>
      <c r="EM13" s="148"/>
      <c r="EN13" s="142"/>
      <c r="EO13" s="142"/>
      <c r="EP13" s="142"/>
      <c r="EQ13" s="142"/>
      <c r="ER13" s="142"/>
      <c r="ES13" s="142"/>
      <c r="ET13" s="142"/>
      <c r="EU13" s="142"/>
      <c r="EV13" s="148"/>
      <c r="EW13" s="148"/>
      <c r="EX13" s="148"/>
      <c r="EY13" s="148"/>
      <c r="EZ13" s="148"/>
      <c r="FA13" s="148"/>
      <c r="FB13" s="148"/>
      <c r="FC13" s="148"/>
      <c r="FD13" s="142"/>
      <c r="FE13" s="142"/>
      <c r="FF13" s="142"/>
      <c r="FG13" s="142"/>
      <c r="FH13" s="142"/>
      <c r="FI13" s="278"/>
      <c r="FJ13" s="278"/>
      <c r="FK13" s="278"/>
      <c r="FL13" s="278"/>
      <c r="FM13" s="275"/>
      <c r="FN13" s="274"/>
      <c r="FO13" s="142"/>
      <c r="FP13" s="148"/>
      <c r="FQ13" s="142"/>
      <c r="FR13" s="142"/>
      <c r="FS13" s="142"/>
      <c r="FT13" s="142"/>
      <c r="FU13" s="142"/>
      <c r="FV13" s="142"/>
      <c r="FW13" s="142"/>
      <c r="FX13" s="142"/>
      <c r="FY13" s="148"/>
      <c r="FZ13" s="148"/>
      <c r="GA13" s="148"/>
      <c r="GB13" s="148"/>
      <c r="GC13" s="148"/>
      <c r="GD13" s="148"/>
      <c r="GE13" s="148"/>
      <c r="GF13" s="148"/>
      <c r="GG13" s="142"/>
      <c r="GH13" s="142"/>
      <c r="GI13" s="142"/>
      <c r="GJ13" s="142"/>
      <c r="GK13" s="142"/>
      <c r="GL13" s="278"/>
      <c r="GM13" s="278"/>
      <c r="GN13" s="148"/>
      <c r="GO13" s="148"/>
      <c r="GP13" s="275"/>
      <c r="GT13" s="48">
        <f t="shared" si="18"/>
        <v>1</v>
      </c>
      <c r="GU13" s="221">
        <f>LARGE($GY$50:$GY$305,SUM(GT$4:GT12))</f>
        <v>2000</v>
      </c>
      <c r="GV13" s="204">
        <f t="shared" si="19"/>
        <v>51840</v>
      </c>
      <c r="GW13" s="310">
        <f t="shared" si="20"/>
        <v>9.8690754064182911E-3</v>
      </c>
      <c r="GX13" s="205">
        <f t="shared" si="37"/>
        <v>3377.5538194444443</v>
      </c>
      <c r="GY13" s="206"/>
      <c r="GZ13" s="369">
        <f t="shared" si="38"/>
        <v>2000</v>
      </c>
      <c r="HA13" s="344">
        <f t="shared" si="39"/>
        <v>0</v>
      </c>
      <c r="HB13" s="207">
        <f t="shared" si="40"/>
        <v>9.8690754064182911E-3</v>
      </c>
      <c r="HC13" s="174"/>
      <c r="HD13" s="164"/>
      <c r="HE13" s="163"/>
      <c r="HF13" s="176"/>
    </row>
    <row r="14" spans="1:214" ht="15">
      <c r="A14" s="142">
        <f t="shared" si="21"/>
        <v>10</v>
      </c>
      <c r="B14" s="99" t="s">
        <v>67</v>
      </c>
      <c r="C14" s="99" t="s">
        <v>81</v>
      </c>
      <c r="D14" s="99" t="s">
        <v>66</v>
      </c>
      <c r="E14" s="99" t="s">
        <v>68</v>
      </c>
      <c r="F14" s="99" t="s">
        <v>43</v>
      </c>
      <c r="G14" s="49">
        <f t="shared" si="22"/>
        <v>7</v>
      </c>
      <c r="H14" s="251">
        <f t="shared" si="41"/>
        <v>9</v>
      </c>
      <c r="I14" s="251" t="str">
        <f t="shared" si="42"/>
        <v>Q</v>
      </c>
      <c r="J14" s="251">
        <f t="shared" si="43"/>
        <v>9</v>
      </c>
      <c r="K14" s="251" t="str">
        <f t="shared" si="44"/>
        <v>PIC-a</v>
      </c>
      <c r="L14" s="251" t="str">
        <f t="shared" si="45"/>
        <v>PIC-d</v>
      </c>
      <c r="M14" s="49" t="str">
        <f t="shared" si="46"/>
        <v>PIC-a</v>
      </c>
      <c r="N14" s="201">
        <f t="shared" si="6"/>
        <v>1</v>
      </c>
      <c r="O14" s="47">
        <f t="shared" si="7"/>
        <v>1</v>
      </c>
      <c r="P14" s="47" t="str">
        <f t="shared" si="8"/>
        <v/>
      </c>
      <c r="Q14" s="47" t="str">
        <f t="shared" si="9"/>
        <v/>
      </c>
      <c r="R14" s="201">
        <f t="shared" si="10"/>
        <v>1</v>
      </c>
      <c r="S14" s="148">
        <f t="shared" si="23"/>
        <v>10</v>
      </c>
      <c r="T14" s="99">
        <v>9</v>
      </c>
      <c r="U14" s="99" t="s">
        <v>105</v>
      </c>
      <c r="V14" s="99" t="s">
        <v>54</v>
      </c>
      <c r="W14" s="99" t="s">
        <v>68</v>
      </c>
      <c r="X14" s="99" t="s">
        <v>66</v>
      </c>
      <c r="Y14" s="49">
        <f t="shared" si="11"/>
        <v>7</v>
      </c>
      <c r="Z14" s="251">
        <f t="shared" si="47"/>
        <v>10</v>
      </c>
      <c r="AA14" s="251" t="str">
        <f t="shared" si="48"/>
        <v>PIC-d</v>
      </c>
      <c r="AB14" s="251" t="str">
        <f t="shared" si="49"/>
        <v>PIC-e</v>
      </c>
      <c r="AC14" s="251" t="str">
        <f t="shared" si="50"/>
        <v>PIC-a</v>
      </c>
      <c r="AD14" s="251" t="str">
        <f t="shared" si="51"/>
        <v>PIC-d</v>
      </c>
      <c r="AE14" s="49" t="str">
        <f t="shared" si="24"/>
        <v>PIC-a</v>
      </c>
      <c r="AF14" s="201">
        <f t="shared" si="12"/>
        <v>1</v>
      </c>
      <c r="AG14" s="47">
        <f t="shared" si="13"/>
        <v>1</v>
      </c>
      <c r="AH14" s="47">
        <f t="shared" si="14"/>
        <v>1</v>
      </c>
      <c r="AI14" s="47" t="str">
        <f t="shared" si="15"/>
        <v/>
      </c>
      <c r="AJ14" s="201">
        <f t="shared" si="16"/>
        <v>1</v>
      </c>
      <c r="AL14" s="115" t="s">
        <v>106</v>
      </c>
      <c r="AM14" s="138">
        <f>$AO$11*$AP$11</f>
        <v>1.3452353101799766</v>
      </c>
      <c r="AN14" s="112">
        <f>+$AN$5+$AN9</f>
        <v>106981376</v>
      </c>
      <c r="AO14" s="137">
        <f>$AN$4/$AN$11</f>
        <v>1.6366623476594655</v>
      </c>
      <c r="AP14" s="69">
        <f>+$AP$5+$AP9</f>
        <v>0.82194408182022205</v>
      </c>
      <c r="AQ14" s="343"/>
      <c r="AR14" s="343"/>
      <c r="AS14" s="112"/>
      <c r="AT14" s="46">
        <f t="shared" si="25"/>
        <v>11</v>
      </c>
      <c r="AU14" s="47">
        <v>10</v>
      </c>
      <c r="AV14" s="47" t="s">
        <v>107</v>
      </c>
      <c r="AW14" s="47">
        <f t="shared" si="2"/>
        <v>1</v>
      </c>
      <c r="AX14" s="47">
        <f t="shared" si="17"/>
        <v>2</v>
      </c>
      <c r="AY14" s="47">
        <f t="shared" si="3"/>
        <v>11</v>
      </c>
      <c r="AZ14" s="47">
        <f t="shared" si="4"/>
        <v>11</v>
      </c>
      <c r="BA14" s="47">
        <f t="shared" si="5"/>
        <v>5</v>
      </c>
      <c r="BB14" s="50"/>
      <c r="BC14" s="48">
        <f t="shared" si="58"/>
        <v>9</v>
      </c>
      <c r="BD14" s="47" t="s">
        <v>96</v>
      </c>
      <c r="BE14" s="48">
        <f t="shared" si="52"/>
        <v>3</v>
      </c>
      <c r="BF14" s="48">
        <f t="shared" si="53"/>
        <v>20</v>
      </c>
      <c r="BG14" s="48">
        <f t="shared" si="54"/>
        <v>4</v>
      </c>
      <c r="BH14" s="48">
        <f t="shared" si="55"/>
        <v>44</v>
      </c>
      <c r="BI14" s="48">
        <f t="shared" si="56"/>
        <v>9</v>
      </c>
      <c r="BK14" s="48">
        <f t="shared" si="57"/>
        <v>9</v>
      </c>
      <c r="BL14" s="48">
        <v>4</v>
      </c>
      <c r="BM14" s="47" t="str">
        <f t="shared" si="26"/>
        <v>Pc5</v>
      </c>
      <c r="BN14" s="47"/>
      <c r="BO14" s="47" t="s">
        <v>108</v>
      </c>
      <c r="BP14" s="47" t="s">
        <v>108</v>
      </c>
      <c r="BQ14" s="47" t="s">
        <v>108</v>
      </c>
      <c r="BR14" s="47" t="s">
        <v>108</v>
      </c>
      <c r="BS14" s="47" t="s">
        <v>108</v>
      </c>
      <c r="BT14" s="47">
        <v>5</v>
      </c>
      <c r="BU14" s="48">
        <f t="shared" si="27"/>
        <v>12</v>
      </c>
      <c r="BV14" s="48">
        <f t="shared" si="28"/>
        <v>8</v>
      </c>
      <c r="BW14" s="48">
        <f t="shared" si="29"/>
        <v>16</v>
      </c>
      <c r="BX14" s="48">
        <f t="shared" si="30"/>
        <v>16</v>
      </c>
      <c r="BY14" s="48">
        <f t="shared" si="31"/>
        <v>12</v>
      </c>
      <c r="BZ14" s="118">
        <f t="shared" si="32"/>
        <v>294912</v>
      </c>
      <c r="CA14" s="118">
        <f t="shared" si="33"/>
        <v>294912</v>
      </c>
      <c r="CB14" s="118">
        <f t="shared" si="34"/>
        <v>1800</v>
      </c>
      <c r="CC14" s="118">
        <f t="shared" si="35"/>
        <v>530841600</v>
      </c>
      <c r="CD14" s="51">
        <f t="shared" si="36"/>
        <v>5.0529666080861652E-2</v>
      </c>
      <c r="CE14" s="275"/>
      <c r="CF14" s="142"/>
      <c r="CG14" s="148"/>
      <c r="CH14" s="142"/>
      <c r="CI14" s="142"/>
      <c r="CJ14" s="142"/>
      <c r="CK14" s="142"/>
      <c r="CL14" s="142"/>
      <c r="CM14" s="142"/>
      <c r="CN14" s="142"/>
      <c r="CO14" s="142"/>
      <c r="CP14" s="148"/>
      <c r="CQ14" s="148"/>
      <c r="CR14" s="148"/>
      <c r="CS14" s="148"/>
      <c r="CT14" s="148"/>
      <c r="CU14" s="148"/>
      <c r="CV14" s="148"/>
      <c r="CW14" s="148"/>
      <c r="CX14" s="142"/>
      <c r="CY14" s="142"/>
      <c r="CZ14" s="142"/>
      <c r="DA14" s="142"/>
      <c r="DB14" s="142"/>
      <c r="DC14" s="278"/>
      <c r="DD14" s="278"/>
      <c r="DE14" s="278"/>
      <c r="DF14" s="278"/>
      <c r="DG14" s="275"/>
      <c r="DH14" s="274"/>
      <c r="DI14" s="142"/>
      <c r="DJ14" s="148"/>
      <c r="DK14" s="142"/>
      <c r="DL14" s="142"/>
      <c r="DM14" s="142"/>
      <c r="DN14" s="142"/>
      <c r="DO14" s="142"/>
      <c r="DP14" s="142"/>
      <c r="DQ14" s="142"/>
      <c r="DR14" s="142"/>
      <c r="DS14" s="148"/>
      <c r="DT14" s="148"/>
      <c r="DU14" s="148"/>
      <c r="DV14" s="148"/>
      <c r="DW14" s="148"/>
      <c r="DX14" s="148"/>
      <c r="DY14" s="148"/>
      <c r="DZ14" s="148"/>
      <c r="EA14" s="142"/>
      <c r="EB14" s="142"/>
      <c r="EC14" s="142"/>
      <c r="ED14" s="142"/>
      <c r="EE14" s="142"/>
      <c r="EF14" s="278"/>
      <c r="EG14" s="278"/>
      <c r="EH14" s="278"/>
      <c r="EI14" s="278"/>
      <c r="EJ14" s="275"/>
      <c r="EK14" s="274"/>
      <c r="EL14" s="142"/>
      <c r="EM14" s="148"/>
      <c r="EN14" s="142"/>
      <c r="EO14" s="142"/>
      <c r="EP14" s="142"/>
      <c r="EQ14" s="142"/>
      <c r="ER14" s="142"/>
      <c r="ES14" s="142"/>
      <c r="ET14" s="142"/>
      <c r="EU14" s="142"/>
      <c r="EV14" s="148"/>
      <c r="EW14" s="148"/>
      <c r="EX14" s="148"/>
      <c r="EY14" s="148"/>
      <c r="EZ14" s="148"/>
      <c r="FA14" s="148"/>
      <c r="FB14" s="148"/>
      <c r="FC14" s="148"/>
      <c r="FD14" s="142"/>
      <c r="FE14" s="142"/>
      <c r="FF14" s="142"/>
      <c r="FG14" s="142"/>
      <c r="FH14" s="142"/>
      <c r="FI14" s="278"/>
      <c r="FJ14" s="278"/>
      <c r="FK14" s="278"/>
      <c r="FL14" s="278"/>
      <c r="FM14" s="275"/>
      <c r="FN14" s="274"/>
      <c r="FO14" s="142"/>
      <c r="FP14" s="148"/>
      <c r="FQ14" s="142"/>
      <c r="FR14" s="142"/>
      <c r="FS14" s="142"/>
      <c r="FT14" s="142"/>
      <c r="FU14" s="142"/>
      <c r="FV14" s="142"/>
      <c r="FW14" s="142"/>
      <c r="FX14" s="142"/>
      <c r="FY14" s="148"/>
      <c r="FZ14" s="148"/>
      <c r="GA14" s="148"/>
      <c r="GB14" s="148"/>
      <c r="GC14" s="148"/>
      <c r="GD14" s="148"/>
      <c r="GE14" s="148"/>
      <c r="GF14" s="148"/>
      <c r="GG14" s="142"/>
      <c r="GH14" s="142"/>
      <c r="GI14" s="142"/>
      <c r="GJ14" s="142"/>
      <c r="GK14" s="142"/>
      <c r="GL14" s="278"/>
      <c r="GM14" s="278"/>
      <c r="GN14" s="148"/>
      <c r="GO14" s="148"/>
      <c r="GP14" s="275"/>
      <c r="GT14" s="48">
        <f t="shared" si="18"/>
        <v>4</v>
      </c>
      <c r="GU14" s="221">
        <f>LARGE($GY$50:$GY$305,SUM(GT$4:GT13))</f>
        <v>1800</v>
      </c>
      <c r="GV14" s="204">
        <f t="shared" si="19"/>
        <v>381388.92083654145</v>
      </c>
      <c r="GW14" s="310">
        <f t="shared" si="20"/>
        <v>6.5346458661602852E-2</v>
      </c>
      <c r="GX14" s="205">
        <f t="shared" si="37"/>
        <v>459.0914429709992</v>
      </c>
      <c r="GY14" s="206"/>
      <c r="GZ14" s="369">
        <f t="shared" si="38"/>
        <v>1800</v>
      </c>
      <c r="HA14" s="344">
        <f t="shared" si="39"/>
        <v>0</v>
      </c>
      <c r="HB14" s="207">
        <f t="shared" si="40"/>
        <v>6.5346458661602852E-2</v>
      </c>
      <c r="HC14" s="176" t="s">
        <v>109</v>
      </c>
      <c r="HD14" s="165"/>
      <c r="HE14" s="166">
        <v>31.623000000000001</v>
      </c>
    </row>
    <row r="15" spans="1:214" ht="15">
      <c r="A15" s="142">
        <f t="shared" si="21"/>
        <v>11</v>
      </c>
      <c r="B15" s="99" t="s">
        <v>57</v>
      </c>
      <c r="C15" s="99" t="s">
        <v>55</v>
      </c>
      <c r="D15" s="99" t="s">
        <v>54</v>
      </c>
      <c r="E15" s="99" t="s">
        <v>45</v>
      </c>
      <c r="F15" s="99" t="s">
        <v>55</v>
      </c>
      <c r="G15" s="49">
        <f t="shared" si="22"/>
        <v>8</v>
      </c>
      <c r="H15" s="251" t="str">
        <f t="shared" si="41"/>
        <v>PIC-d</v>
      </c>
      <c r="I15" s="251" t="str">
        <f t="shared" si="42"/>
        <v>PIC-c</v>
      </c>
      <c r="J15" s="251" t="str">
        <f t="shared" si="43"/>
        <v>PIC-e</v>
      </c>
      <c r="K15" s="251">
        <f t="shared" si="44"/>
        <v>9</v>
      </c>
      <c r="L15" s="251">
        <f t="shared" si="45"/>
        <v>10</v>
      </c>
      <c r="M15" s="49" t="str">
        <f t="shared" si="46"/>
        <v>PIC-a</v>
      </c>
      <c r="N15" s="201">
        <f t="shared" si="6"/>
        <v>1</v>
      </c>
      <c r="O15" s="47">
        <f t="shared" si="7"/>
        <v>1</v>
      </c>
      <c r="P15" s="47">
        <f t="shared" si="8"/>
        <v>1</v>
      </c>
      <c r="Q15" s="47" t="str">
        <f t="shared" si="9"/>
        <v/>
      </c>
      <c r="R15" s="201">
        <f t="shared" si="10"/>
        <v>1</v>
      </c>
      <c r="S15" s="148">
        <f t="shared" si="23"/>
        <v>11</v>
      </c>
      <c r="T15" s="99" t="s">
        <v>57</v>
      </c>
      <c r="U15" s="99" t="s">
        <v>68</v>
      </c>
      <c r="V15" s="99">
        <v>10</v>
      </c>
      <c r="W15" s="99" t="s">
        <v>45</v>
      </c>
      <c r="X15" s="99" t="s">
        <v>55</v>
      </c>
      <c r="Y15" s="49">
        <f t="shared" si="11"/>
        <v>8</v>
      </c>
      <c r="Z15" s="251" t="str">
        <f t="shared" si="47"/>
        <v>J</v>
      </c>
      <c r="AA15" s="251" t="str">
        <f t="shared" si="48"/>
        <v>Q</v>
      </c>
      <c r="AB15" s="251">
        <f t="shared" si="49"/>
        <v>9</v>
      </c>
      <c r="AC15" s="251">
        <f t="shared" si="50"/>
        <v>9</v>
      </c>
      <c r="AD15" s="251">
        <f t="shared" si="51"/>
        <v>10</v>
      </c>
      <c r="AE15" s="49" t="str">
        <f t="shared" si="24"/>
        <v>PIC-a</v>
      </c>
      <c r="AF15" s="201" t="str">
        <f t="shared" si="12"/>
        <v/>
      </c>
      <c r="AG15" s="47">
        <f t="shared" si="13"/>
        <v>1</v>
      </c>
      <c r="AH15" s="47">
        <f t="shared" si="14"/>
        <v>1</v>
      </c>
      <c r="AI15" s="47" t="str">
        <f t="shared" si="15"/>
        <v/>
      </c>
      <c r="AJ15" s="201">
        <f t="shared" si="16"/>
        <v>1</v>
      </c>
      <c r="AL15" s="115" t="s">
        <v>110</v>
      </c>
      <c r="AM15" s="138">
        <f>$AO$11*$AP$11</f>
        <v>1.3452353101799766</v>
      </c>
      <c r="AN15" s="112">
        <f>+$AN$5+$AN10</f>
        <v>106981376</v>
      </c>
      <c r="AO15" s="137">
        <f>$AN$4/$AN$11</f>
        <v>1.6366623476594655</v>
      </c>
      <c r="AP15" s="69">
        <f>+$AP$5+$AP10</f>
        <v>0.82193786133488111</v>
      </c>
      <c r="AQ15" s="200"/>
      <c r="AR15" s="343"/>
      <c r="AS15" s="112"/>
      <c r="AT15" s="46">
        <f t="shared" si="25"/>
        <v>12</v>
      </c>
      <c r="AU15" s="47">
        <v>9</v>
      </c>
      <c r="AV15" s="47" t="s">
        <v>111</v>
      </c>
      <c r="AW15" s="47">
        <f t="shared" si="2"/>
        <v>12</v>
      </c>
      <c r="AX15" s="47">
        <f t="shared" si="17"/>
        <v>1</v>
      </c>
      <c r="AY15" s="47">
        <f t="shared" si="3"/>
        <v>4</v>
      </c>
      <c r="AZ15" s="47">
        <f t="shared" si="4"/>
        <v>8</v>
      </c>
      <c r="BA15" s="47">
        <f t="shared" si="5"/>
        <v>2</v>
      </c>
      <c r="BB15" s="50"/>
      <c r="BC15" s="48">
        <f t="shared" si="58"/>
        <v>10</v>
      </c>
      <c r="BD15" s="47" t="s">
        <v>100</v>
      </c>
      <c r="BE15" s="48">
        <f t="shared" si="52"/>
        <v>15</v>
      </c>
      <c r="BF15" s="48">
        <f t="shared" si="53"/>
        <v>12</v>
      </c>
      <c r="BG15" s="48">
        <f t="shared" si="54"/>
        <v>20</v>
      </c>
      <c r="BH15" s="48">
        <f t="shared" si="55"/>
        <v>8</v>
      </c>
      <c r="BI15" s="48">
        <f t="shared" si="56"/>
        <v>21</v>
      </c>
      <c r="BK15" s="48">
        <f t="shared" si="57"/>
        <v>10</v>
      </c>
      <c r="BL15" s="48">
        <v>4</v>
      </c>
      <c r="BM15" s="47" t="str">
        <f t="shared" si="26"/>
        <v>Pc4</v>
      </c>
      <c r="BN15" s="47"/>
      <c r="BO15" s="47" t="s">
        <v>108</v>
      </c>
      <c r="BP15" s="47" t="s">
        <v>108</v>
      </c>
      <c r="BQ15" s="47" t="s">
        <v>108</v>
      </c>
      <c r="BR15" s="47" t="s">
        <v>108</v>
      </c>
      <c r="BS15" s="47" t="s">
        <v>112</v>
      </c>
      <c r="BT15" s="47">
        <v>4</v>
      </c>
      <c r="BU15" s="48">
        <f t="shared" si="27"/>
        <v>12</v>
      </c>
      <c r="BV15" s="48">
        <f t="shared" si="28"/>
        <v>8</v>
      </c>
      <c r="BW15" s="48">
        <f t="shared" si="29"/>
        <v>16</v>
      </c>
      <c r="BX15" s="48">
        <f t="shared" si="30"/>
        <v>16</v>
      </c>
      <c r="BY15" s="48">
        <f t="shared" si="31"/>
        <v>35</v>
      </c>
      <c r="BZ15" s="118">
        <f t="shared" si="32"/>
        <v>860160</v>
      </c>
      <c r="CA15" s="118">
        <f t="shared" si="33"/>
        <v>860160</v>
      </c>
      <c r="CB15" s="118">
        <f t="shared" si="34"/>
        <v>300</v>
      </c>
      <c r="CC15" s="118">
        <f t="shared" si="35"/>
        <v>258048000</v>
      </c>
      <c r="CD15" s="51">
        <f t="shared" si="36"/>
        <v>2.456303212264108E-2</v>
      </c>
      <c r="CE15" s="275"/>
      <c r="CF15" s="142"/>
      <c r="CG15" s="148"/>
      <c r="CH15" s="142"/>
      <c r="CI15" s="142"/>
      <c r="CJ15" s="142"/>
      <c r="CK15" s="142"/>
      <c r="CL15" s="142"/>
      <c r="CM15" s="142"/>
      <c r="CN15" s="142"/>
      <c r="CO15" s="142"/>
      <c r="CP15" s="148"/>
      <c r="CQ15" s="148"/>
      <c r="CR15" s="148"/>
      <c r="CS15" s="148"/>
      <c r="CT15" s="148"/>
      <c r="CU15" s="148"/>
      <c r="CV15" s="148"/>
      <c r="CW15" s="148"/>
      <c r="CX15" s="142"/>
      <c r="CY15" s="142"/>
      <c r="CZ15" s="142"/>
      <c r="DA15" s="142"/>
      <c r="DB15" s="142"/>
      <c r="DC15" s="278"/>
      <c r="DD15" s="278"/>
      <c r="DE15" s="278"/>
      <c r="DF15" s="278"/>
      <c r="DG15" s="275"/>
      <c r="DH15" s="274"/>
      <c r="DI15" s="142"/>
      <c r="DJ15" s="148"/>
      <c r="DK15" s="142"/>
      <c r="DL15" s="142"/>
      <c r="DM15" s="142"/>
      <c r="DN15" s="142"/>
      <c r="DO15" s="142"/>
      <c r="DP15" s="142"/>
      <c r="DQ15" s="142"/>
      <c r="DR15" s="142"/>
      <c r="DS15" s="148"/>
      <c r="DT15" s="148"/>
      <c r="DU15" s="148"/>
      <c r="DV15" s="148"/>
      <c r="DW15" s="148"/>
      <c r="DX15" s="148"/>
      <c r="DY15" s="148"/>
      <c r="DZ15" s="148"/>
      <c r="EA15" s="142"/>
      <c r="EB15" s="142"/>
      <c r="EC15" s="142"/>
      <c r="ED15" s="142"/>
      <c r="EE15" s="142"/>
      <c r="EF15" s="278"/>
      <c r="EG15" s="278"/>
      <c r="EH15" s="278"/>
      <c r="EI15" s="278"/>
      <c r="EJ15" s="275"/>
      <c r="EK15" s="274"/>
      <c r="EL15" s="142"/>
      <c r="EM15" s="148"/>
      <c r="EN15" s="142"/>
      <c r="EO15" s="142"/>
      <c r="EP15" s="142"/>
      <c r="EQ15" s="142"/>
      <c r="ER15" s="142"/>
      <c r="ES15" s="142"/>
      <c r="ET15" s="142"/>
      <c r="EU15" s="142"/>
      <c r="EV15" s="148"/>
      <c r="EW15" s="148"/>
      <c r="EX15" s="148"/>
      <c r="EY15" s="148"/>
      <c r="EZ15" s="148"/>
      <c r="FA15" s="148"/>
      <c r="FB15" s="148"/>
      <c r="FC15" s="148"/>
      <c r="FD15" s="142"/>
      <c r="FE15" s="142"/>
      <c r="FF15" s="142"/>
      <c r="FG15" s="142"/>
      <c r="FH15" s="142"/>
      <c r="FI15" s="278"/>
      <c r="FJ15" s="278"/>
      <c r="FK15" s="278"/>
      <c r="FL15" s="278"/>
      <c r="FM15" s="275"/>
      <c r="FN15" s="274"/>
      <c r="FO15" s="142"/>
      <c r="FP15" s="148"/>
      <c r="FQ15" s="142"/>
      <c r="FR15" s="142"/>
      <c r="FS15" s="142"/>
      <c r="FT15" s="142"/>
      <c r="FU15" s="142"/>
      <c r="FV15" s="142"/>
      <c r="FW15" s="142"/>
      <c r="FX15" s="142"/>
      <c r="FY15" s="148"/>
      <c r="FZ15" s="148"/>
      <c r="GA15" s="148"/>
      <c r="GB15" s="148"/>
      <c r="GC15" s="148"/>
      <c r="GD15" s="148"/>
      <c r="GE15" s="148"/>
      <c r="GF15" s="148"/>
      <c r="GG15" s="142"/>
      <c r="GH15" s="142"/>
      <c r="GI15" s="142"/>
      <c r="GJ15" s="142"/>
      <c r="GK15" s="142"/>
      <c r="GL15" s="278"/>
      <c r="GM15" s="278"/>
      <c r="GN15" s="148"/>
      <c r="GO15" s="148"/>
      <c r="GP15" s="275"/>
      <c r="GT15" s="48">
        <f t="shared" si="18"/>
        <v>5</v>
      </c>
      <c r="GU15" s="221">
        <f>LARGE($GY$50:$GY$305,SUM(GT$4:GT14))</f>
        <v>1500</v>
      </c>
      <c r="GV15" s="204">
        <f t="shared" si="19"/>
        <v>160859.87001525055</v>
      </c>
      <c r="GW15" s="310">
        <f t="shared" si="20"/>
        <v>2.2967855715381253E-2</v>
      </c>
      <c r="GX15" s="205">
        <f t="shared" si="37"/>
        <v>1088.4777538574419</v>
      </c>
      <c r="GY15" s="206"/>
      <c r="GZ15" s="369">
        <f t="shared" si="38"/>
        <v>1500</v>
      </c>
      <c r="HA15" s="344">
        <f t="shared" si="39"/>
        <v>0</v>
      </c>
      <c r="HB15" s="207">
        <f t="shared" si="40"/>
        <v>2.2967855715381253E-2</v>
      </c>
      <c r="HC15" s="177" t="s">
        <v>113</v>
      </c>
      <c r="HD15" s="167"/>
      <c r="HE15" s="168">
        <f>(HE$10-HE$8)*HE$14</f>
        <v>-0.88739818282345906</v>
      </c>
    </row>
    <row r="16" spans="1:214">
      <c r="A16" s="142">
        <f t="shared" si="21"/>
        <v>12</v>
      </c>
      <c r="B16" s="99">
        <v>9</v>
      </c>
      <c r="C16" s="99" t="s">
        <v>102</v>
      </c>
      <c r="D16" s="99">
        <v>10</v>
      </c>
      <c r="E16" s="99" t="s">
        <v>55</v>
      </c>
      <c r="F16" s="99" t="s">
        <v>91</v>
      </c>
      <c r="G16" s="49">
        <f t="shared" si="22"/>
        <v>9</v>
      </c>
      <c r="H16" s="251">
        <f t="shared" si="41"/>
        <v>10</v>
      </c>
      <c r="I16" s="251" t="str">
        <f t="shared" si="42"/>
        <v>K</v>
      </c>
      <c r="J16" s="251">
        <f t="shared" si="43"/>
        <v>10</v>
      </c>
      <c r="K16" s="251" t="str">
        <f t="shared" si="44"/>
        <v>PIC-c</v>
      </c>
      <c r="L16" s="251" t="str">
        <f t="shared" si="45"/>
        <v>Q</v>
      </c>
      <c r="M16" s="49" t="str">
        <f t="shared" si="46"/>
        <v>PIC-a</v>
      </c>
      <c r="N16" s="201">
        <f t="shared" si="6"/>
        <v>1</v>
      </c>
      <c r="O16" s="47">
        <f t="shared" si="7"/>
        <v>1</v>
      </c>
      <c r="P16" s="47">
        <f t="shared" si="8"/>
        <v>1</v>
      </c>
      <c r="Q16" s="47">
        <f t="shared" si="9"/>
        <v>1</v>
      </c>
      <c r="R16" s="201">
        <f t="shared" si="10"/>
        <v>1</v>
      </c>
      <c r="S16" s="148">
        <f t="shared" si="23"/>
        <v>12</v>
      </c>
      <c r="T16" s="99">
        <v>10</v>
      </c>
      <c r="U16" s="99" t="s">
        <v>45</v>
      </c>
      <c r="V16" s="99" t="s">
        <v>55</v>
      </c>
      <c r="W16" s="99" t="s">
        <v>55</v>
      </c>
      <c r="X16" s="99" t="s">
        <v>42</v>
      </c>
      <c r="Y16" s="49">
        <f t="shared" si="11"/>
        <v>9</v>
      </c>
      <c r="Z16" s="251" t="str">
        <f t="shared" si="47"/>
        <v>PIC-a</v>
      </c>
      <c r="AA16" s="251" t="str">
        <f t="shared" si="48"/>
        <v>PIC-b</v>
      </c>
      <c r="AB16" s="251" t="str">
        <f t="shared" si="49"/>
        <v>PIC-e</v>
      </c>
      <c r="AC16" s="251" t="str">
        <f t="shared" si="50"/>
        <v>PIC-e</v>
      </c>
      <c r="AD16" s="251" t="str">
        <f t="shared" si="51"/>
        <v>Q</v>
      </c>
      <c r="AE16" s="49" t="str">
        <f t="shared" si="24"/>
        <v>PIC-a</v>
      </c>
      <c r="AF16" s="201" t="str">
        <f t="shared" si="12"/>
        <v/>
      </c>
      <c r="AG16" s="47">
        <f t="shared" si="13"/>
        <v>1</v>
      </c>
      <c r="AH16" s="47">
        <f t="shared" si="14"/>
        <v>1</v>
      </c>
      <c r="AI16" s="47">
        <f t="shared" si="15"/>
        <v>1</v>
      </c>
      <c r="AJ16" s="201">
        <f t="shared" si="16"/>
        <v>1</v>
      </c>
      <c r="AL16" s="70" t="s">
        <v>114</v>
      </c>
      <c r="AM16" s="113"/>
      <c r="AN16" s="114">
        <f>AN4-AN11</f>
        <v>68111014</v>
      </c>
      <c r="AO16" s="140">
        <f>AN4/AN16</f>
        <v>2.5706912834978497</v>
      </c>
      <c r="AP16" s="136">
        <f>1-AP11</f>
        <v>0.17806179625030705</v>
      </c>
      <c r="AQ16" s="57"/>
      <c r="AR16" s="57"/>
      <c r="AS16" s="112"/>
      <c r="AT16" s="46">
        <f t="shared" si="25"/>
        <v>13</v>
      </c>
      <c r="AU16" s="47" t="s">
        <v>45</v>
      </c>
      <c r="AV16" s="47" t="s">
        <v>115</v>
      </c>
      <c r="AW16" s="47">
        <f t="shared" si="2"/>
        <v>2</v>
      </c>
      <c r="AX16" s="47">
        <f t="shared" si="17"/>
        <v>1</v>
      </c>
      <c r="AY16" s="47">
        <f t="shared" si="3"/>
        <v>1</v>
      </c>
      <c r="AZ16" s="47">
        <f t="shared" si="4"/>
        <v>1</v>
      </c>
      <c r="BA16" s="47">
        <f t="shared" si="5"/>
        <v>1</v>
      </c>
      <c r="BB16" s="52"/>
      <c r="BC16" s="48">
        <f t="shared" si="58"/>
        <v>11</v>
      </c>
      <c r="BD16" s="47" t="s">
        <v>104</v>
      </c>
      <c r="BE16" s="48">
        <f t="shared" si="52"/>
        <v>33</v>
      </c>
      <c r="BF16" s="48">
        <f t="shared" si="53"/>
        <v>4</v>
      </c>
      <c r="BG16" s="48">
        <f t="shared" si="54"/>
        <v>4</v>
      </c>
      <c r="BH16" s="48">
        <f t="shared" si="55"/>
        <v>40</v>
      </c>
      <c r="BI16" s="48">
        <f t="shared" si="56"/>
        <v>15</v>
      </c>
      <c r="BK16" s="48">
        <f t="shared" si="57"/>
        <v>11</v>
      </c>
      <c r="BL16" s="48">
        <v>4</v>
      </c>
      <c r="BM16" s="47" t="str">
        <f t="shared" si="26"/>
        <v>Pc3</v>
      </c>
      <c r="BN16" s="47"/>
      <c r="BO16" s="47" t="s">
        <v>108</v>
      </c>
      <c r="BP16" s="47" t="s">
        <v>108</v>
      </c>
      <c r="BQ16" s="47" t="s">
        <v>108</v>
      </c>
      <c r="BR16" s="47" t="s">
        <v>112</v>
      </c>
      <c r="BS16" s="47" t="s">
        <v>83</v>
      </c>
      <c r="BT16" s="47">
        <v>3</v>
      </c>
      <c r="BU16" s="48">
        <f t="shared" si="27"/>
        <v>12</v>
      </c>
      <c r="BV16" s="48">
        <f t="shared" si="28"/>
        <v>8</v>
      </c>
      <c r="BW16" s="48">
        <f t="shared" si="29"/>
        <v>16</v>
      </c>
      <c r="BX16" s="48">
        <f t="shared" si="30"/>
        <v>55</v>
      </c>
      <c r="BY16" s="48">
        <f t="shared" si="31"/>
        <v>47</v>
      </c>
      <c r="BZ16" s="118">
        <f t="shared" si="32"/>
        <v>3970560</v>
      </c>
      <c r="CA16" s="118">
        <f t="shared" si="33"/>
        <v>3970560</v>
      </c>
      <c r="CB16" s="118">
        <f t="shared" si="34"/>
        <v>30</v>
      </c>
      <c r="CC16" s="118">
        <f t="shared" si="35"/>
        <v>119116800</v>
      </c>
      <c r="CD16" s="51">
        <f t="shared" si="36"/>
        <v>1.133847107804057E-2</v>
      </c>
      <c r="CE16" s="275"/>
      <c r="CF16" s="142"/>
      <c r="CG16" s="148"/>
      <c r="CH16" s="142"/>
      <c r="CI16" s="142"/>
      <c r="CJ16" s="142"/>
      <c r="CK16" s="142"/>
      <c r="CL16" s="142"/>
      <c r="CM16" s="142"/>
      <c r="CN16" s="142"/>
      <c r="CO16" s="142"/>
      <c r="CP16" s="148"/>
      <c r="CQ16" s="148"/>
      <c r="CR16" s="148"/>
      <c r="CS16" s="148"/>
      <c r="CT16" s="148"/>
      <c r="CU16" s="148"/>
      <c r="CV16" s="148"/>
      <c r="CW16" s="148"/>
      <c r="CX16" s="142"/>
      <c r="CY16" s="142"/>
      <c r="CZ16" s="142"/>
      <c r="DA16" s="142"/>
      <c r="DB16" s="142"/>
      <c r="DC16" s="278"/>
      <c r="DD16" s="278"/>
      <c r="DE16" s="278"/>
      <c r="DF16" s="278"/>
      <c r="DG16" s="275"/>
      <c r="DH16" s="153"/>
      <c r="DI16" s="142"/>
      <c r="DJ16" s="148"/>
      <c r="DK16" s="142"/>
      <c r="DL16" s="142"/>
      <c r="DM16" s="142"/>
      <c r="DN16" s="142"/>
      <c r="DO16" s="142"/>
      <c r="DP16" s="142"/>
      <c r="DQ16" s="142"/>
      <c r="DR16" s="142"/>
      <c r="DS16" s="148"/>
      <c r="DT16" s="148"/>
      <c r="DU16" s="148"/>
      <c r="DV16" s="148"/>
      <c r="DW16" s="148"/>
      <c r="DX16" s="148"/>
      <c r="DY16" s="148"/>
      <c r="DZ16" s="148"/>
      <c r="EA16" s="142"/>
      <c r="EB16" s="142"/>
      <c r="EC16" s="142"/>
      <c r="ED16" s="142"/>
      <c r="EE16" s="142"/>
      <c r="EF16" s="278"/>
      <c r="EG16" s="278"/>
      <c r="EH16" s="278"/>
      <c r="EI16" s="278"/>
      <c r="EJ16" s="275"/>
      <c r="EK16" s="153"/>
      <c r="EL16" s="142"/>
      <c r="EM16" s="148"/>
      <c r="EN16" s="142"/>
      <c r="EO16" s="142"/>
      <c r="EP16" s="142"/>
      <c r="EQ16" s="142"/>
      <c r="ER16" s="142"/>
      <c r="ES16" s="142"/>
      <c r="ET16" s="142"/>
      <c r="EU16" s="142"/>
      <c r="EV16" s="148"/>
      <c r="EW16" s="148"/>
      <c r="EX16" s="148"/>
      <c r="EY16" s="148"/>
      <c r="EZ16" s="148"/>
      <c r="FA16" s="148"/>
      <c r="FB16" s="148"/>
      <c r="FC16" s="148"/>
      <c r="FD16" s="142"/>
      <c r="FE16" s="142"/>
      <c r="FF16" s="142"/>
      <c r="FG16" s="142"/>
      <c r="FH16" s="142"/>
      <c r="FI16" s="278"/>
      <c r="FJ16" s="278"/>
      <c r="FK16" s="278"/>
      <c r="FL16" s="278"/>
      <c r="FM16" s="275"/>
      <c r="FN16" s="153"/>
      <c r="FO16" s="142"/>
      <c r="FP16" s="148"/>
      <c r="FQ16" s="142"/>
      <c r="FR16" s="142"/>
      <c r="FS16" s="142"/>
      <c r="FT16" s="142"/>
      <c r="FU16" s="142"/>
      <c r="FV16" s="142"/>
      <c r="FW16" s="142"/>
      <c r="FX16" s="142"/>
      <c r="FY16" s="148"/>
      <c r="FZ16" s="148"/>
      <c r="GA16" s="148"/>
      <c r="GB16" s="148"/>
      <c r="GC16" s="148"/>
      <c r="GD16" s="148"/>
      <c r="GE16" s="148"/>
      <c r="GF16" s="148"/>
      <c r="GG16" s="142"/>
      <c r="GH16" s="142"/>
      <c r="GI16" s="142"/>
      <c r="GJ16" s="142"/>
      <c r="GK16" s="142"/>
      <c r="GL16" s="278"/>
      <c r="GM16" s="278"/>
      <c r="GN16" s="148"/>
      <c r="GO16" s="148"/>
      <c r="GP16" s="275"/>
      <c r="GT16" s="48">
        <f t="shared" si="18"/>
        <v>1</v>
      </c>
      <c r="GU16" s="221">
        <f>LARGE($GY$50:$GY$305,SUM(GT$4:GT15))</f>
        <v>1200</v>
      </c>
      <c r="GV16" s="204">
        <f t="shared" si="19"/>
        <v>2040.961506969481</v>
      </c>
      <c r="GW16" s="310">
        <f t="shared" si="20"/>
        <v>2.3312966451248749E-4</v>
      </c>
      <c r="GX16" s="205">
        <f t="shared" si="37"/>
        <v>85789.168194546553</v>
      </c>
      <c r="GY16" s="206"/>
      <c r="GZ16" s="369">
        <f t="shared" si="38"/>
        <v>1200</v>
      </c>
      <c r="HA16" s="344">
        <f t="shared" si="39"/>
        <v>0</v>
      </c>
      <c r="HB16" s="207">
        <f t="shared" si="40"/>
        <v>2.3312966451248749E-4</v>
      </c>
      <c r="HE16" s="55"/>
    </row>
    <row r="17" spans="1:215">
      <c r="A17" s="142">
        <f t="shared" si="21"/>
        <v>13</v>
      </c>
      <c r="B17" s="99" t="s">
        <v>57</v>
      </c>
      <c r="C17" s="99" t="s">
        <v>105</v>
      </c>
      <c r="D17" s="99" t="s">
        <v>55</v>
      </c>
      <c r="E17" s="99" t="s">
        <v>116</v>
      </c>
      <c r="F17" s="99" t="s">
        <v>71</v>
      </c>
      <c r="G17" s="49">
        <f t="shared" si="22"/>
        <v>10</v>
      </c>
      <c r="H17" s="251" t="str">
        <f t="shared" si="41"/>
        <v>J</v>
      </c>
      <c r="I17" s="251" t="str">
        <f t="shared" si="42"/>
        <v>PIC-d</v>
      </c>
      <c r="J17" s="251" t="str">
        <f t="shared" si="43"/>
        <v>PIC-e</v>
      </c>
      <c r="K17" s="251" t="str">
        <f t="shared" si="44"/>
        <v>A</v>
      </c>
      <c r="L17" s="251" t="str">
        <f t="shared" si="45"/>
        <v>PIC-c</v>
      </c>
      <c r="M17" s="49" t="str">
        <f t="shared" si="46"/>
        <v>PIC-a</v>
      </c>
      <c r="N17" s="201" t="str">
        <f t="shared" si="6"/>
        <v/>
      </c>
      <c r="O17" s="47">
        <f t="shared" si="7"/>
        <v>1</v>
      </c>
      <c r="P17" s="47">
        <f t="shared" si="8"/>
        <v>1</v>
      </c>
      <c r="Q17" s="47">
        <f t="shared" si="9"/>
        <v>1</v>
      </c>
      <c r="R17" s="201">
        <f t="shared" si="10"/>
        <v>1</v>
      </c>
      <c r="S17" s="148">
        <f t="shared" si="23"/>
        <v>13</v>
      </c>
      <c r="T17" s="99" t="s">
        <v>66</v>
      </c>
      <c r="U17" s="99" t="s">
        <v>55</v>
      </c>
      <c r="V17" s="99" t="s">
        <v>102</v>
      </c>
      <c r="W17" s="99" t="s">
        <v>53</v>
      </c>
      <c r="X17" s="99" t="s">
        <v>71</v>
      </c>
      <c r="Y17" s="49">
        <f t="shared" si="11"/>
        <v>10</v>
      </c>
      <c r="Z17" s="251">
        <f t="shared" si="47"/>
        <v>9</v>
      </c>
      <c r="AA17" s="251" t="str">
        <f t="shared" si="48"/>
        <v>K</v>
      </c>
      <c r="AB17" s="251" t="str">
        <f t="shared" si="49"/>
        <v>K</v>
      </c>
      <c r="AC17" s="251" t="str">
        <f t="shared" si="50"/>
        <v>A</v>
      </c>
      <c r="AD17" s="251" t="str">
        <f t="shared" si="51"/>
        <v>PIC-e</v>
      </c>
      <c r="AE17" s="49" t="str">
        <f t="shared" si="24"/>
        <v>PIC-a</v>
      </c>
      <c r="AF17" s="201" t="str">
        <f t="shared" si="12"/>
        <v/>
      </c>
      <c r="AG17" s="47">
        <f t="shared" si="13"/>
        <v>1</v>
      </c>
      <c r="AH17" s="47">
        <f t="shared" si="14"/>
        <v>1</v>
      </c>
      <c r="AI17" s="47">
        <f t="shared" si="15"/>
        <v>1</v>
      </c>
      <c r="AJ17" s="201">
        <f t="shared" si="16"/>
        <v>1</v>
      </c>
      <c r="AU17" s="104" t="s">
        <v>117</v>
      </c>
      <c r="AV17" s="105"/>
      <c r="AW17" s="106">
        <f>SUM(AW4:AW16)</f>
        <v>53</v>
      </c>
      <c r="AX17" s="106">
        <f>SUM(AX4:AX16)</f>
        <v>22</v>
      </c>
      <c r="AY17" s="106">
        <f>SUM(AY4:AY16)</f>
        <v>45</v>
      </c>
      <c r="AZ17" s="106">
        <f>SUM(AZ4:AZ16)</f>
        <v>71</v>
      </c>
      <c r="BA17" s="106">
        <f>SUM(BA4:BA16)</f>
        <v>47</v>
      </c>
      <c r="BB17" s="52"/>
      <c r="BC17" s="48">
        <f t="shared" si="58"/>
        <v>12</v>
      </c>
      <c r="BD17" s="47" t="s">
        <v>107</v>
      </c>
      <c r="BE17" s="48">
        <f t="shared" si="52"/>
        <v>3</v>
      </c>
      <c r="BF17" s="48">
        <f t="shared" si="53"/>
        <v>8</v>
      </c>
      <c r="BG17" s="48">
        <f t="shared" si="54"/>
        <v>44</v>
      </c>
      <c r="BH17" s="48">
        <f t="shared" si="55"/>
        <v>44</v>
      </c>
      <c r="BI17" s="48">
        <f t="shared" si="56"/>
        <v>15</v>
      </c>
      <c r="BK17" s="48">
        <f t="shared" si="57"/>
        <v>12</v>
      </c>
      <c r="BL17" s="48">
        <v>4</v>
      </c>
      <c r="BM17" s="47" t="str">
        <f t="shared" si="26"/>
        <v>Pc2</v>
      </c>
      <c r="BN17" s="47"/>
      <c r="BO17" s="47" t="s">
        <v>108</v>
      </c>
      <c r="BP17" s="47" t="s">
        <v>108</v>
      </c>
      <c r="BQ17" s="47" t="s">
        <v>112</v>
      </c>
      <c r="BR17" s="47" t="s">
        <v>83</v>
      </c>
      <c r="BS17" s="47" t="s">
        <v>83</v>
      </c>
      <c r="BT17" s="47">
        <v>2</v>
      </c>
      <c r="BU17" s="48">
        <f t="shared" si="27"/>
        <v>12</v>
      </c>
      <c r="BV17" s="48">
        <f t="shared" si="28"/>
        <v>8</v>
      </c>
      <c r="BW17" s="48">
        <f t="shared" si="29"/>
        <v>29</v>
      </c>
      <c r="BX17" s="48">
        <f t="shared" si="30"/>
        <v>71</v>
      </c>
      <c r="BY17" s="48">
        <f t="shared" si="31"/>
        <v>47</v>
      </c>
      <c r="BZ17" s="118">
        <f t="shared" si="32"/>
        <v>9290208</v>
      </c>
      <c r="CA17" s="118">
        <f t="shared" si="33"/>
        <v>0</v>
      </c>
      <c r="CB17" s="118">
        <f t="shared" si="34"/>
        <v>0</v>
      </c>
      <c r="CC17" s="118">
        <f t="shared" si="35"/>
        <v>0</v>
      </c>
      <c r="CD17" s="51">
        <f t="shared" si="36"/>
        <v>0</v>
      </c>
      <c r="CE17" s="275"/>
      <c r="CF17" s="142"/>
      <c r="CG17" s="148"/>
      <c r="CH17" s="142"/>
      <c r="CI17" s="142"/>
      <c r="CJ17" s="142"/>
      <c r="CK17" s="142"/>
      <c r="CL17" s="142"/>
      <c r="CM17" s="142"/>
      <c r="CN17" s="142"/>
      <c r="CO17" s="142"/>
      <c r="CP17" s="148"/>
      <c r="CQ17" s="148"/>
      <c r="CR17" s="148"/>
      <c r="CS17" s="148"/>
      <c r="CT17" s="148"/>
      <c r="CU17" s="148"/>
      <c r="CV17" s="148"/>
      <c r="CW17" s="148"/>
      <c r="CX17" s="142"/>
      <c r="CY17" s="142"/>
      <c r="CZ17" s="142"/>
      <c r="DA17" s="142"/>
      <c r="DB17" s="142"/>
      <c r="DC17" s="278"/>
      <c r="DD17" s="278"/>
      <c r="DE17" s="278"/>
      <c r="DF17" s="278"/>
      <c r="DG17" s="275"/>
      <c r="DH17" s="153"/>
      <c r="DI17" s="142"/>
      <c r="DJ17" s="148"/>
      <c r="DK17" s="142"/>
      <c r="DL17" s="142"/>
      <c r="DM17" s="142"/>
      <c r="DN17" s="142"/>
      <c r="DO17" s="142"/>
      <c r="DP17" s="142"/>
      <c r="DQ17" s="142"/>
      <c r="DR17" s="142"/>
      <c r="DS17" s="148"/>
      <c r="DT17" s="148"/>
      <c r="DU17" s="148"/>
      <c r="DV17" s="148"/>
      <c r="DW17" s="148"/>
      <c r="DX17" s="148"/>
      <c r="DY17" s="148"/>
      <c r="DZ17" s="148"/>
      <c r="EA17" s="142"/>
      <c r="EB17" s="142"/>
      <c r="EC17" s="142"/>
      <c r="ED17" s="142"/>
      <c r="EE17" s="142"/>
      <c r="EF17" s="278"/>
      <c r="EG17" s="278"/>
      <c r="EH17" s="278"/>
      <c r="EI17" s="278"/>
      <c r="EJ17" s="275"/>
      <c r="EK17" s="153"/>
      <c r="EL17" s="142"/>
      <c r="EM17" s="148"/>
      <c r="EN17" s="142"/>
      <c r="EO17" s="142"/>
      <c r="EP17" s="142"/>
      <c r="EQ17" s="142"/>
      <c r="ER17" s="142"/>
      <c r="ES17" s="142"/>
      <c r="ET17" s="142"/>
      <c r="EU17" s="142"/>
      <c r="EV17" s="148"/>
      <c r="EW17" s="148"/>
      <c r="EX17" s="148"/>
      <c r="EY17" s="148"/>
      <c r="EZ17" s="148"/>
      <c r="FA17" s="148"/>
      <c r="FB17" s="148"/>
      <c r="FC17" s="148"/>
      <c r="FD17" s="142"/>
      <c r="FE17" s="142"/>
      <c r="FF17" s="142"/>
      <c r="FG17" s="142"/>
      <c r="FH17" s="142"/>
      <c r="FI17" s="278"/>
      <c r="FJ17" s="278"/>
      <c r="FK17" s="278"/>
      <c r="FL17" s="278"/>
      <c r="FM17" s="275"/>
      <c r="FN17" s="153"/>
      <c r="FO17" s="142"/>
      <c r="FP17" s="148"/>
      <c r="FQ17" s="142"/>
      <c r="FR17" s="142"/>
      <c r="FS17" s="142"/>
      <c r="FT17" s="142"/>
      <c r="FU17" s="142"/>
      <c r="FV17" s="142"/>
      <c r="FW17" s="142"/>
      <c r="FX17" s="142"/>
      <c r="FY17" s="148"/>
      <c r="FZ17" s="148"/>
      <c r="GA17" s="148"/>
      <c r="GB17" s="148"/>
      <c r="GC17" s="148"/>
      <c r="GD17" s="148"/>
      <c r="GE17" s="148"/>
      <c r="GF17" s="148"/>
      <c r="GG17" s="142"/>
      <c r="GH17" s="142"/>
      <c r="GI17" s="142"/>
      <c r="GJ17" s="142"/>
      <c r="GK17" s="142"/>
      <c r="GL17" s="278"/>
      <c r="GM17" s="278"/>
      <c r="GN17" s="148"/>
      <c r="GO17" s="148"/>
      <c r="GP17" s="275"/>
      <c r="GT17" s="48">
        <f t="shared" si="18"/>
        <v>3</v>
      </c>
      <c r="GU17" s="221">
        <f>LARGE($GY$50:$GY$305,SUM(GT$4:GT16))</f>
        <v>1000</v>
      </c>
      <c r="GV17" s="204">
        <f t="shared" si="19"/>
        <v>120867.95442016005</v>
      </c>
      <c r="GW17" s="310">
        <f t="shared" si="20"/>
        <v>1.1505159687423694E-2</v>
      </c>
      <c r="GX17" s="205">
        <f t="shared" si="37"/>
        <v>1448.6254097702811</v>
      </c>
      <c r="GY17" s="206"/>
      <c r="GZ17" s="369">
        <f t="shared" si="38"/>
        <v>1000</v>
      </c>
      <c r="HA17" s="344">
        <f t="shared" si="39"/>
        <v>0</v>
      </c>
      <c r="HB17" s="207">
        <f t="shared" si="40"/>
        <v>1.1505159687423694E-2</v>
      </c>
      <c r="HE17" s="55"/>
    </row>
    <row r="18" spans="1:215">
      <c r="A18" s="142">
        <f t="shared" si="21"/>
        <v>14</v>
      </c>
      <c r="B18" s="99" t="s">
        <v>42</v>
      </c>
      <c r="C18" s="99" t="s">
        <v>105</v>
      </c>
      <c r="D18" s="99" t="s">
        <v>102</v>
      </c>
      <c r="E18" s="99">
        <v>10</v>
      </c>
      <c r="F18" s="99">
        <v>10</v>
      </c>
      <c r="G18" s="49">
        <f t="shared" si="22"/>
        <v>11</v>
      </c>
      <c r="H18" s="251" t="str">
        <f t="shared" si="41"/>
        <v>PIC-a</v>
      </c>
      <c r="I18" s="251" t="str">
        <f t="shared" si="42"/>
        <v>Q</v>
      </c>
      <c r="J18" s="251" t="str">
        <f t="shared" si="43"/>
        <v>K</v>
      </c>
      <c r="K18" s="251" t="str">
        <f t="shared" si="44"/>
        <v>Scatter</v>
      </c>
      <c r="L18" s="251" t="str">
        <f t="shared" si="45"/>
        <v>Q</v>
      </c>
      <c r="M18" s="49" t="str">
        <f t="shared" si="46"/>
        <v>PIC-a</v>
      </c>
      <c r="N18" s="201" t="str">
        <f t="shared" si="6"/>
        <v/>
      </c>
      <c r="O18" s="47">
        <f t="shared" si="7"/>
        <v>1</v>
      </c>
      <c r="P18" s="47">
        <f t="shared" si="8"/>
        <v>1</v>
      </c>
      <c r="Q18" s="47">
        <f t="shared" si="9"/>
        <v>1</v>
      </c>
      <c r="R18" s="201">
        <f t="shared" si="10"/>
        <v>1</v>
      </c>
      <c r="S18" s="148">
        <f t="shared" si="23"/>
        <v>14</v>
      </c>
      <c r="T18" s="99" t="s">
        <v>66</v>
      </c>
      <c r="U18" s="99">
        <v>10</v>
      </c>
      <c r="V18" s="99">
        <v>10</v>
      </c>
      <c r="W18" s="99">
        <v>10</v>
      </c>
      <c r="X18" s="99">
        <v>10</v>
      </c>
      <c r="Y18" s="49">
        <f t="shared" si="11"/>
        <v>11</v>
      </c>
      <c r="Z18" s="251" t="str">
        <f t="shared" si="47"/>
        <v>PIC-a</v>
      </c>
      <c r="AA18" s="251" t="str">
        <f t="shared" si="48"/>
        <v>A</v>
      </c>
      <c r="AB18" s="251">
        <f t="shared" si="49"/>
        <v>10</v>
      </c>
      <c r="AC18" s="251" t="str">
        <f t="shared" si="50"/>
        <v>Scatter</v>
      </c>
      <c r="AD18" s="251" t="str">
        <f t="shared" si="51"/>
        <v>Q</v>
      </c>
      <c r="AE18" s="49" t="str">
        <f t="shared" si="24"/>
        <v>PIC-a</v>
      </c>
      <c r="AF18" s="201" t="str">
        <f t="shared" si="12"/>
        <v/>
      </c>
      <c r="AG18" s="47">
        <f t="shared" si="13"/>
        <v>1</v>
      </c>
      <c r="AH18" s="47">
        <f t="shared" si="14"/>
        <v>1</v>
      </c>
      <c r="AI18" s="47">
        <f t="shared" si="15"/>
        <v>1</v>
      </c>
      <c r="AJ18" s="201">
        <f t="shared" si="16"/>
        <v>1</v>
      </c>
      <c r="AK18" s="101"/>
      <c r="AL18" s="100" t="s">
        <v>118</v>
      </c>
      <c r="AM18" s="56"/>
      <c r="AN18" s="56"/>
      <c r="AO18" s="56"/>
      <c r="AP18" s="56"/>
      <c r="AQ18" s="56"/>
      <c r="AR18" s="56"/>
      <c r="AS18" s="64"/>
      <c r="AU18" s="444" t="s">
        <v>44</v>
      </c>
      <c r="AV18" s="53"/>
      <c r="AW18" s="445">
        <f>AW4/AW17</f>
        <v>0</v>
      </c>
      <c r="AX18" s="445">
        <f>AX4/AX17</f>
        <v>4.5454545454545456E-2</v>
      </c>
      <c r="AY18" s="445">
        <f>AY4/AY17</f>
        <v>4.4444444444444446E-2</v>
      </c>
      <c r="AZ18" s="445">
        <f>AZ4/AZ17</f>
        <v>1.4084507042253521E-2</v>
      </c>
      <c r="BA18" s="446">
        <f>BA4/BA17</f>
        <v>0</v>
      </c>
      <c r="BB18" s="52"/>
      <c r="BC18" s="48">
        <f t="shared" si="58"/>
        <v>13</v>
      </c>
      <c r="BD18" s="47" t="s">
        <v>111</v>
      </c>
      <c r="BE18" s="48">
        <f t="shared" si="52"/>
        <v>36</v>
      </c>
      <c r="BF18" s="48">
        <f t="shared" si="53"/>
        <v>4</v>
      </c>
      <c r="BG18" s="48">
        <f t="shared" si="54"/>
        <v>16</v>
      </c>
      <c r="BH18" s="48">
        <f t="shared" si="55"/>
        <v>32</v>
      </c>
      <c r="BI18" s="48">
        <f t="shared" si="56"/>
        <v>6</v>
      </c>
      <c r="BK18" s="48">
        <f t="shared" si="57"/>
        <v>13</v>
      </c>
      <c r="BL18" s="48">
        <v>5</v>
      </c>
      <c r="BM18" s="47" t="str">
        <f t="shared" si="26"/>
        <v>Pd5</v>
      </c>
      <c r="BN18" s="47"/>
      <c r="BO18" s="47" t="s">
        <v>119</v>
      </c>
      <c r="BP18" s="47" t="s">
        <v>119</v>
      </c>
      <c r="BQ18" s="47" t="s">
        <v>119</v>
      </c>
      <c r="BR18" s="47" t="s">
        <v>119</v>
      </c>
      <c r="BS18" s="47" t="s">
        <v>119</v>
      </c>
      <c r="BT18" s="47">
        <v>5</v>
      </c>
      <c r="BU18" s="48">
        <f t="shared" si="27"/>
        <v>6</v>
      </c>
      <c r="BV18" s="48">
        <f t="shared" si="28"/>
        <v>8</v>
      </c>
      <c r="BW18" s="48">
        <f t="shared" si="29"/>
        <v>36</v>
      </c>
      <c r="BX18" s="48">
        <f t="shared" si="30"/>
        <v>36</v>
      </c>
      <c r="BY18" s="48">
        <f t="shared" si="31"/>
        <v>21</v>
      </c>
      <c r="BZ18" s="118">
        <f t="shared" si="32"/>
        <v>1306368</v>
      </c>
      <c r="CA18" s="118">
        <f t="shared" si="33"/>
        <v>1306368</v>
      </c>
      <c r="CB18" s="118">
        <f t="shared" si="34"/>
        <v>300</v>
      </c>
      <c r="CC18" s="118">
        <f t="shared" si="35"/>
        <v>391910400</v>
      </c>
      <c r="CD18" s="51">
        <f t="shared" si="36"/>
        <v>3.7305105036261145E-2</v>
      </c>
      <c r="CE18" s="275"/>
      <c r="CF18" s="142"/>
      <c r="CG18" s="148"/>
      <c r="CH18" s="142"/>
      <c r="CI18" s="142"/>
      <c r="CJ18" s="142"/>
      <c r="CK18" s="142"/>
      <c r="CL18" s="142"/>
      <c r="CM18" s="142"/>
      <c r="CN18" s="142"/>
      <c r="CO18" s="142"/>
      <c r="CP18" s="148"/>
      <c r="CQ18" s="148"/>
      <c r="CR18" s="148"/>
      <c r="CS18" s="148"/>
      <c r="CT18" s="148"/>
      <c r="CU18" s="148"/>
      <c r="CV18" s="148"/>
      <c r="CW18" s="148"/>
      <c r="CX18" s="142"/>
      <c r="CY18" s="142"/>
      <c r="CZ18" s="142"/>
      <c r="DA18" s="142"/>
      <c r="DB18" s="142"/>
      <c r="DC18" s="278"/>
      <c r="DD18" s="278"/>
      <c r="DE18" s="278"/>
      <c r="DF18" s="278"/>
      <c r="DG18" s="275"/>
      <c r="DH18" s="153"/>
      <c r="DI18" s="142"/>
      <c r="DJ18" s="148"/>
      <c r="DK18" s="142"/>
      <c r="DL18" s="142"/>
      <c r="DM18" s="142"/>
      <c r="DN18" s="142"/>
      <c r="DO18" s="142"/>
      <c r="DP18" s="142"/>
      <c r="DQ18" s="142"/>
      <c r="DR18" s="142"/>
      <c r="DS18" s="148"/>
      <c r="DT18" s="148"/>
      <c r="DU18" s="148"/>
      <c r="DV18" s="148"/>
      <c r="DW18" s="148"/>
      <c r="DX18" s="148"/>
      <c r="DY18" s="148"/>
      <c r="DZ18" s="148"/>
      <c r="EA18" s="142"/>
      <c r="EB18" s="142"/>
      <c r="EC18" s="142"/>
      <c r="ED18" s="142"/>
      <c r="EE18" s="142"/>
      <c r="EF18" s="278"/>
      <c r="EG18" s="278"/>
      <c r="EH18" s="278"/>
      <c r="EI18" s="278"/>
      <c r="EJ18" s="275"/>
      <c r="EK18" s="153"/>
      <c r="EL18" s="142"/>
      <c r="EM18" s="148"/>
      <c r="EN18" s="142"/>
      <c r="EO18" s="142"/>
      <c r="EP18" s="142"/>
      <c r="EQ18" s="142"/>
      <c r="ER18" s="142"/>
      <c r="ES18" s="142"/>
      <c r="ET18" s="142"/>
      <c r="EU18" s="142"/>
      <c r="EV18" s="148"/>
      <c r="EW18" s="148"/>
      <c r="EX18" s="148"/>
      <c r="EY18" s="148"/>
      <c r="EZ18" s="148"/>
      <c r="FA18" s="148"/>
      <c r="FB18" s="148"/>
      <c r="FC18" s="148"/>
      <c r="FD18" s="142"/>
      <c r="FE18" s="142"/>
      <c r="FF18" s="142"/>
      <c r="FG18" s="142"/>
      <c r="FH18" s="142"/>
      <c r="FI18" s="278"/>
      <c r="FJ18" s="278"/>
      <c r="FK18" s="278"/>
      <c r="FL18" s="278"/>
      <c r="FM18" s="275"/>
      <c r="FN18" s="153"/>
      <c r="FO18" s="142"/>
      <c r="FP18" s="148"/>
      <c r="FQ18" s="142"/>
      <c r="FR18" s="142"/>
      <c r="FS18" s="142"/>
      <c r="FT18" s="142"/>
      <c r="FU18" s="142"/>
      <c r="FV18" s="142"/>
      <c r="FW18" s="142"/>
      <c r="FX18" s="142"/>
      <c r="FY18" s="148"/>
      <c r="FZ18" s="148"/>
      <c r="GA18" s="148"/>
      <c r="GB18" s="148"/>
      <c r="GC18" s="148"/>
      <c r="GD18" s="148"/>
      <c r="GE18" s="148"/>
      <c r="GF18" s="148"/>
      <c r="GG18" s="142"/>
      <c r="GH18" s="142"/>
      <c r="GI18" s="142"/>
      <c r="GJ18" s="142"/>
      <c r="GK18" s="142"/>
      <c r="GL18" s="278"/>
      <c r="GM18" s="278"/>
      <c r="GN18" s="148"/>
      <c r="GO18" s="148"/>
      <c r="GP18" s="275"/>
      <c r="GT18" s="48">
        <f t="shared" si="18"/>
        <v>4</v>
      </c>
      <c r="GU18" s="221">
        <f>LARGE($GY$50:$GY$305,SUM(GT$4:GT17))</f>
        <v>900</v>
      </c>
      <c r="GV18" s="204">
        <f t="shared" si="19"/>
        <v>185488.88188258803</v>
      </c>
      <c r="GW18" s="310">
        <f t="shared" si="20"/>
        <v>1.5890657659301016E-2</v>
      </c>
      <c r="GX18" s="205">
        <f t="shared" si="37"/>
        <v>943.95086229928938</v>
      </c>
      <c r="GY18" s="206"/>
      <c r="GZ18" s="369">
        <f t="shared" si="38"/>
        <v>900</v>
      </c>
      <c r="HA18" s="344">
        <f t="shared" si="39"/>
        <v>0</v>
      </c>
      <c r="HB18" s="207">
        <f t="shared" si="40"/>
        <v>1.5890657659301016E-2</v>
      </c>
      <c r="HE18" s="55"/>
    </row>
    <row r="19" spans="1:215">
      <c r="A19" s="142">
        <f t="shared" si="21"/>
        <v>15</v>
      </c>
      <c r="B19" s="99" t="s">
        <v>66</v>
      </c>
      <c r="C19" s="99" t="s">
        <v>45</v>
      </c>
      <c r="D19" s="99">
        <v>10</v>
      </c>
      <c r="E19" s="99" t="s">
        <v>71</v>
      </c>
      <c r="F19" s="99" t="s">
        <v>116</v>
      </c>
      <c r="G19" s="49">
        <f t="shared" si="22"/>
        <v>12</v>
      </c>
      <c r="H19" s="251">
        <f t="shared" si="41"/>
        <v>9</v>
      </c>
      <c r="I19" s="251" t="str">
        <f t="shared" si="42"/>
        <v>PIC-b</v>
      </c>
      <c r="J19" s="251">
        <f t="shared" si="43"/>
        <v>10</v>
      </c>
      <c r="K19" s="251" t="str">
        <f t="shared" si="44"/>
        <v>Q</v>
      </c>
      <c r="L19" s="251" t="str">
        <f t="shared" si="45"/>
        <v>A</v>
      </c>
      <c r="M19" s="49" t="str">
        <f t="shared" si="46"/>
        <v>PIC-a</v>
      </c>
      <c r="N19" s="201" t="str">
        <f t="shared" si="6"/>
        <v/>
      </c>
      <c r="O19" s="47">
        <f t="shared" si="7"/>
        <v>1</v>
      </c>
      <c r="P19" s="47">
        <f t="shared" si="8"/>
        <v>1</v>
      </c>
      <c r="Q19" s="47">
        <f t="shared" si="9"/>
        <v>1</v>
      </c>
      <c r="R19" s="201">
        <f t="shared" si="10"/>
        <v>1</v>
      </c>
      <c r="S19" s="148">
        <f t="shared" si="23"/>
        <v>15</v>
      </c>
      <c r="T19" s="99">
        <v>9</v>
      </c>
      <c r="U19" s="99" t="s">
        <v>71</v>
      </c>
      <c r="V19" s="99" t="s">
        <v>43</v>
      </c>
      <c r="W19" s="99" t="s">
        <v>71</v>
      </c>
      <c r="X19" s="99" t="s">
        <v>81</v>
      </c>
      <c r="Y19" s="49">
        <f t="shared" si="11"/>
        <v>12</v>
      </c>
      <c r="Z19" s="251">
        <f t="shared" si="47"/>
        <v>10</v>
      </c>
      <c r="AA19" s="251" t="str">
        <f t="shared" si="48"/>
        <v>Scatter</v>
      </c>
      <c r="AB19" s="251" t="str">
        <f t="shared" si="49"/>
        <v>Q</v>
      </c>
      <c r="AC19" s="251" t="str">
        <f t="shared" si="50"/>
        <v>Q</v>
      </c>
      <c r="AD19" s="251" t="str">
        <f t="shared" si="51"/>
        <v>J</v>
      </c>
      <c r="AE19" s="49" t="str">
        <f t="shared" si="24"/>
        <v>PIC-a</v>
      </c>
      <c r="AF19" s="201" t="str">
        <f t="shared" si="12"/>
        <v/>
      </c>
      <c r="AG19" s="47">
        <f t="shared" si="13"/>
        <v>1</v>
      </c>
      <c r="AH19" s="47">
        <f t="shared" si="14"/>
        <v>1</v>
      </c>
      <c r="AI19" s="47">
        <f t="shared" si="15"/>
        <v>1</v>
      </c>
      <c r="AJ19" s="201">
        <f t="shared" si="16"/>
        <v>1</v>
      </c>
      <c r="AK19" s="49"/>
      <c r="AL19" s="115" t="s">
        <v>120</v>
      </c>
      <c r="AM19" s="49">
        <v>60</v>
      </c>
      <c r="AR19" s="176"/>
      <c r="AS19" s="55"/>
      <c r="AU19" s="447" t="s">
        <v>121</v>
      </c>
      <c r="AW19" s="448">
        <f>IF(AW16=0,0,AW16*AM23/AW17)</f>
        <v>0.11320754716981132</v>
      </c>
      <c r="AX19" s="448">
        <f>IF(AX16=0,0,AX16*AN23/AX17)</f>
        <v>0.18181818181818182</v>
      </c>
      <c r="AY19" s="448">
        <f>IF(AY16=0,0,AY16*AO23/AY17)</f>
        <v>8.8888888888888892E-2</v>
      </c>
      <c r="AZ19" s="448">
        <f>IF(AZ16=0,0,AZ16*AP23/AZ17)</f>
        <v>5.6338028169014086E-2</v>
      </c>
      <c r="BA19" s="449">
        <f>IF(BA16=0,0,BA16*AQ23/BA17)</f>
        <v>6.3829787234042548E-2</v>
      </c>
      <c r="BC19" s="48">
        <f t="shared" si="58"/>
        <v>14</v>
      </c>
      <c r="BD19" s="47" t="s">
        <v>115</v>
      </c>
      <c r="BE19" s="48">
        <f>AW16*AM$23</f>
        <v>6</v>
      </c>
      <c r="BF19" s="48">
        <f>AX16*AN$23</f>
        <v>4</v>
      </c>
      <c r="BG19" s="48">
        <f>AY16*AO$23</f>
        <v>4</v>
      </c>
      <c r="BH19" s="48">
        <f>AZ16*AP$23</f>
        <v>4</v>
      </c>
      <c r="BI19" s="48">
        <f>BA16*AQ$23</f>
        <v>3</v>
      </c>
      <c r="BK19" s="48">
        <f t="shared" si="57"/>
        <v>14</v>
      </c>
      <c r="BL19" s="48">
        <v>5</v>
      </c>
      <c r="BM19" s="47" t="str">
        <f t="shared" si="26"/>
        <v>Pd4</v>
      </c>
      <c r="BN19" s="47"/>
      <c r="BO19" s="47" t="s">
        <v>119</v>
      </c>
      <c r="BP19" s="47" t="s">
        <v>119</v>
      </c>
      <c r="BQ19" s="47" t="s">
        <v>119</v>
      </c>
      <c r="BR19" s="47" t="s">
        <v>119</v>
      </c>
      <c r="BS19" s="47" t="s">
        <v>122</v>
      </c>
      <c r="BT19" s="47">
        <v>4</v>
      </c>
      <c r="BU19" s="48">
        <f t="shared" si="27"/>
        <v>6</v>
      </c>
      <c r="BV19" s="48">
        <f t="shared" si="28"/>
        <v>8</v>
      </c>
      <c r="BW19" s="48">
        <f t="shared" si="29"/>
        <v>36</v>
      </c>
      <c r="BX19" s="48">
        <f t="shared" si="30"/>
        <v>36</v>
      </c>
      <c r="BY19" s="48">
        <f t="shared" si="31"/>
        <v>27</v>
      </c>
      <c r="BZ19" s="118">
        <f t="shared" si="32"/>
        <v>1679616</v>
      </c>
      <c r="CA19" s="118">
        <f t="shared" si="33"/>
        <v>1679616</v>
      </c>
      <c r="CB19" s="118">
        <f t="shared" si="34"/>
        <v>100</v>
      </c>
      <c r="CC19" s="118">
        <f t="shared" si="35"/>
        <v>167961600</v>
      </c>
      <c r="CD19" s="51">
        <f t="shared" si="36"/>
        <v>1.5987902158397634E-2</v>
      </c>
      <c r="CE19" s="275"/>
      <c r="CF19" s="142"/>
      <c r="CG19" s="148"/>
      <c r="CH19" s="142"/>
      <c r="CI19" s="142"/>
      <c r="CJ19" s="142"/>
      <c r="CK19" s="142"/>
      <c r="CL19" s="142"/>
      <c r="CM19" s="142"/>
      <c r="CN19" s="142"/>
      <c r="CO19" s="142"/>
      <c r="CP19" s="148"/>
      <c r="CQ19" s="148"/>
      <c r="CR19" s="148"/>
      <c r="CS19" s="148"/>
      <c r="CT19" s="148"/>
      <c r="CU19" s="148"/>
      <c r="CV19" s="148"/>
      <c r="CW19" s="148"/>
      <c r="CX19" s="142"/>
      <c r="CY19" s="142"/>
      <c r="CZ19" s="142"/>
      <c r="DA19" s="142"/>
      <c r="DB19" s="142"/>
      <c r="DC19" s="278"/>
      <c r="DD19" s="278"/>
      <c r="DE19" s="278"/>
      <c r="DF19" s="278"/>
      <c r="DG19" s="275"/>
      <c r="DH19" s="142"/>
      <c r="DI19" s="142"/>
      <c r="DJ19" s="148"/>
      <c r="DK19" s="142"/>
      <c r="DL19" s="142"/>
      <c r="DM19" s="142"/>
      <c r="DN19" s="142"/>
      <c r="DO19" s="142"/>
      <c r="DP19" s="142"/>
      <c r="DQ19" s="142"/>
      <c r="DR19" s="142"/>
      <c r="DS19" s="148"/>
      <c r="DT19" s="148"/>
      <c r="DU19" s="148"/>
      <c r="DV19" s="148"/>
      <c r="DW19" s="148"/>
      <c r="DX19" s="148"/>
      <c r="DY19" s="148"/>
      <c r="DZ19" s="148"/>
      <c r="EA19" s="142"/>
      <c r="EB19" s="142"/>
      <c r="EC19" s="142"/>
      <c r="ED19" s="142"/>
      <c r="EE19" s="142"/>
      <c r="EF19" s="278"/>
      <c r="EG19" s="278"/>
      <c r="EH19" s="278"/>
      <c r="EI19" s="278"/>
      <c r="EJ19" s="275"/>
      <c r="EK19" s="142"/>
      <c r="EL19" s="142"/>
      <c r="EM19" s="148"/>
      <c r="EN19" s="142"/>
      <c r="EO19" s="142"/>
      <c r="EP19" s="142"/>
      <c r="EQ19" s="142"/>
      <c r="ER19" s="142"/>
      <c r="ES19" s="142"/>
      <c r="ET19" s="142"/>
      <c r="EU19" s="142"/>
      <c r="EV19" s="148"/>
      <c r="EW19" s="148"/>
      <c r="EX19" s="148"/>
      <c r="EY19" s="148"/>
      <c r="EZ19" s="148"/>
      <c r="FA19" s="148"/>
      <c r="FB19" s="148"/>
      <c r="FC19" s="148"/>
      <c r="FD19" s="142"/>
      <c r="FE19" s="142"/>
      <c r="FF19" s="142"/>
      <c r="FG19" s="142"/>
      <c r="FH19" s="142"/>
      <c r="FI19" s="278"/>
      <c r="FJ19" s="278"/>
      <c r="FK19" s="278"/>
      <c r="FL19" s="278"/>
      <c r="FM19" s="275"/>
      <c r="FN19" s="142"/>
      <c r="FO19" s="142"/>
      <c r="FP19" s="148"/>
      <c r="FQ19" s="142"/>
      <c r="FR19" s="142"/>
      <c r="FS19" s="142"/>
      <c r="FT19" s="142"/>
      <c r="FU19" s="142"/>
      <c r="FV19" s="142"/>
      <c r="FW19" s="142"/>
      <c r="FX19" s="142"/>
      <c r="FY19" s="148"/>
      <c r="FZ19" s="148"/>
      <c r="GA19" s="148"/>
      <c r="GB19" s="148"/>
      <c r="GC19" s="148"/>
      <c r="GD19" s="148"/>
      <c r="GE19" s="148"/>
      <c r="GF19" s="148"/>
      <c r="GG19" s="142"/>
      <c r="GH19" s="142"/>
      <c r="GI19" s="142"/>
      <c r="GJ19" s="142"/>
      <c r="GK19" s="142"/>
      <c r="GL19" s="278"/>
      <c r="GM19" s="278"/>
      <c r="GN19" s="148"/>
      <c r="GO19" s="148"/>
      <c r="GP19" s="275"/>
      <c r="GT19" s="48">
        <f t="shared" si="18"/>
        <v>8</v>
      </c>
      <c r="GU19" s="221">
        <f>LARGE($GY$50:$GY$305,SUM(GT$4:GT18))</f>
        <v>600</v>
      </c>
      <c r="GV19" s="204">
        <f t="shared" si="19"/>
        <v>392566.32831780921</v>
      </c>
      <c r="GW19" s="310">
        <f t="shared" si="20"/>
        <v>2.242052486220613E-2</v>
      </c>
      <c r="GX19" s="205">
        <f t="shared" si="37"/>
        <v>446.01988853779324</v>
      </c>
      <c r="GY19" s="206"/>
      <c r="GZ19" s="369">
        <f t="shared" si="38"/>
        <v>600</v>
      </c>
      <c r="HA19" s="344">
        <f t="shared" si="39"/>
        <v>0</v>
      </c>
      <c r="HB19" s="207">
        <f t="shared" si="40"/>
        <v>2.242052486220613E-2</v>
      </c>
      <c r="HE19" s="55"/>
    </row>
    <row r="20" spans="1:215">
      <c r="A20" s="142">
        <f t="shared" si="21"/>
        <v>16</v>
      </c>
      <c r="B20" s="99" t="s">
        <v>66</v>
      </c>
      <c r="C20" s="99" t="s">
        <v>55</v>
      </c>
      <c r="D20" s="99" t="s">
        <v>43</v>
      </c>
      <c r="E20" s="99">
        <v>10</v>
      </c>
      <c r="F20" s="99" t="s">
        <v>68</v>
      </c>
      <c r="G20" s="49">
        <f t="shared" si="22"/>
        <v>13</v>
      </c>
      <c r="H20" s="251" t="str">
        <f t="shared" si="41"/>
        <v>PIC-a</v>
      </c>
      <c r="I20" s="251" t="str">
        <f t="shared" si="42"/>
        <v>K</v>
      </c>
      <c r="J20" s="251" t="str">
        <f t="shared" si="43"/>
        <v>Q</v>
      </c>
      <c r="K20" s="251" t="str">
        <f t="shared" si="44"/>
        <v>PIC-d</v>
      </c>
      <c r="L20" s="251" t="str">
        <f t="shared" si="45"/>
        <v>PIC-b</v>
      </c>
      <c r="M20" s="49" t="str">
        <f t="shared" si="46"/>
        <v>PIC-a</v>
      </c>
      <c r="N20" s="201" t="str">
        <f t="shared" si="6"/>
        <v/>
      </c>
      <c r="O20" s="47">
        <f t="shared" si="7"/>
        <v>1</v>
      </c>
      <c r="P20" s="47">
        <f t="shared" si="8"/>
        <v>1</v>
      </c>
      <c r="Q20" s="47">
        <f t="shared" si="9"/>
        <v>1</v>
      </c>
      <c r="R20" s="201">
        <f t="shared" si="10"/>
        <v>1</v>
      </c>
      <c r="S20" s="148">
        <f t="shared" si="23"/>
        <v>16</v>
      </c>
      <c r="T20" s="99" t="s">
        <v>42</v>
      </c>
      <c r="U20" s="99" t="s">
        <v>68</v>
      </c>
      <c r="V20" s="99" t="s">
        <v>91</v>
      </c>
      <c r="W20" s="99">
        <v>10</v>
      </c>
      <c r="X20" s="99" t="s">
        <v>68</v>
      </c>
      <c r="Y20" s="49">
        <f t="shared" si="11"/>
        <v>13</v>
      </c>
      <c r="Z20" s="251" t="str">
        <f t="shared" si="47"/>
        <v>PIC-e</v>
      </c>
      <c r="AA20" s="251" t="str">
        <f t="shared" si="48"/>
        <v>Q</v>
      </c>
      <c r="AB20" s="251" t="str">
        <f t="shared" si="49"/>
        <v>PIC-b</v>
      </c>
      <c r="AC20" s="251" t="str">
        <f t="shared" si="50"/>
        <v>PIC-e</v>
      </c>
      <c r="AD20" s="251" t="str">
        <f t="shared" si="51"/>
        <v>PIC-b</v>
      </c>
      <c r="AE20" s="49" t="str">
        <f t="shared" si="24"/>
        <v>PIC-a</v>
      </c>
      <c r="AF20" s="201">
        <f t="shared" si="12"/>
        <v>1</v>
      </c>
      <c r="AG20" s="47">
        <f t="shared" si="13"/>
        <v>1</v>
      </c>
      <c r="AH20" s="47">
        <f t="shared" si="14"/>
        <v>1</v>
      </c>
      <c r="AI20" s="47">
        <f t="shared" si="15"/>
        <v>1</v>
      </c>
      <c r="AJ20" s="201">
        <f t="shared" si="16"/>
        <v>1</v>
      </c>
      <c r="AK20" s="49"/>
      <c r="AL20" s="115"/>
      <c r="AM20" s="49"/>
      <c r="AS20" s="55"/>
      <c r="AU20" s="103" t="s">
        <v>123</v>
      </c>
      <c r="AV20" s="54"/>
      <c r="AW20" s="450">
        <f>SUM(AW4:AW9,AW16)/AW17</f>
        <v>0.41509433962264153</v>
      </c>
      <c r="AX20" s="450">
        <f>SUM(AX4:AX9,AX16)/AX17</f>
        <v>0.40909090909090912</v>
      </c>
      <c r="AY20" s="450">
        <f>SUM(AY4:AY9,AY16)/AY17</f>
        <v>0.37777777777777777</v>
      </c>
      <c r="AZ20" s="450">
        <f>SUM(AZ4:AZ9,AZ16)/AZ17</f>
        <v>0.36619718309859156</v>
      </c>
      <c r="BA20" s="451">
        <f>SUM(BA4:BA9,BA16)/BA17</f>
        <v>0.36170212765957449</v>
      </c>
      <c r="BB20" s="49"/>
      <c r="BC20" s="199">
        <f t="shared" si="58"/>
        <v>15</v>
      </c>
      <c r="BD20" s="441" t="s">
        <v>124</v>
      </c>
      <c r="BE20" s="199">
        <f t="shared" ref="BE20:BI31" si="59">BE$7+BE8</f>
        <v>6</v>
      </c>
      <c r="BF20" s="199">
        <f t="shared" si="59"/>
        <v>12</v>
      </c>
      <c r="BG20" s="199">
        <f t="shared" si="59"/>
        <v>12</v>
      </c>
      <c r="BH20" s="199">
        <f t="shared" si="59"/>
        <v>20</v>
      </c>
      <c r="BI20" s="199">
        <f t="shared" si="59"/>
        <v>3</v>
      </c>
      <c r="BK20" s="48">
        <f t="shared" si="57"/>
        <v>15</v>
      </c>
      <c r="BL20" s="48">
        <v>5</v>
      </c>
      <c r="BM20" s="47" t="str">
        <f t="shared" si="26"/>
        <v>Pd3</v>
      </c>
      <c r="BN20" s="47"/>
      <c r="BO20" s="47" t="s">
        <v>119</v>
      </c>
      <c r="BP20" s="47" t="s">
        <v>119</v>
      </c>
      <c r="BQ20" s="47" t="s">
        <v>119</v>
      </c>
      <c r="BR20" s="47" t="s">
        <v>122</v>
      </c>
      <c r="BS20" s="47" t="s">
        <v>83</v>
      </c>
      <c r="BT20" s="47">
        <v>3</v>
      </c>
      <c r="BU20" s="48">
        <f t="shared" si="27"/>
        <v>6</v>
      </c>
      <c r="BV20" s="48">
        <f t="shared" si="28"/>
        <v>8</v>
      </c>
      <c r="BW20" s="48">
        <f t="shared" si="29"/>
        <v>36</v>
      </c>
      <c r="BX20" s="48">
        <f t="shared" si="30"/>
        <v>36</v>
      </c>
      <c r="BY20" s="48">
        <f t="shared" si="31"/>
        <v>47</v>
      </c>
      <c r="BZ20" s="118">
        <f t="shared" si="32"/>
        <v>2923776</v>
      </c>
      <c r="CA20" s="118">
        <f t="shared" si="33"/>
        <v>2923776</v>
      </c>
      <c r="CB20" s="118">
        <f t="shared" si="34"/>
        <v>30</v>
      </c>
      <c r="CC20" s="118">
        <f t="shared" si="35"/>
        <v>87713280</v>
      </c>
      <c r="CD20" s="51">
        <f t="shared" si="36"/>
        <v>8.349237793829874E-3</v>
      </c>
      <c r="CE20" s="275"/>
      <c r="CF20" s="142"/>
      <c r="CG20" s="148"/>
      <c r="CH20" s="142"/>
      <c r="CI20" s="142"/>
      <c r="CJ20" s="142"/>
      <c r="CK20" s="142"/>
      <c r="CL20" s="142"/>
      <c r="CM20" s="142"/>
      <c r="CN20" s="142"/>
      <c r="CO20" s="142"/>
      <c r="CP20" s="148"/>
      <c r="CQ20" s="148"/>
      <c r="CR20" s="148"/>
      <c r="CS20" s="148"/>
      <c r="CT20" s="148"/>
      <c r="CU20" s="148"/>
      <c r="CV20" s="148"/>
      <c r="CW20" s="148"/>
      <c r="CX20" s="142"/>
      <c r="CY20" s="142"/>
      <c r="CZ20" s="142"/>
      <c r="DA20" s="142"/>
      <c r="DB20" s="142"/>
      <c r="DC20" s="278"/>
      <c r="DD20" s="278"/>
      <c r="DE20" s="278"/>
      <c r="DF20" s="278"/>
      <c r="DG20" s="275"/>
      <c r="DH20" s="148"/>
      <c r="DI20" s="142"/>
      <c r="DJ20" s="148"/>
      <c r="DK20" s="142"/>
      <c r="DL20" s="142"/>
      <c r="DM20" s="142"/>
      <c r="DN20" s="142"/>
      <c r="DO20" s="142"/>
      <c r="DP20" s="142"/>
      <c r="DQ20" s="142"/>
      <c r="DR20" s="142"/>
      <c r="DS20" s="148"/>
      <c r="DT20" s="148"/>
      <c r="DU20" s="148"/>
      <c r="DV20" s="148"/>
      <c r="DW20" s="148"/>
      <c r="DX20" s="148"/>
      <c r="DY20" s="148"/>
      <c r="DZ20" s="148"/>
      <c r="EA20" s="142"/>
      <c r="EB20" s="142"/>
      <c r="EC20" s="142"/>
      <c r="ED20" s="142"/>
      <c r="EE20" s="142"/>
      <c r="EF20" s="278"/>
      <c r="EG20" s="278"/>
      <c r="EH20" s="278"/>
      <c r="EI20" s="278"/>
      <c r="EJ20" s="275"/>
      <c r="EK20" s="148"/>
      <c r="EL20" s="142"/>
      <c r="EM20" s="148"/>
      <c r="EN20" s="142"/>
      <c r="EO20" s="142"/>
      <c r="EP20" s="142"/>
      <c r="EQ20" s="142"/>
      <c r="ER20" s="142"/>
      <c r="ES20" s="142"/>
      <c r="ET20" s="142"/>
      <c r="EU20" s="142"/>
      <c r="EV20" s="148"/>
      <c r="EW20" s="148"/>
      <c r="EX20" s="148"/>
      <c r="EY20" s="148"/>
      <c r="EZ20" s="148"/>
      <c r="FA20" s="148"/>
      <c r="FB20" s="148"/>
      <c r="FC20" s="148"/>
      <c r="FD20" s="142"/>
      <c r="FE20" s="142"/>
      <c r="FF20" s="142"/>
      <c r="FG20" s="142"/>
      <c r="FH20" s="142"/>
      <c r="FI20" s="278"/>
      <c r="FJ20" s="278"/>
      <c r="FK20" s="278"/>
      <c r="FL20" s="278"/>
      <c r="FM20" s="275"/>
      <c r="FN20" s="148"/>
      <c r="FO20" s="142"/>
      <c r="FP20" s="148"/>
      <c r="FQ20" s="142"/>
      <c r="FR20" s="142"/>
      <c r="FS20" s="142"/>
      <c r="FT20" s="142"/>
      <c r="FU20" s="142"/>
      <c r="FV20" s="142"/>
      <c r="FW20" s="142"/>
      <c r="FX20" s="142"/>
      <c r="FY20" s="148"/>
      <c r="FZ20" s="148"/>
      <c r="GA20" s="148"/>
      <c r="GB20" s="148"/>
      <c r="GC20" s="148"/>
      <c r="GD20" s="148"/>
      <c r="GE20" s="148"/>
      <c r="GF20" s="148"/>
      <c r="GG20" s="142"/>
      <c r="GH20" s="142"/>
      <c r="GI20" s="142"/>
      <c r="GJ20" s="142"/>
      <c r="GK20" s="142"/>
      <c r="GL20" s="278"/>
      <c r="GM20" s="278"/>
      <c r="GN20" s="148"/>
      <c r="GO20" s="148"/>
      <c r="GP20" s="275"/>
      <c r="GT20" s="48">
        <f t="shared" si="18"/>
        <v>8</v>
      </c>
      <c r="GU20" s="221">
        <f>LARGE($GY$50:$GY$305,SUM(GT$4:GT19))</f>
        <v>500</v>
      </c>
      <c r="GV20" s="204">
        <f t="shared" si="19"/>
        <v>1456246.2389675125</v>
      </c>
      <c r="GW20" s="310">
        <f t="shared" si="20"/>
        <v>6.9308468087786512E-2</v>
      </c>
      <c r="GX20" s="205">
        <f t="shared" si="37"/>
        <v>120.23542812659319</v>
      </c>
      <c r="GY20" s="206"/>
      <c r="GZ20" s="369">
        <f t="shared" si="38"/>
        <v>500</v>
      </c>
      <c r="HA20" s="344">
        <f t="shared" si="39"/>
        <v>0</v>
      </c>
      <c r="HB20" s="207">
        <f t="shared" si="40"/>
        <v>6.9308468087786512E-2</v>
      </c>
      <c r="HE20" s="55"/>
    </row>
    <row r="21" spans="1:215">
      <c r="A21" s="142">
        <f t="shared" si="21"/>
        <v>17</v>
      </c>
      <c r="B21" s="99" t="s">
        <v>42</v>
      </c>
      <c r="C21" s="99">
        <v>10</v>
      </c>
      <c r="D21" s="99" t="s">
        <v>91</v>
      </c>
      <c r="E21" s="99" t="s">
        <v>54</v>
      </c>
      <c r="F21" s="99" t="s">
        <v>54</v>
      </c>
      <c r="G21" s="49">
        <f t="shared" si="22"/>
        <v>14</v>
      </c>
      <c r="H21" s="251" t="str">
        <f t="shared" si="41"/>
        <v>J</v>
      </c>
      <c r="I21" s="251" t="str">
        <f t="shared" si="42"/>
        <v>K</v>
      </c>
      <c r="J21" s="251" t="str">
        <f t="shared" si="43"/>
        <v>PIC-b</v>
      </c>
      <c r="K21" s="251">
        <f t="shared" si="44"/>
        <v>10</v>
      </c>
      <c r="L21" s="251">
        <f t="shared" si="45"/>
        <v>10</v>
      </c>
      <c r="M21" s="49" t="str">
        <f t="shared" si="46"/>
        <v>PIC-a</v>
      </c>
      <c r="N21" s="201" t="str">
        <f t="shared" si="6"/>
        <v/>
      </c>
      <c r="O21" s="47">
        <f t="shared" si="7"/>
        <v>1</v>
      </c>
      <c r="P21" s="47">
        <f t="shared" si="8"/>
        <v>1</v>
      </c>
      <c r="Q21" s="47">
        <f t="shared" si="9"/>
        <v>1</v>
      </c>
      <c r="R21" s="201">
        <f t="shared" si="10"/>
        <v>1</v>
      </c>
      <c r="S21" s="148">
        <f t="shared" si="23"/>
        <v>17</v>
      </c>
      <c r="T21" s="99">
        <v>9</v>
      </c>
      <c r="U21" s="99" t="s">
        <v>42</v>
      </c>
      <c r="V21" s="99">
        <v>9</v>
      </c>
      <c r="W21" s="99" t="s">
        <v>54</v>
      </c>
      <c r="X21" s="99" t="s">
        <v>54</v>
      </c>
      <c r="Y21" s="49">
        <f t="shared" si="11"/>
        <v>14</v>
      </c>
      <c r="Z21" s="251" t="str">
        <f t="shared" si="47"/>
        <v>PIC-e</v>
      </c>
      <c r="AA21" s="251">
        <f t="shared" si="48"/>
        <v>10</v>
      </c>
      <c r="AB21" s="251">
        <f t="shared" si="49"/>
        <v>10</v>
      </c>
      <c r="AC21" s="251">
        <f t="shared" si="50"/>
        <v>10</v>
      </c>
      <c r="AD21" s="251">
        <f t="shared" si="51"/>
        <v>10</v>
      </c>
      <c r="AE21" s="49" t="str">
        <f t="shared" si="24"/>
        <v>PIC-a</v>
      </c>
      <c r="AF21" s="201">
        <f t="shared" si="12"/>
        <v>1</v>
      </c>
      <c r="AG21" s="47">
        <f t="shared" si="13"/>
        <v>1</v>
      </c>
      <c r="AH21" s="47">
        <f t="shared" si="14"/>
        <v>1</v>
      </c>
      <c r="AI21" s="47">
        <f t="shared" si="15"/>
        <v>1</v>
      </c>
      <c r="AJ21" s="201">
        <f t="shared" si="16"/>
        <v>1</v>
      </c>
      <c r="AK21" s="49"/>
      <c r="AL21" s="68"/>
      <c r="AM21" s="47" t="s">
        <v>31</v>
      </c>
      <c r="AN21" s="47" t="s">
        <v>32</v>
      </c>
      <c r="AO21" s="47" t="s">
        <v>33</v>
      </c>
      <c r="AP21" s="47" t="s">
        <v>34</v>
      </c>
      <c r="AQ21" s="47" t="s">
        <v>35</v>
      </c>
      <c r="AR21" s="49"/>
      <c r="AS21" s="178"/>
      <c r="AU21" s="102"/>
      <c r="AW21" s="77"/>
      <c r="AX21" s="342"/>
      <c r="AY21" s="342"/>
      <c r="AZ21" s="342"/>
      <c r="BA21" s="77"/>
      <c r="BB21" s="50"/>
      <c r="BC21" s="199">
        <f t="shared" si="58"/>
        <v>16</v>
      </c>
      <c r="BD21" s="441" t="s">
        <v>125</v>
      </c>
      <c r="BE21" s="199">
        <f>BE$7+BE9</f>
        <v>6</v>
      </c>
      <c r="BF21" s="199">
        <f t="shared" si="59"/>
        <v>12</v>
      </c>
      <c r="BG21" s="199">
        <f t="shared" si="59"/>
        <v>12</v>
      </c>
      <c r="BH21" s="199">
        <f t="shared" si="59"/>
        <v>16</v>
      </c>
      <c r="BI21" s="199">
        <f t="shared" si="59"/>
        <v>6</v>
      </c>
      <c r="BK21" s="48">
        <f t="shared" si="57"/>
        <v>16</v>
      </c>
      <c r="BL21" s="48">
        <v>5</v>
      </c>
      <c r="BM21" s="47" t="str">
        <f t="shared" si="26"/>
        <v>Pd2</v>
      </c>
      <c r="BN21" s="47"/>
      <c r="BO21" s="47" t="s">
        <v>119</v>
      </c>
      <c r="BP21" s="47" t="s">
        <v>119</v>
      </c>
      <c r="BQ21" s="47" t="s">
        <v>122</v>
      </c>
      <c r="BR21" s="47" t="s">
        <v>83</v>
      </c>
      <c r="BS21" s="47" t="s">
        <v>83</v>
      </c>
      <c r="BT21" s="47">
        <v>2</v>
      </c>
      <c r="BU21" s="48">
        <f t="shared" si="27"/>
        <v>6</v>
      </c>
      <c r="BV21" s="48">
        <f t="shared" si="28"/>
        <v>8</v>
      </c>
      <c r="BW21" s="48">
        <f t="shared" si="29"/>
        <v>17</v>
      </c>
      <c r="BX21" s="48">
        <f t="shared" si="30"/>
        <v>71</v>
      </c>
      <c r="BY21" s="48">
        <f t="shared" si="31"/>
        <v>47</v>
      </c>
      <c r="BZ21" s="118">
        <f t="shared" si="32"/>
        <v>2722992</v>
      </c>
      <c r="CA21" s="118">
        <f t="shared" si="33"/>
        <v>0</v>
      </c>
      <c r="CB21" s="118">
        <f t="shared" si="34"/>
        <v>0</v>
      </c>
      <c r="CC21" s="118">
        <f t="shared" si="35"/>
        <v>0</v>
      </c>
      <c r="CD21" s="51">
        <f t="shared" si="36"/>
        <v>0</v>
      </c>
      <c r="CE21" s="275"/>
      <c r="CF21" s="142"/>
      <c r="CG21" s="148"/>
      <c r="CH21" s="142"/>
      <c r="CI21" s="142"/>
      <c r="CJ21" s="142"/>
      <c r="CK21" s="142"/>
      <c r="CL21" s="142"/>
      <c r="CM21" s="142"/>
      <c r="CN21" s="142"/>
      <c r="CO21" s="142"/>
      <c r="CP21" s="148"/>
      <c r="CQ21" s="148"/>
      <c r="CR21" s="148"/>
      <c r="CS21" s="148"/>
      <c r="CT21" s="148"/>
      <c r="CU21" s="148"/>
      <c r="CV21" s="148"/>
      <c r="CW21" s="148"/>
      <c r="CX21" s="142"/>
      <c r="CY21" s="142"/>
      <c r="CZ21" s="142"/>
      <c r="DA21" s="142"/>
      <c r="DB21" s="142"/>
      <c r="DC21" s="278"/>
      <c r="DD21" s="278"/>
      <c r="DE21" s="278"/>
      <c r="DF21" s="278"/>
      <c r="DG21" s="275"/>
      <c r="DH21" s="274"/>
      <c r="DI21" s="142"/>
      <c r="DJ21" s="148"/>
      <c r="DK21" s="142"/>
      <c r="DL21" s="142"/>
      <c r="DM21" s="142"/>
      <c r="DN21" s="142"/>
      <c r="DO21" s="142"/>
      <c r="DP21" s="142"/>
      <c r="DQ21" s="142"/>
      <c r="DR21" s="142"/>
      <c r="DS21" s="148"/>
      <c r="DT21" s="148"/>
      <c r="DU21" s="148"/>
      <c r="DV21" s="148"/>
      <c r="DW21" s="148"/>
      <c r="DX21" s="148"/>
      <c r="DY21" s="148"/>
      <c r="DZ21" s="148"/>
      <c r="EA21" s="142"/>
      <c r="EB21" s="142"/>
      <c r="EC21" s="142"/>
      <c r="ED21" s="142"/>
      <c r="EE21" s="142"/>
      <c r="EF21" s="278"/>
      <c r="EG21" s="278"/>
      <c r="EH21" s="278"/>
      <c r="EI21" s="278"/>
      <c r="EJ21" s="275"/>
      <c r="EK21" s="274"/>
      <c r="EL21" s="142"/>
      <c r="EM21" s="148"/>
      <c r="EN21" s="142"/>
      <c r="EO21" s="142"/>
      <c r="EP21" s="142"/>
      <c r="EQ21" s="142"/>
      <c r="ER21" s="142"/>
      <c r="ES21" s="142"/>
      <c r="ET21" s="142"/>
      <c r="EU21" s="142"/>
      <c r="EV21" s="148"/>
      <c r="EW21" s="148"/>
      <c r="EX21" s="148"/>
      <c r="EY21" s="148"/>
      <c r="EZ21" s="148"/>
      <c r="FA21" s="148"/>
      <c r="FB21" s="148"/>
      <c r="FC21" s="148"/>
      <c r="FD21" s="142"/>
      <c r="FE21" s="142"/>
      <c r="FF21" s="142"/>
      <c r="FG21" s="142"/>
      <c r="FH21" s="142"/>
      <c r="FI21" s="278"/>
      <c r="FJ21" s="278"/>
      <c r="FK21" s="278"/>
      <c r="FL21" s="278"/>
      <c r="FM21" s="275"/>
      <c r="FN21" s="274"/>
      <c r="FO21" s="142"/>
      <c r="FP21" s="148"/>
      <c r="FQ21" s="142"/>
      <c r="FR21" s="142"/>
      <c r="FS21" s="142"/>
      <c r="FT21" s="142"/>
      <c r="FU21" s="142"/>
      <c r="FV21" s="142"/>
      <c r="FW21" s="142"/>
      <c r="FX21" s="142"/>
      <c r="FY21" s="148"/>
      <c r="FZ21" s="148"/>
      <c r="GA21" s="148"/>
      <c r="GB21" s="148"/>
      <c r="GC21" s="148"/>
      <c r="GD21" s="148"/>
      <c r="GE21" s="148"/>
      <c r="GF21" s="148"/>
      <c r="GG21" s="142"/>
      <c r="GH21" s="142"/>
      <c r="GI21" s="142"/>
      <c r="GJ21" s="142"/>
      <c r="GK21" s="142"/>
      <c r="GL21" s="278"/>
      <c r="GM21" s="278"/>
      <c r="GN21" s="148"/>
      <c r="GO21" s="148"/>
      <c r="GP21" s="275"/>
      <c r="GT21" s="48">
        <f t="shared" si="18"/>
        <v>2</v>
      </c>
      <c r="GU21" s="221">
        <f>LARGE($GY$50:$GY$305,SUM(GT$4:GT20))</f>
        <v>400</v>
      </c>
      <c r="GV21" s="204">
        <f t="shared" si="19"/>
        <v>113784.21654701402</v>
      </c>
      <c r="GW21" s="310">
        <f t="shared" si="20"/>
        <v>4.3323495878190947E-3</v>
      </c>
      <c r="GX21" s="205">
        <f t="shared" si="37"/>
        <v>1538.8108765300881</v>
      </c>
      <c r="GY21" s="206"/>
      <c r="GZ21" s="369">
        <f t="shared" si="38"/>
        <v>400</v>
      </c>
      <c r="HA21" s="344">
        <f t="shared" si="39"/>
        <v>0</v>
      </c>
      <c r="HB21" s="207">
        <f t="shared" si="40"/>
        <v>4.3323495878190947E-3</v>
      </c>
      <c r="HE21" s="55"/>
    </row>
    <row r="22" spans="1:215">
      <c r="A22" s="142">
        <f t="shared" si="21"/>
        <v>18</v>
      </c>
      <c r="B22" s="99" t="s">
        <v>71</v>
      </c>
      <c r="C22" s="99" t="s">
        <v>71</v>
      </c>
      <c r="D22" s="99">
        <v>10</v>
      </c>
      <c r="E22" s="99" t="s">
        <v>81</v>
      </c>
      <c r="F22" s="99" t="s">
        <v>57</v>
      </c>
      <c r="G22" s="49">
        <f t="shared" si="22"/>
        <v>15</v>
      </c>
      <c r="H22" s="251" t="str">
        <f t="shared" si="41"/>
        <v>PIC-e</v>
      </c>
      <c r="I22" s="251" t="str">
        <f t="shared" si="42"/>
        <v>Scatter</v>
      </c>
      <c r="J22" s="251">
        <f t="shared" si="43"/>
        <v>10</v>
      </c>
      <c r="K22" s="251" t="str">
        <f t="shared" si="44"/>
        <v>PIC-b</v>
      </c>
      <c r="L22" s="251" t="str">
        <f t="shared" si="45"/>
        <v>PIC-d</v>
      </c>
      <c r="M22" s="49" t="str">
        <f t="shared" si="46"/>
        <v>PIC-a</v>
      </c>
      <c r="N22" s="201">
        <f t="shared" si="6"/>
        <v>1</v>
      </c>
      <c r="O22" s="47">
        <f t="shared" si="7"/>
        <v>1</v>
      </c>
      <c r="P22" s="47">
        <f t="shared" si="8"/>
        <v>1</v>
      </c>
      <c r="Q22" s="47">
        <f t="shared" si="9"/>
        <v>1</v>
      </c>
      <c r="R22" s="201">
        <f t="shared" si="10"/>
        <v>1</v>
      </c>
      <c r="S22" s="148">
        <f t="shared" si="23"/>
        <v>18</v>
      </c>
      <c r="T22" s="99" t="s">
        <v>53</v>
      </c>
      <c r="U22" s="99" t="s">
        <v>57</v>
      </c>
      <c r="V22" s="99" t="s">
        <v>91</v>
      </c>
      <c r="W22" s="99" t="s">
        <v>81</v>
      </c>
      <c r="X22" s="99" t="s">
        <v>57</v>
      </c>
      <c r="Y22" s="49">
        <f t="shared" si="11"/>
        <v>15</v>
      </c>
      <c r="Z22" s="251">
        <f t="shared" si="47"/>
        <v>9</v>
      </c>
      <c r="AA22" s="251" t="str">
        <f t="shared" si="48"/>
        <v>PIC-b</v>
      </c>
      <c r="AB22" s="251" t="str">
        <f t="shared" si="49"/>
        <v>PIC-c</v>
      </c>
      <c r="AC22" s="251" t="str">
        <f t="shared" si="50"/>
        <v>PIC-b</v>
      </c>
      <c r="AD22" s="251" t="str">
        <f t="shared" si="51"/>
        <v>PIC-d</v>
      </c>
      <c r="AE22" s="49" t="str">
        <f t="shared" si="24"/>
        <v>PIC-a</v>
      </c>
      <c r="AF22" s="201">
        <f t="shared" si="12"/>
        <v>1</v>
      </c>
      <c r="AG22" s="47">
        <f t="shared" si="13"/>
        <v>1</v>
      </c>
      <c r="AH22" s="47">
        <f t="shared" si="14"/>
        <v>1</v>
      </c>
      <c r="AI22" s="47">
        <f t="shared" si="15"/>
        <v>1</v>
      </c>
      <c r="AJ22" s="201">
        <f t="shared" si="16"/>
        <v>1</v>
      </c>
      <c r="AK22" s="49"/>
      <c r="AL22" s="115" t="s">
        <v>126</v>
      </c>
      <c r="AM22" s="47">
        <v>3</v>
      </c>
      <c r="AN22" s="47">
        <v>4</v>
      </c>
      <c r="AO22" s="47">
        <v>4</v>
      </c>
      <c r="AP22" s="47">
        <v>4</v>
      </c>
      <c r="AQ22" s="47">
        <v>3</v>
      </c>
      <c r="AR22" s="49"/>
      <c r="AS22" s="178"/>
      <c r="AU22" s="100" t="s">
        <v>127</v>
      </c>
      <c r="AV22" s="84"/>
      <c r="AW22" s="84"/>
      <c r="AX22" s="84"/>
      <c r="AY22" s="84"/>
      <c r="AZ22" s="84"/>
      <c r="BA22" s="86"/>
      <c r="BB22" s="50"/>
      <c r="BC22" s="199">
        <f t="shared" si="58"/>
        <v>17</v>
      </c>
      <c r="BD22" s="441" t="s">
        <v>128</v>
      </c>
      <c r="BE22" s="199">
        <f t="shared" si="59"/>
        <v>12</v>
      </c>
      <c r="BF22" s="199">
        <f t="shared" si="59"/>
        <v>8</v>
      </c>
      <c r="BG22" s="199">
        <f t="shared" si="59"/>
        <v>16</v>
      </c>
      <c r="BH22" s="199">
        <f t="shared" si="59"/>
        <v>16</v>
      </c>
      <c r="BI22" s="199">
        <f t="shared" si="59"/>
        <v>12</v>
      </c>
      <c r="BK22" s="48">
        <f t="shared" si="57"/>
        <v>17</v>
      </c>
      <c r="BL22" s="48">
        <v>6</v>
      </c>
      <c r="BM22" s="47" t="str">
        <f t="shared" si="26"/>
        <v>Pe5</v>
      </c>
      <c r="BN22" s="47"/>
      <c r="BO22" s="47" t="s">
        <v>129</v>
      </c>
      <c r="BP22" s="47" t="s">
        <v>129</v>
      </c>
      <c r="BQ22" s="47" t="s">
        <v>129</v>
      </c>
      <c r="BR22" s="47" t="s">
        <v>129</v>
      </c>
      <c r="BS22" s="47" t="s">
        <v>129</v>
      </c>
      <c r="BT22" s="47">
        <v>5</v>
      </c>
      <c r="BU22" s="48">
        <f t="shared" si="27"/>
        <v>30</v>
      </c>
      <c r="BV22" s="48">
        <f t="shared" si="28"/>
        <v>8</v>
      </c>
      <c r="BW22" s="48">
        <f t="shared" si="29"/>
        <v>20</v>
      </c>
      <c r="BX22" s="48">
        <f t="shared" si="30"/>
        <v>28</v>
      </c>
      <c r="BY22" s="48">
        <f t="shared" si="31"/>
        <v>6</v>
      </c>
      <c r="BZ22" s="118">
        <f t="shared" si="32"/>
        <v>806400</v>
      </c>
      <c r="CA22" s="118">
        <f t="shared" si="33"/>
        <v>806400</v>
      </c>
      <c r="CB22" s="118">
        <f t="shared" si="34"/>
        <v>300</v>
      </c>
      <c r="CC22" s="118">
        <f t="shared" si="35"/>
        <v>241920000</v>
      </c>
      <c r="CD22" s="51">
        <f t="shared" si="36"/>
        <v>2.3027842614976014E-2</v>
      </c>
      <c r="CE22" s="275"/>
      <c r="CF22" s="142"/>
      <c r="CG22" s="148"/>
      <c r="CH22" s="142"/>
      <c r="CI22" s="142"/>
      <c r="CJ22" s="142"/>
      <c r="CK22" s="142"/>
      <c r="CL22" s="142"/>
      <c r="CM22" s="142"/>
      <c r="CN22" s="142"/>
      <c r="CO22" s="142"/>
      <c r="CP22" s="148"/>
      <c r="CQ22" s="148"/>
      <c r="CR22" s="148"/>
      <c r="CS22" s="148"/>
      <c r="CT22" s="148"/>
      <c r="CU22" s="148"/>
      <c r="CV22" s="148"/>
      <c r="CW22" s="148"/>
      <c r="CX22" s="142"/>
      <c r="CY22" s="142"/>
      <c r="CZ22" s="142"/>
      <c r="DA22" s="142"/>
      <c r="DB22" s="142"/>
      <c r="DC22" s="278"/>
      <c r="DD22" s="278"/>
      <c r="DE22" s="278"/>
      <c r="DF22" s="278"/>
      <c r="DG22" s="275"/>
      <c r="DH22" s="274"/>
      <c r="DI22" s="142"/>
      <c r="DJ22" s="148"/>
      <c r="DK22" s="142"/>
      <c r="DL22" s="142"/>
      <c r="DM22" s="142"/>
      <c r="DN22" s="142"/>
      <c r="DO22" s="142"/>
      <c r="DP22" s="142"/>
      <c r="DQ22" s="142"/>
      <c r="DR22" s="142"/>
      <c r="DS22" s="148"/>
      <c r="DT22" s="148"/>
      <c r="DU22" s="148"/>
      <c r="DV22" s="148"/>
      <c r="DW22" s="148"/>
      <c r="DX22" s="148"/>
      <c r="DY22" s="148"/>
      <c r="DZ22" s="148"/>
      <c r="EA22" s="142"/>
      <c r="EB22" s="142"/>
      <c r="EC22" s="142"/>
      <c r="ED22" s="142"/>
      <c r="EE22" s="142"/>
      <c r="EF22" s="278"/>
      <c r="EG22" s="278"/>
      <c r="EH22" s="278"/>
      <c r="EI22" s="278"/>
      <c r="EJ22" s="275"/>
      <c r="EK22" s="274"/>
      <c r="EL22" s="142"/>
      <c r="EM22" s="148"/>
      <c r="EN22" s="142"/>
      <c r="EO22" s="142"/>
      <c r="EP22" s="142"/>
      <c r="EQ22" s="142"/>
      <c r="ER22" s="142"/>
      <c r="ES22" s="142"/>
      <c r="ET22" s="142"/>
      <c r="EU22" s="142"/>
      <c r="EV22" s="148"/>
      <c r="EW22" s="148"/>
      <c r="EX22" s="148"/>
      <c r="EY22" s="148"/>
      <c r="EZ22" s="148"/>
      <c r="FA22" s="148"/>
      <c r="FB22" s="148"/>
      <c r="FC22" s="148"/>
      <c r="FD22" s="142"/>
      <c r="FE22" s="142"/>
      <c r="FF22" s="142"/>
      <c r="FG22" s="142"/>
      <c r="FH22" s="142"/>
      <c r="FI22" s="278"/>
      <c r="FJ22" s="278"/>
      <c r="FK22" s="278"/>
      <c r="FL22" s="278"/>
      <c r="FM22" s="275"/>
      <c r="FN22" s="274"/>
      <c r="FO22" s="142"/>
      <c r="FP22" s="148"/>
      <c r="FQ22" s="142"/>
      <c r="FR22" s="142"/>
      <c r="FS22" s="142"/>
      <c r="FT22" s="142"/>
      <c r="FU22" s="142"/>
      <c r="FV22" s="142"/>
      <c r="FW22" s="142"/>
      <c r="FX22" s="142"/>
      <c r="FY22" s="148"/>
      <c r="FZ22" s="148"/>
      <c r="GA22" s="148"/>
      <c r="GB22" s="148"/>
      <c r="GC22" s="148"/>
      <c r="GD22" s="148"/>
      <c r="GE22" s="148"/>
      <c r="GF22" s="148"/>
      <c r="GG22" s="142"/>
      <c r="GH22" s="142"/>
      <c r="GI22" s="142"/>
      <c r="GJ22" s="142"/>
      <c r="GK22" s="142"/>
      <c r="GL22" s="278"/>
      <c r="GM22" s="278"/>
      <c r="GN22" s="148"/>
      <c r="GO22" s="148"/>
      <c r="GP22" s="275"/>
      <c r="GT22" s="48">
        <f t="shared" si="18"/>
        <v>1</v>
      </c>
      <c r="GU22" s="221">
        <f>LARGE($GY$50:$GY$305,SUM(GT$4:GT21))</f>
        <v>360</v>
      </c>
      <c r="GV22" s="204">
        <f t="shared" si="19"/>
        <v>59585.426001489555</v>
      </c>
      <c r="GW22" s="310">
        <f t="shared" si="20"/>
        <v>2.0418509108758942E-3</v>
      </c>
      <c r="GX22" s="205">
        <f t="shared" si="37"/>
        <v>2938.5103329734175</v>
      </c>
      <c r="GY22" s="206"/>
      <c r="GZ22" s="369">
        <f t="shared" si="38"/>
        <v>360</v>
      </c>
      <c r="HA22" s="344">
        <f t="shared" si="39"/>
        <v>0</v>
      </c>
      <c r="HB22" s="207">
        <f t="shared" si="40"/>
        <v>2.0418509108758942E-3</v>
      </c>
      <c r="HE22" s="55"/>
    </row>
    <row r="23" spans="1:215">
      <c r="A23" s="142">
        <f t="shared" si="21"/>
        <v>19</v>
      </c>
      <c r="B23" s="99" t="s">
        <v>67</v>
      </c>
      <c r="C23" s="99" t="s">
        <v>68</v>
      </c>
      <c r="D23" s="99">
        <v>10</v>
      </c>
      <c r="E23" s="99" t="s">
        <v>68</v>
      </c>
      <c r="F23" s="99">
        <v>10</v>
      </c>
      <c r="G23" s="49">
        <f t="shared" si="22"/>
        <v>16</v>
      </c>
      <c r="H23" s="251" t="str">
        <f t="shared" si="41"/>
        <v>PIC-e</v>
      </c>
      <c r="I23" s="251" t="str">
        <f t="shared" si="42"/>
        <v>Q</v>
      </c>
      <c r="J23" s="251" t="str">
        <f t="shared" si="43"/>
        <v>PIC-c</v>
      </c>
      <c r="K23" s="251">
        <f t="shared" si="44"/>
        <v>10</v>
      </c>
      <c r="L23" s="251" t="str">
        <f t="shared" si="45"/>
        <v>A</v>
      </c>
      <c r="M23" s="49" t="str">
        <f t="shared" si="46"/>
        <v>PIC-a</v>
      </c>
      <c r="N23" s="201">
        <f t="shared" si="6"/>
        <v>1</v>
      </c>
      <c r="O23" s="47">
        <f t="shared" si="7"/>
        <v>1</v>
      </c>
      <c r="P23" s="47">
        <f t="shared" si="8"/>
        <v>1</v>
      </c>
      <c r="Q23" s="47">
        <f t="shared" si="9"/>
        <v>1</v>
      </c>
      <c r="R23" s="201">
        <f t="shared" si="10"/>
        <v>1</v>
      </c>
      <c r="S23" s="148">
        <f t="shared" si="23"/>
        <v>19</v>
      </c>
      <c r="T23" s="99" t="s">
        <v>67</v>
      </c>
      <c r="U23" s="99" t="s">
        <v>67</v>
      </c>
      <c r="V23" s="99" t="s">
        <v>81</v>
      </c>
      <c r="W23" s="99" t="s">
        <v>68</v>
      </c>
      <c r="X23" s="99">
        <v>10</v>
      </c>
      <c r="Y23" s="49">
        <f t="shared" si="11"/>
        <v>16</v>
      </c>
      <c r="Z23" s="251" t="str">
        <f t="shared" si="47"/>
        <v>J</v>
      </c>
      <c r="AA23" s="251" t="str">
        <f t="shared" si="48"/>
        <v>A</v>
      </c>
      <c r="AB23" s="251" t="str">
        <f t="shared" si="49"/>
        <v>A</v>
      </c>
      <c r="AC23" s="251">
        <f t="shared" si="50"/>
        <v>10</v>
      </c>
      <c r="AD23" s="251" t="str">
        <f t="shared" si="51"/>
        <v>A</v>
      </c>
      <c r="AE23" s="49" t="str">
        <f t="shared" si="24"/>
        <v>PIC-a</v>
      </c>
      <c r="AF23" s="201">
        <f t="shared" si="12"/>
        <v>1</v>
      </c>
      <c r="AG23" s="47" t="str">
        <f t="shared" si="13"/>
        <v/>
      </c>
      <c r="AH23" s="47">
        <f t="shared" si="14"/>
        <v>1</v>
      </c>
      <c r="AI23" s="47">
        <f t="shared" si="15"/>
        <v>1</v>
      </c>
      <c r="AJ23" s="201">
        <f t="shared" si="16"/>
        <v>1</v>
      </c>
      <c r="AK23" s="49"/>
      <c r="AL23" s="309" t="s">
        <v>130</v>
      </c>
      <c r="AM23" s="198">
        <v>3</v>
      </c>
      <c r="AN23" s="198">
        <v>4</v>
      </c>
      <c r="AO23" s="198">
        <v>4</v>
      </c>
      <c r="AP23" s="198">
        <v>4</v>
      </c>
      <c r="AQ23" s="198">
        <v>3</v>
      </c>
      <c r="AR23" s="54"/>
      <c r="AS23" s="72"/>
      <c r="AU23" s="47"/>
      <c r="AV23" s="48"/>
      <c r="AW23" s="47" t="s">
        <v>31</v>
      </c>
      <c r="AX23" s="47" t="s">
        <v>32</v>
      </c>
      <c r="AY23" s="47" t="s">
        <v>33</v>
      </c>
      <c r="AZ23" s="47" t="s">
        <v>34</v>
      </c>
      <c r="BA23" s="47" t="s">
        <v>35</v>
      </c>
      <c r="BB23" s="50"/>
      <c r="BC23" s="199">
        <f t="shared" si="58"/>
        <v>18</v>
      </c>
      <c r="BD23" s="441" t="s">
        <v>131</v>
      </c>
      <c r="BE23" s="199">
        <f t="shared" si="59"/>
        <v>6</v>
      </c>
      <c r="BF23" s="199">
        <f t="shared" si="59"/>
        <v>8</v>
      </c>
      <c r="BG23" s="199">
        <f t="shared" si="59"/>
        <v>36</v>
      </c>
      <c r="BH23" s="199">
        <f t="shared" si="59"/>
        <v>36</v>
      </c>
      <c r="BI23" s="199">
        <f t="shared" si="59"/>
        <v>21</v>
      </c>
      <c r="BK23" s="48">
        <f t="shared" si="57"/>
        <v>18</v>
      </c>
      <c r="BL23" s="48">
        <v>6</v>
      </c>
      <c r="BM23" s="47" t="str">
        <f t="shared" si="26"/>
        <v>Pe4</v>
      </c>
      <c r="BN23" s="47"/>
      <c r="BO23" s="47" t="s">
        <v>129</v>
      </c>
      <c r="BP23" s="47" t="s">
        <v>129</v>
      </c>
      <c r="BQ23" s="47" t="s">
        <v>129</v>
      </c>
      <c r="BR23" s="47" t="s">
        <v>129</v>
      </c>
      <c r="BS23" s="47" t="s">
        <v>132</v>
      </c>
      <c r="BT23" s="47">
        <v>4</v>
      </c>
      <c r="BU23" s="48">
        <f t="shared" si="27"/>
        <v>30</v>
      </c>
      <c r="BV23" s="48">
        <f t="shared" si="28"/>
        <v>8</v>
      </c>
      <c r="BW23" s="48">
        <f t="shared" si="29"/>
        <v>20</v>
      </c>
      <c r="BX23" s="48">
        <f t="shared" si="30"/>
        <v>28</v>
      </c>
      <c r="BY23" s="48">
        <f t="shared" si="31"/>
        <v>41</v>
      </c>
      <c r="BZ23" s="118">
        <f t="shared" si="32"/>
        <v>5510400</v>
      </c>
      <c r="CA23" s="118">
        <f t="shared" si="33"/>
        <v>5510400</v>
      </c>
      <c r="CB23" s="118">
        <f t="shared" si="34"/>
        <v>100</v>
      </c>
      <c r="CC23" s="118">
        <f t="shared" si="35"/>
        <v>551040000</v>
      </c>
      <c r="CD23" s="51">
        <f t="shared" si="36"/>
        <v>5.2452308178556478E-2</v>
      </c>
      <c r="CE23" s="275"/>
      <c r="CF23" s="142"/>
      <c r="CG23" s="148"/>
      <c r="CH23" s="142"/>
      <c r="CI23" s="142"/>
      <c r="CJ23" s="142"/>
      <c r="CK23" s="142"/>
      <c r="CL23" s="142"/>
      <c r="CM23" s="142"/>
      <c r="CN23" s="142"/>
      <c r="CO23" s="142"/>
      <c r="CP23" s="148"/>
      <c r="CQ23" s="148"/>
      <c r="CR23" s="148"/>
      <c r="CS23" s="148"/>
      <c r="CT23" s="148"/>
      <c r="CU23" s="148"/>
      <c r="CV23" s="148"/>
      <c r="CW23" s="148"/>
      <c r="CX23" s="142"/>
      <c r="CY23" s="142"/>
      <c r="CZ23" s="142"/>
      <c r="DA23" s="142"/>
      <c r="DB23" s="142"/>
      <c r="DC23" s="278"/>
      <c r="DD23" s="278"/>
      <c r="DE23" s="278"/>
      <c r="DF23" s="278"/>
      <c r="DG23" s="275"/>
      <c r="DH23" s="274"/>
      <c r="DI23" s="142"/>
      <c r="DJ23" s="148"/>
      <c r="DK23" s="142"/>
      <c r="DL23" s="142"/>
      <c r="DM23" s="142"/>
      <c r="DN23" s="142"/>
      <c r="DO23" s="142"/>
      <c r="DP23" s="142"/>
      <c r="DQ23" s="142"/>
      <c r="DR23" s="142"/>
      <c r="DS23" s="148"/>
      <c r="DT23" s="148"/>
      <c r="DU23" s="148"/>
      <c r="DV23" s="148"/>
      <c r="DW23" s="148"/>
      <c r="DX23" s="148"/>
      <c r="DY23" s="148"/>
      <c r="DZ23" s="148"/>
      <c r="EA23" s="142"/>
      <c r="EB23" s="142"/>
      <c r="EC23" s="142"/>
      <c r="ED23" s="142"/>
      <c r="EE23" s="142"/>
      <c r="EF23" s="278"/>
      <c r="EG23" s="278"/>
      <c r="EH23" s="278"/>
      <c r="EI23" s="278"/>
      <c r="EJ23" s="275"/>
      <c r="EK23" s="274"/>
      <c r="EL23" s="142"/>
      <c r="EM23" s="148"/>
      <c r="EN23" s="142"/>
      <c r="EO23" s="142"/>
      <c r="EP23" s="142"/>
      <c r="EQ23" s="142"/>
      <c r="ER23" s="142"/>
      <c r="ES23" s="142"/>
      <c r="ET23" s="142"/>
      <c r="EU23" s="142"/>
      <c r="EV23" s="148"/>
      <c r="EW23" s="148"/>
      <c r="EX23" s="148"/>
      <c r="EY23" s="148"/>
      <c r="EZ23" s="148"/>
      <c r="FA23" s="148"/>
      <c r="FB23" s="148"/>
      <c r="FC23" s="148"/>
      <c r="FD23" s="142"/>
      <c r="FE23" s="142"/>
      <c r="FF23" s="142"/>
      <c r="FG23" s="142"/>
      <c r="FH23" s="142"/>
      <c r="FI23" s="278"/>
      <c r="FJ23" s="278"/>
      <c r="FK23" s="278"/>
      <c r="FL23" s="278"/>
      <c r="FM23" s="275"/>
      <c r="FN23" s="274"/>
      <c r="FO23" s="142"/>
      <c r="FP23" s="148"/>
      <c r="FQ23" s="142"/>
      <c r="FR23" s="142"/>
      <c r="FS23" s="142"/>
      <c r="FT23" s="142"/>
      <c r="FU23" s="142"/>
      <c r="FV23" s="142"/>
      <c r="FW23" s="142"/>
      <c r="FX23" s="142"/>
      <c r="FY23" s="148"/>
      <c r="FZ23" s="148"/>
      <c r="GA23" s="148"/>
      <c r="GB23" s="148"/>
      <c r="GC23" s="148"/>
      <c r="GD23" s="148"/>
      <c r="GE23" s="148"/>
      <c r="GF23" s="148"/>
      <c r="GG23" s="142"/>
      <c r="GH23" s="142"/>
      <c r="GI23" s="142"/>
      <c r="GJ23" s="142"/>
      <c r="GK23" s="142"/>
      <c r="GL23" s="278"/>
      <c r="GM23" s="278"/>
      <c r="GN23" s="148"/>
      <c r="GO23" s="148"/>
      <c r="GP23" s="275"/>
      <c r="GT23" s="48">
        <f t="shared" si="18"/>
        <v>11</v>
      </c>
      <c r="GU23" s="221">
        <f>LARGE($GY$50:$GY$305,SUM(GT$4:GT22))</f>
        <v>300</v>
      </c>
      <c r="GV23" s="204">
        <f t="shared" si="19"/>
        <v>4613504.4390319046</v>
      </c>
      <c r="GW23" s="310">
        <f t="shared" si="20"/>
        <v>0.13174485878660702</v>
      </c>
      <c r="GX23" s="205">
        <f t="shared" si="37"/>
        <v>37.952145123922605</v>
      </c>
      <c r="GY23" s="206"/>
      <c r="GZ23" s="369">
        <f t="shared" si="38"/>
        <v>300</v>
      </c>
      <c r="HA23" s="344">
        <f t="shared" si="39"/>
        <v>0</v>
      </c>
      <c r="HB23" s="207">
        <f>IF(GX23&lt;HB$4,GW23,)</f>
        <v>0.13174485878660702</v>
      </c>
      <c r="HE23" s="55"/>
    </row>
    <row r="24" spans="1:215">
      <c r="A24" s="142">
        <f t="shared" si="21"/>
        <v>20</v>
      </c>
      <c r="B24" s="99" t="s">
        <v>66</v>
      </c>
      <c r="C24" s="99">
        <v>10</v>
      </c>
      <c r="D24" s="99" t="s">
        <v>81</v>
      </c>
      <c r="E24" s="99" t="s">
        <v>67</v>
      </c>
      <c r="F24" s="99" t="s">
        <v>91</v>
      </c>
      <c r="G24" s="49">
        <f t="shared" si="22"/>
        <v>17</v>
      </c>
      <c r="H24" s="251" t="str">
        <f t="shared" si="41"/>
        <v>J</v>
      </c>
      <c r="I24" s="251">
        <f t="shared" si="42"/>
        <v>10</v>
      </c>
      <c r="J24" s="251" t="str">
        <f t="shared" si="43"/>
        <v>A</v>
      </c>
      <c r="K24" s="251" t="str">
        <f t="shared" si="44"/>
        <v>K</v>
      </c>
      <c r="L24" s="251" t="str">
        <f t="shared" si="45"/>
        <v>K</v>
      </c>
      <c r="M24" s="49" t="str">
        <f t="shared" si="46"/>
        <v>PIC-a</v>
      </c>
      <c r="N24" s="201">
        <f t="shared" si="6"/>
        <v>1</v>
      </c>
      <c r="O24" s="47">
        <f t="shared" si="7"/>
        <v>1</v>
      </c>
      <c r="P24" s="47">
        <f t="shared" si="8"/>
        <v>1</v>
      </c>
      <c r="Q24" s="47">
        <f t="shared" si="9"/>
        <v>1</v>
      </c>
      <c r="R24" s="201" t="str">
        <f t="shared" si="10"/>
        <v/>
      </c>
      <c r="S24" s="148">
        <f t="shared" si="23"/>
        <v>20</v>
      </c>
      <c r="T24" s="99" t="s">
        <v>66</v>
      </c>
      <c r="U24" s="99" t="s">
        <v>54</v>
      </c>
      <c r="V24" s="99" t="s">
        <v>91</v>
      </c>
      <c r="W24" s="99" t="s">
        <v>67</v>
      </c>
      <c r="X24" s="99" t="s">
        <v>69</v>
      </c>
      <c r="Y24" s="49">
        <f t="shared" si="11"/>
        <v>17</v>
      </c>
      <c r="Z24" s="251">
        <f t="shared" si="47"/>
        <v>9</v>
      </c>
      <c r="AA24" s="251" t="str">
        <f t="shared" si="48"/>
        <v>J</v>
      </c>
      <c r="AB24" s="251">
        <f t="shared" si="49"/>
        <v>9</v>
      </c>
      <c r="AC24" s="251" t="str">
        <f t="shared" si="50"/>
        <v>K</v>
      </c>
      <c r="AD24" s="251" t="str">
        <f t="shared" si="51"/>
        <v>K</v>
      </c>
      <c r="AE24" s="49" t="str">
        <f t="shared" si="24"/>
        <v>PIC-a</v>
      </c>
      <c r="AF24" s="201">
        <f t="shared" si="12"/>
        <v>1</v>
      </c>
      <c r="AG24" s="47" t="str">
        <f t="shared" si="13"/>
        <v/>
      </c>
      <c r="AH24" s="47">
        <f t="shared" si="14"/>
        <v>1</v>
      </c>
      <c r="AI24" s="47">
        <f t="shared" si="15"/>
        <v>1</v>
      </c>
      <c r="AJ24" s="201" t="str">
        <f t="shared" si="16"/>
        <v/>
      </c>
      <c r="AK24" s="49"/>
      <c r="AT24" s="46">
        <v>1</v>
      </c>
      <c r="AU24" s="99" t="s">
        <v>47</v>
      </c>
      <c r="AV24" s="47" t="s">
        <v>48</v>
      </c>
      <c r="AW24" s="47">
        <f t="shared" ref="AW24:AW36" si="60">T100</f>
        <v>0</v>
      </c>
      <c r="AX24" s="47">
        <f t="shared" ref="AX24:AY36" si="61">U100</f>
        <v>1</v>
      </c>
      <c r="AY24" s="47">
        <f t="shared" si="61"/>
        <v>2</v>
      </c>
      <c r="AZ24" s="47">
        <f t="shared" ref="AZ24:AZ36" si="62">W100</f>
        <v>1</v>
      </c>
      <c r="BA24" s="47">
        <f t="shared" ref="BA24:BA36" si="63">X100</f>
        <v>0</v>
      </c>
      <c r="BC24" s="199">
        <f t="shared" si="58"/>
        <v>19</v>
      </c>
      <c r="BD24" s="441" t="s">
        <v>133</v>
      </c>
      <c r="BE24" s="199">
        <f t="shared" si="59"/>
        <v>30</v>
      </c>
      <c r="BF24" s="199">
        <f t="shared" si="59"/>
        <v>8</v>
      </c>
      <c r="BG24" s="199">
        <f t="shared" si="59"/>
        <v>20</v>
      </c>
      <c r="BH24" s="199">
        <f t="shared" si="59"/>
        <v>28</v>
      </c>
      <c r="BI24" s="199">
        <f t="shared" si="59"/>
        <v>6</v>
      </c>
      <c r="BK24" s="48">
        <f t="shared" si="57"/>
        <v>19</v>
      </c>
      <c r="BL24" s="48">
        <v>6</v>
      </c>
      <c r="BM24" s="47" t="str">
        <f t="shared" si="26"/>
        <v>Pe3</v>
      </c>
      <c r="BN24" s="47"/>
      <c r="BO24" s="47" t="s">
        <v>129</v>
      </c>
      <c r="BP24" s="47" t="s">
        <v>129</v>
      </c>
      <c r="BQ24" s="47" t="s">
        <v>129</v>
      </c>
      <c r="BR24" s="47" t="s">
        <v>132</v>
      </c>
      <c r="BS24" s="47" t="s">
        <v>83</v>
      </c>
      <c r="BT24" s="47">
        <v>3</v>
      </c>
      <c r="BU24" s="48">
        <f t="shared" si="27"/>
        <v>30</v>
      </c>
      <c r="BV24" s="48">
        <f t="shared" si="28"/>
        <v>8</v>
      </c>
      <c r="BW24" s="48">
        <f t="shared" si="29"/>
        <v>20</v>
      </c>
      <c r="BX24" s="48">
        <f t="shared" si="30"/>
        <v>43</v>
      </c>
      <c r="BY24" s="48">
        <f t="shared" si="31"/>
        <v>47</v>
      </c>
      <c r="BZ24" s="118">
        <f t="shared" si="32"/>
        <v>9700800</v>
      </c>
      <c r="CA24" s="118">
        <f t="shared" si="33"/>
        <v>9700800</v>
      </c>
      <c r="CB24" s="118">
        <f t="shared" si="34"/>
        <v>30</v>
      </c>
      <c r="CC24" s="118">
        <f t="shared" si="35"/>
        <v>291024000</v>
      </c>
      <c r="CD24" s="51">
        <f t="shared" si="36"/>
        <v>2.7701946383849121E-2</v>
      </c>
      <c r="CE24" s="275"/>
      <c r="CF24" s="142"/>
      <c r="CG24" s="148"/>
      <c r="CH24" s="142"/>
      <c r="CI24" s="142"/>
      <c r="CJ24" s="142"/>
      <c r="CK24" s="142"/>
      <c r="CL24" s="142"/>
      <c r="CM24" s="142"/>
      <c r="CN24" s="142"/>
      <c r="CO24" s="142"/>
      <c r="CP24" s="148"/>
      <c r="CQ24" s="148"/>
      <c r="CR24" s="148"/>
      <c r="CS24" s="148"/>
      <c r="CT24" s="148"/>
      <c r="CU24" s="148"/>
      <c r="CV24" s="148"/>
      <c r="CW24" s="148"/>
      <c r="CX24" s="142"/>
      <c r="CY24" s="142"/>
      <c r="CZ24" s="142"/>
      <c r="DA24" s="142"/>
      <c r="DB24" s="142"/>
      <c r="DC24" s="278"/>
      <c r="DD24" s="278"/>
      <c r="DE24" s="278"/>
      <c r="DF24" s="278"/>
      <c r="DG24" s="275"/>
      <c r="DH24" s="142"/>
      <c r="DI24" s="142"/>
      <c r="DJ24" s="148"/>
      <c r="DK24" s="142"/>
      <c r="DL24" s="142"/>
      <c r="DM24" s="142"/>
      <c r="DN24" s="142"/>
      <c r="DO24" s="142"/>
      <c r="DP24" s="142"/>
      <c r="DQ24" s="142"/>
      <c r="DR24" s="142"/>
      <c r="DS24" s="148"/>
      <c r="DT24" s="148"/>
      <c r="DU24" s="148"/>
      <c r="DV24" s="148"/>
      <c r="DW24" s="148"/>
      <c r="DX24" s="148"/>
      <c r="DY24" s="148"/>
      <c r="DZ24" s="148"/>
      <c r="EA24" s="142"/>
      <c r="EB24" s="142"/>
      <c r="EC24" s="142"/>
      <c r="ED24" s="142"/>
      <c r="EE24" s="142"/>
      <c r="EF24" s="278"/>
      <c r="EG24" s="278"/>
      <c r="EH24" s="278"/>
      <c r="EI24" s="278"/>
      <c r="EJ24" s="275"/>
      <c r="EK24" s="142"/>
      <c r="EL24" s="142"/>
      <c r="EM24" s="148"/>
      <c r="EN24" s="142"/>
      <c r="EO24" s="142"/>
      <c r="EP24" s="142"/>
      <c r="EQ24" s="142"/>
      <c r="ER24" s="142"/>
      <c r="ES24" s="142"/>
      <c r="ET24" s="142"/>
      <c r="EU24" s="142"/>
      <c r="EV24" s="148"/>
      <c r="EW24" s="148"/>
      <c r="EX24" s="148"/>
      <c r="EY24" s="148"/>
      <c r="EZ24" s="148"/>
      <c r="FA24" s="148"/>
      <c r="FB24" s="148"/>
      <c r="FC24" s="148"/>
      <c r="FD24" s="142"/>
      <c r="FE24" s="142"/>
      <c r="FF24" s="142"/>
      <c r="FG24" s="142"/>
      <c r="FH24" s="142"/>
      <c r="FI24" s="278"/>
      <c r="FJ24" s="278"/>
      <c r="FK24" s="278"/>
      <c r="FL24" s="278"/>
      <c r="FM24" s="275"/>
      <c r="FN24" s="142"/>
      <c r="FO24" s="142"/>
      <c r="FP24" s="148"/>
      <c r="FQ24" s="142"/>
      <c r="FR24" s="142"/>
      <c r="FS24" s="142"/>
      <c r="FT24" s="142"/>
      <c r="FU24" s="142"/>
      <c r="FV24" s="142"/>
      <c r="FW24" s="142"/>
      <c r="FX24" s="142"/>
      <c r="FY24" s="148"/>
      <c r="FZ24" s="148"/>
      <c r="GA24" s="148"/>
      <c r="GB24" s="148"/>
      <c r="GC24" s="148"/>
      <c r="GD24" s="148"/>
      <c r="GE24" s="148"/>
      <c r="GF24" s="148"/>
      <c r="GG24" s="142"/>
      <c r="GH24" s="142"/>
      <c r="GI24" s="142"/>
      <c r="GJ24" s="142"/>
      <c r="GK24" s="142"/>
      <c r="GL24" s="278"/>
      <c r="GM24" s="278"/>
      <c r="GN24" s="148"/>
      <c r="GO24" s="148"/>
      <c r="GP24" s="275"/>
      <c r="GT24" s="48">
        <f t="shared" si="18"/>
        <v>3</v>
      </c>
      <c r="GU24" s="221">
        <f>LARGE($GY$50:$GY$305,SUM(GT$4:GT23))</f>
        <v>250</v>
      </c>
      <c r="GV24" s="204">
        <f t="shared" si="19"/>
        <v>182507.38880701293</v>
      </c>
      <c r="GW24" s="310">
        <f t="shared" si="20"/>
        <v>4.3431210994524317E-3</v>
      </c>
      <c r="GX24" s="205">
        <f t="shared" si="37"/>
        <v>959.37151446041617</v>
      </c>
      <c r="GY24" s="206"/>
      <c r="GZ24" s="369">
        <f t="shared" si="38"/>
        <v>250</v>
      </c>
      <c r="HA24" s="344">
        <f t="shared" si="39"/>
        <v>0</v>
      </c>
      <c r="HB24" s="207">
        <f t="shared" si="40"/>
        <v>4.3431210994524317E-3</v>
      </c>
      <c r="HE24" s="55"/>
    </row>
    <row r="25" spans="1:215">
      <c r="A25" s="142">
        <f t="shared" si="21"/>
        <v>21</v>
      </c>
      <c r="B25" s="99">
        <v>9</v>
      </c>
      <c r="C25" s="99" t="s">
        <v>57</v>
      </c>
      <c r="D25" s="99">
        <v>9</v>
      </c>
      <c r="E25" s="99" t="s">
        <v>116</v>
      </c>
      <c r="F25" s="99" t="s">
        <v>53</v>
      </c>
      <c r="G25" s="49">
        <f t="shared" si="22"/>
        <v>18</v>
      </c>
      <c r="H25" s="251" t="str">
        <f t="shared" si="41"/>
        <v>PIC-b</v>
      </c>
      <c r="I25" s="251" t="str">
        <f t="shared" si="42"/>
        <v>PIC-b</v>
      </c>
      <c r="J25" s="251">
        <f t="shared" si="43"/>
        <v>10</v>
      </c>
      <c r="K25" s="251" t="str">
        <f t="shared" si="44"/>
        <v>PIC-d</v>
      </c>
      <c r="L25" s="251" t="str">
        <f t="shared" si="45"/>
        <v>PIC-a</v>
      </c>
      <c r="M25" s="49" t="str">
        <f t="shared" si="46"/>
        <v>PIC-a</v>
      </c>
      <c r="N25" s="201">
        <f t="shared" si="6"/>
        <v>1</v>
      </c>
      <c r="O25" s="47">
        <f t="shared" si="7"/>
        <v>1</v>
      </c>
      <c r="P25" s="47">
        <f t="shared" si="8"/>
        <v>1</v>
      </c>
      <c r="Q25" s="47">
        <f t="shared" si="9"/>
        <v>1</v>
      </c>
      <c r="R25" s="201" t="str">
        <f t="shared" si="10"/>
        <v/>
      </c>
      <c r="S25" s="148">
        <f t="shared" si="23"/>
        <v>21</v>
      </c>
      <c r="T25" s="99">
        <v>10</v>
      </c>
      <c r="U25" s="99" t="s">
        <v>66</v>
      </c>
      <c r="V25" s="99">
        <v>10</v>
      </c>
      <c r="W25" s="99" t="s">
        <v>116</v>
      </c>
      <c r="X25" s="99" t="s">
        <v>54</v>
      </c>
      <c r="Y25" s="49">
        <f t="shared" si="11"/>
        <v>18</v>
      </c>
      <c r="Z25" s="251" t="str">
        <f t="shared" si="47"/>
        <v>PIC-e</v>
      </c>
      <c r="AA25" s="251" t="str">
        <f t="shared" si="48"/>
        <v>PIC-a</v>
      </c>
      <c r="AB25" s="251" t="str">
        <f t="shared" si="49"/>
        <v>A</v>
      </c>
      <c r="AC25" s="251" t="str">
        <f t="shared" si="50"/>
        <v>PIC-d</v>
      </c>
      <c r="AD25" s="251" t="str">
        <f t="shared" si="51"/>
        <v>PIC-a</v>
      </c>
      <c r="AE25" s="49" t="str">
        <f t="shared" si="24"/>
        <v>PIC-a</v>
      </c>
      <c r="AF25" s="201">
        <f t="shared" si="12"/>
        <v>1</v>
      </c>
      <c r="AG25" s="47" t="str">
        <f t="shared" si="13"/>
        <v/>
      </c>
      <c r="AH25" s="47">
        <f t="shared" si="14"/>
        <v>1</v>
      </c>
      <c r="AI25" s="47">
        <f t="shared" si="15"/>
        <v>1</v>
      </c>
      <c r="AJ25" s="201" t="str">
        <f t="shared" si="16"/>
        <v/>
      </c>
      <c r="AK25" s="49"/>
      <c r="AL25" s="100" t="s">
        <v>134</v>
      </c>
      <c r="AM25" s="398"/>
      <c r="AO25" s="176" t="s">
        <v>135</v>
      </c>
      <c r="AT25" s="46">
        <f>AT24+1</f>
        <v>2</v>
      </c>
      <c r="AU25" s="47" t="s">
        <v>57</v>
      </c>
      <c r="AV25" s="47" t="s">
        <v>58</v>
      </c>
      <c r="AW25" s="47">
        <f t="shared" si="60"/>
        <v>2</v>
      </c>
      <c r="AX25" s="47">
        <f t="shared" si="61"/>
        <v>2</v>
      </c>
      <c r="AY25" s="47">
        <f t="shared" si="61"/>
        <v>1</v>
      </c>
      <c r="AZ25" s="47">
        <f t="shared" si="62"/>
        <v>4</v>
      </c>
      <c r="BA25" s="47">
        <f t="shared" si="63"/>
        <v>4</v>
      </c>
      <c r="BC25" s="199">
        <f t="shared" si="58"/>
        <v>20</v>
      </c>
      <c r="BD25" s="441" t="s">
        <v>136</v>
      </c>
      <c r="BE25" s="199">
        <f t="shared" si="59"/>
        <v>3</v>
      </c>
      <c r="BF25" s="199">
        <f t="shared" si="59"/>
        <v>8</v>
      </c>
      <c r="BG25" s="199">
        <f t="shared" si="59"/>
        <v>32</v>
      </c>
      <c r="BH25" s="199">
        <f t="shared" si="59"/>
        <v>16</v>
      </c>
      <c r="BI25" s="199">
        <f t="shared" si="59"/>
        <v>24</v>
      </c>
      <c r="BK25" s="48">
        <f t="shared" si="57"/>
        <v>20</v>
      </c>
      <c r="BL25" s="48">
        <v>6</v>
      </c>
      <c r="BM25" s="47" t="str">
        <f t="shared" si="26"/>
        <v>Pe2</v>
      </c>
      <c r="BN25" s="47"/>
      <c r="BO25" s="47" t="s">
        <v>129</v>
      </c>
      <c r="BP25" s="47" t="s">
        <v>129</v>
      </c>
      <c r="BQ25" s="47" t="s">
        <v>132</v>
      </c>
      <c r="BR25" s="47" t="s">
        <v>83</v>
      </c>
      <c r="BS25" s="47" t="s">
        <v>83</v>
      </c>
      <c r="BT25" s="47">
        <v>2</v>
      </c>
      <c r="BU25" s="48">
        <f t="shared" si="27"/>
        <v>30</v>
      </c>
      <c r="BV25" s="48">
        <f t="shared" si="28"/>
        <v>8</v>
      </c>
      <c r="BW25" s="48">
        <f t="shared" si="29"/>
        <v>27</v>
      </c>
      <c r="BX25" s="48">
        <f t="shared" si="30"/>
        <v>71</v>
      </c>
      <c r="BY25" s="48">
        <f t="shared" si="31"/>
        <v>47</v>
      </c>
      <c r="BZ25" s="118">
        <f t="shared" si="32"/>
        <v>21623760</v>
      </c>
      <c r="CA25" s="118">
        <f t="shared" si="33"/>
        <v>0</v>
      </c>
      <c r="CB25" s="118">
        <f t="shared" si="34"/>
        <v>0</v>
      </c>
      <c r="CC25" s="118">
        <f t="shared" si="35"/>
        <v>0</v>
      </c>
      <c r="CD25" s="51">
        <f t="shared" si="36"/>
        <v>0</v>
      </c>
      <c r="CE25" s="275"/>
      <c r="CF25" s="142"/>
      <c r="CG25" s="148"/>
      <c r="CH25" s="142"/>
      <c r="CI25" s="142"/>
      <c r="CJ25" s="142"/>
      <c r="CK25" s="142"/>
      <c r="CL25" s="142"/>
      <c r="CM25" s="142"/>
      <c r="CN25" s="142"/>
      <c r="CO25" s="142"/>
      <c r="CP25" s="148"/>
      <c r="CQ25" s="148"/>
      <c r="CR25" s="148"/>
      <c r="CS25" s="148"/>
      <c r="CT25" s="148"/>
      <c r="CU25" s="148"/>
      <c r="CV25" s="148"/>
      <c r="CW25" s="148"/>
      <c r="CX25" s="142"/>
      <c r="CY25" s="142"/>
      <c r="CZ25" s="142"/>
      <c r="DA25" s="142"/>
      <c r="DB25" s="142"/>
      <c r="DC25" s="278"/>
      <c r="DD25" s="278"/>
      <c r="DE25" s="278"/>
      <c r="DF25" s="278"/>
      <c r="DG25" s="275"/>
      <c r="DH25" s="142"/>
      <c r="DI25" s="142"/>
      <c r="DJ25" s="148"/>
      <c r="DK25" s="142"/>
      <c r="DL25" s="142"/>
      <c r="DM25" s="142"/>
      <c r="DN25" s="142"/>
      <c r="DO25" s="142"/>
      <c r="DP25" s="142"/>
      <c r="DQ25" s="142"/>
      <c r="DR25" s="142"/>
      <c r="DS25" s="148"/>
      <c r="DT25" s="148"/>
      <c r="DU25" s="148"/>
      <c r="DV25" s="148"/>
      <c r="DW25" s="148"/>
      <c r="DX25" s="148"/>
      <c r="DY25" s="148"/>
      <c r="DZ25" s="148"/>
      <c r="EA25" s="142"/>
      <c r="EB25" s="142"/>
      <c r="EC25" s="142"/>
      <c r="ED25" s="142"/>
      <c r="EE25" s="142"/>
      <c r="EF25" s="278"/>
      <c r="EG25" s="278"/>
      <c r="EH25" s="278"/>
      <c r="EI25" s="278"/>
      <c r="EJ25" s="275"/>
      <c r="EK25" s="142"/>
      <c r="EL25" s="142"/>
      <c r="EM25" s="148"/>
      <c r="EN25" s="142"/>
      <c r="EO25" s="142"/>
      <c r="EP25" s="142"/>
      <c r="EQ25" s="142"/>
      <c r="ER25" s="142"/>
      <c r="ES25" s="142"/>
      <c r="ET25" s="142"/>
      <c r="EU25" s="142"/>
      <c r="EV25" s="148"/>
      <c r="EW25" s="148"/>
      <c r="EX25" s="148"/>
      <c r="EY25" s="148"/>
      <c r="EZ25" s="148"/>
      <c r="FA25" s="148"/>
      <c r="FB25" s="148"/>
      <c r="FC25" s="148"/>
      <c r="FD25" s="142"/>
      <c r="FE25" s="142"/>
      <c r="FF25" s="142"/>
      <c r="FG25" s="142"/>
      <c r="FH25" s="142"/>
      <c r="FI25" s="278"/>
      <c r="FJ25" s="278"/>
      <c r="FK25" s="278"/>
      <c r="FL25" s="278"/>
      <c r="FM25" s="275"/>
      <c r="FN25" s="142"/>
      <c r="FO25" s="142"/>
      <c r="FP25" s="148"/>
      <c r="FQ25" s="142"/>
      <c r="FR25" s="142"/>
      <c r="FS25" s="142"/>
      <c r="FT25" s="142"/>
      <c r="FU25" s="142"/>
      <c r="FV25" s="142"/>
      <c r="FW25" s="142"/>
      <c r="FX25" s="142"/>
      <c r="FY25" s="148"/>
      <c r="FZ25" s="148"/>
      <c r="GA25" s="148"/>
      <c r="GB25" s="148"/>
      <c r="GC25" s="148"/>
      <c r="GD25" s="148"/>
      <c r="GE25" s="148"/>
      <c r="GF25" s="148"/>
      <c r="GG25" s="142"/>
      <c r="GH25" s="142"/>
      <c r="GI25" s="142"/>
      <c r="GJ25" s="142"/>
      <c r="GK25" s="142"/>
      <c r="GL25" s="278"/>
      <c r="GM25" s="278"/>
      <c r="GN25" s="148"/>
      <c r="GO25" s="148"/>
      <c r="GP25" s="275"/>
      <c r="GT25" s="48">
        <f t="shared" si="18"/>
        <v>1</v>
      </c>
      <c r="GU25" s="221">
        <f>LARGE($GY$50:$GY$305,SUM(GT$4:GT24))</f>
        <v>240</v>
      </c>
      <c r="GV25" s="204">
        <f t="shared" si="19"/>
        <v>51077.532263555346</v>
      </c>
      <c r="GW25" s="310">
        <f t="shared" si="20"/>
        <v>1.1668704108397936E-3</v>
      </c>
      <c r="GX25" s="205">
        <f t="shared" si="37"/>
        <v>3427.9727747327229</v>
      </c>
      <c r="GY25" s="206"/>
      <c r="GZ25" s="369">
        <f t="shared" si="38"/>
        <v>240</v>
      </c>
      <c r="HA25" s="344">
        <f t="shared" si="39"/>
        <v>0</v>
      </c>
      <c r="HB25" s="207">
        <f t="shared" si="40"/>
        <v>1.1668704108397936E-3</v>
      </c>
      <c r="HE25" s="55"/>
    </row>
    <row r="26" spans="1:215">
      <c r="A26" s="142">
        <f t="shared" si="21"/>
        <v>22</v>
      </c>
      <c r="B26" s="99" t="s">
        <v>105</v>
      </c>
      <c r="C26" s="99"/>
      <c r="D26" s="99">
        <v>10</v>
      </c>
      <c r="E26" s="99">
        <v>9</v>
      </c>
      <c r="F26" s="99" t="s">
        <v>81</v>
      </c>
      <c r="G26" s="49">
        <f t="shared" si="22"/>
        <v>19</v>
      </c>
      <c r="H26" s="251" t="str">
        <f t="shared" si="41"/>
        <v>J</v>
      </c>
      <c r="I26" s="251" t="str">
        <f t="shared" si="42"/>
        <v>A</v>
      </c>
      <c r="J26" s="251">
        <f t="shared" si="43"/>
        <v>10</v>
      </c>
      <c r="K26" s="251" t="str">
        <f t="shared" si="44"/>
        <v>A</v>
      </c>
      <c r="L26" s="251">
        <f t="shared" si="45"/>
        <v>10</v>
      </c>
      <c r="M26" s="49" t="str">
        <f t="shared" si="46"/>
        <v>PIC-a</v>
      </c>
      <c r="N26" s="201">
        <f t="shared" si="6"/>
        <v>1</v>
      </c>
      <c r="O26" s="47" t="str">
        <f t="shared" si="7"/>
        <v/>
      </c>
      <c r="P26" s="47">
        <f t="shared" si="8"/>
        <v>1</v>
      </c>
      <c r="Q26" s="47">
        <f t="shared" si="9"/>
        <v>1</v>
      </c>
      <c r="R26" s="201" t="str">
        <f t="shared" si="10"/>
        <v/>
      </c>
      <c r="S26" s="148">
        <f t="shared" si="23"/>
        <v>22</v>
      </c>
      <c r="T26" s="99" t="s">
        <v>68</v>
      </c>
      <c r="U26" s="99"/>
      <c r="V26" s="99" t="s">
        <v>81</v>
      </c>
      <c r="W26" s="99">
        <v>9</v>
      </c>
      <c r="X26" s="99" t="s">
        <v>81</v>
      </c>
      <c r="Y26" s="49">
        <f t="shared" si="11"/>
        <v>19</v>
      </c>
      <c r="Z26" s="251" t="str">
        <f t="shared" si="47"/>
        <v>J</v>
      </c>
      <c r="AA26" s="251" t="str">
        <f t="shared" si="48"/>
        <v>J</v>
      </c>
      <c r="AB26" s="251" t="str">
        <f t="shared" si="49"/>
        <v>PIC-d</v>
      </c>
      <c r="AC26" s="251" t="str">
        <f t="shared" si="50"/>
        <v>A</v>
      </c>
      <c r="AD26" s="251">
        <f t="shared" si="51"/>
        <v>10</v>
      </c>
      <c r="AE26" s="49" t="str">
        <f t="shared" si="24"/>
        <v>PIC-a</v>
      </c>
      <c r="AF26" s="201">
        <f t="shared" si="12"/>
        <v>1</v>
      </c>
      <c r="AG26" s="47" t="str">
        <f t="shared" si="13"/>
        <v/>
      </c>
      <c r="AH26" s="47">
        <f t="shared" si="14"/>
        <v>1</v>
      </c>
      <c r="AI26" s="47">
        <f t="shared" si="15"/>
        <v>1</v>
      </c>
      <c r="AJ26" s="201" t="str">
        <f t="shared" si="16"/>
        <v/>
      </c>
      <c r="AK26" s="49"/>
      <c r="AL26" s="216" t="str">
        <f>AU4</f>
        <v>Wild</v>
      </c>
      <c r="AM26" s="362" t="s">
        <v>137</v>
      </c>
      <c r="AO26" s="176" t="s">
        <v>138</v>
      </c>
      <c r="AP26" s="60"/>
      <c r="AT26" s="46">
        <f t="shared" ref="AT26:AT36" si="64">AT25+1</f>
        <v>3</v>
      </c>
      <c r="AU26" s="47" t="s">
        <v>71</v>
      </c>
      <c r="AV26" s="47" t="s">
        <v>72</v>
      </c>
      <c r="AW26" s="47">
        <f t="shared" si="60"/>
        <v>2</v>
      </c>
      <c r="AX26" s="47">
        <f t="shared" si="61"/>
        <v>2</v>
      </c>
      <c r="AY26" s="47">
        <f t="shared" si="61"/>
        <v>1</v>
      </c>
      <c r="AZ26" s="47">
        <f t="shared" si="62"/>
        <v>3</v>
      </c>
      <c r="BA26" s="47">
        <f t="shared" si="63"/>
        <v>5</v>
      </c>
      <c r="BB26" s="58"/>
      <c r="BC26" s="199">
        <f t="shared" si="58"/>
        <v>21</v>
      </c>
      <c r="BD26" s="441" t="s">
        <v>139</v>
      </c>
      <c r="BE26" s="199">
        <f t="shared" si="59"/>
        <v>3</v>
      </c>
      <c r="BF26" s="199">
        <f t="shared" si="59"/>
        <v>24</v>
      </c>
      <c r="BG26" s="199">
        <f t="shared" si="59"/>
        <v>12</v>
      </c>
      <c r="BH26" s="199">
        <f t="shared" si="59"/>
        <v>48</v>
      </c>
      <c r="BI26" s="199">
        <f t="shared" si="59"/>
        <v>9</v>
      </c>
      <c r="BK26" s="48">
        <f t="shared" si="57"/>
        <v>21</v>
      </c>
      <c r="BL26" s="48">
        <v>7</v>
      </c>
      <c r="BM26" s="47" t="str">
        <f t="shared" si="26"/>
        <v>Ac5</v>
      </c>
      <c r="BN26" s="47"/>
      <c r="BO26" s="47" t="s">
        <v>140</v>
      </c>
      <c r="BP26" s="47" t="s">
        <v>140</v>
      </c>
      <c r="BQ26" s="47" t="s">
        <v>140</v>
      </c>
      <c r="BR26" s="47" t="s">
        <v>140</v>
      </c>
      <c r="BS26" s="47" t="s">
        <v>140</v>
      </c>
      <c r="BT26" s="47">
        <v>5</v>
      </c>
      <c r="BU26" s="48">
        <f t="shared" si="27"/>
        <v>3</v>
      </c>
      <c r="BV26" s="48">
        <f t="shared" si="28"/>
        <v>8</v>
      </c>
      <c r="BW26" s="48">
        <f t="shared" si="29"/>
        <v>32</v>
      </c>
      <c r="BX26" s="48">
        <f t="shared" si="30"/>
        <v>16</v>
      </c>
      <c r="BY26" s="48">
        <f t="shared" si="31"/>
        <v>24</v>
      </c>
      <c r="BZ26" s="118">
        <f t="shared" si="32"/>
        <v>294912</v>
      </c>
      <c r="CA26" s="118">
        <f t="shared" si="33"/>
        <v>294912</v>
      </c>
      <c r="CB26" s="118">
        <f t="shared" si="34"/>
        <v>200</v>
      </c>
      <c r="CC26" s="118">
        <f t="shared" si="35"/>
        <v>58982400</v>
      </c>
      <c r="CD26" s="51">
        <f t="shared" si="36"/>
        <v>5.6144073423179614E-3</v>
      </c>
      <c r="CE26" s="275"/>
      <c r="CF26" s="142"/>
      <c r="CG26" s="148"/>
      <c r="CH26" s="142"/>
      <c r="CI26" s="142"/>
      <c r="CJ26" s="142"/>
      <c r="CK26" s="142"/>
      <c r="CL26" s="142"/>
      <c r="CM26" s="142"/>
      <c r="CN26" s="142"/>
      <c r="CO26" s="142"/>
      <c r="CP26" s="148"/>
      <c r="CQ26" s="148"/>
      <c r="CR26" s="148"/>
      <c r="CS26" s="148"/>
      <c r="CT26" s="148"/>
      <c r="CU26" s="148"/>
      <c r="CV26" s="148"/>
      <c r="CW26" s="148"/>
      <c r="CX26" s="142"/>
      <c r="CY26" s="142"/>
      <c r="CZ26" s="142"/>
      <c r="DA26" s="142"/>
      <c r="DB26" s="142"/>
      <c r="DC26" s="278"/>
      <c r="DD26" s="278"/>
      <c r="DE26" s="278"/>
      <c r="DF26" s="278"/>
      <c r="DG26" s="275"/>
      <c r="DH26" s="152"/>
      <c r="DI26" s="142"/>
      <c r="DJ26" s="148"/>
      <c r="DK26" s="142"/>
      <c r="DL26" s="142"/>
      <c r="DM26" s="142"/>
      <c r="DN26" s="142"/>
      <c r="DO26" s="142"/>
      <c r="DP26" s="142"/>
      <c r="DQ26" s="142"/>
      <c r="DR26" s="142"/>
      <c r="DS26" s="148"/>
      <c r="DT26" s="148"/>
      <c r="DU26" s="148"/>
      <c r="DV26" s="148"/>
      <c r="DW26" s="148"/>
      <c r="DX26" s="148"/>
      <c r="DY26" s="148"/>
      <c r="DZ26" s="148"/>
      <c r="EA26" s="142"/>
      <c r="EB26" s="142"/>
      <c r="EC26" s="142"/>
      <c r="ED26" s="142"/>
      <c r="EE26" s="142"/>
      <c r="EF26" s="278"/>
      <c r="EG26" s="278"/>
      <c r="EH26" s="278"/>
      <c r="EI26" s="278"/>
      <c r="EJ26" s="275"/>
      <c r="EK26" s="152"/>
      <c r="EL26" s="142"/>
      <c r="EM26" s="148"/>
      <c r="EN26" s="142"/>
      <c r="EO26" s="142"/>
      <c r="EP26" s="142"/>
      <c r="EQ26" s="142"/>
      <c r="ER26" s="142"/>
      <c r="ES26" s="142"/>
      <c r="ET26" s="142"/>
      <c r="EU26" s="142"/>
      <c r="EV26" s="148"/>
      <c r="EW26" s="148"/>
      <c r="EX26" s="148"/>
      <c r="EY26" s="148"/>
      <c r="EZ26" s="148"/>
      <c r="FA26" s="148"/>
      <c r="FB26" s="148"/>
      <c r="FC26" s="148"/>
      <c r="FD26" s="142"/>
      <c r="FE26" s="142"/>
      <c r="FF26" s="142"/>
      <c r="FG26" s="142"/>
      <c r="FH26" s="142"/>
      <c r="FI26" s="278"/>
      <c r="FJ26" s="278"/>
      <c r="FK26" s="278"/>
      <c r="FL26" s="278"/>
      <c r="FM26" s="275"/>
      <c r="FN26" s="152"/>
      <c r="FO26" s="142"/>
      <c r="FP26" s="148"/>
      <c r="FQ26" s="142"/>
      <c r="FR26" s="142"/>
      <c r="FS26" s="142"/>
      <c r="FT26" s="142"/>
      <c r="FU26" s="142"/>
      <c r="FV26" s="142"/>
      <c r="FW26" s="142"/>
      <c r="FX26" s="142"/>
      <c r="FY26" s="148"/>
      <c r="FZ26" s="148"/>
      <c r="GA26" s="148"/>
      <c r="GB26" s="148"/>
      <c r="GC26" s="148"/>
      <c r="GD26" s="148"/>
      <c r="GE26" s="148"/>
      <c r="GF26" s="148"/>
      <c r="GG26" s="142"/>
      <c r="GH26" s="142"/>
      <c r="GI26" s="142"/>
      <c r="GJ26" s="142"/>
      <c r="GK26" s="142"/>
      <c r="GL26" s="278"/>
      <c r="GM26" s="278"/>
      <c r="GN26" s="148"/>
      <c r="GO26" s="148"/>
      <c r="GP26" s="275"/>
      <c r="GT26" s="48">
        <f t="shared" si="18"/>
        <v>9</v>
      </c>
      <c r="GU26" s="221">
        <f>LARGE($GY$50:$GY$305,SUM(GT$4:GT25))</f>
        <v>200</v>
      </c>
      <c r="GV26" s="204">
        <f t="shared" si="19"/>
        <v>1588631.1895093739</v>
      </c>
      <c r="GW26" s="310">
        <f t="shared" si="20"/>
        <v>3.0243674772870367E-2</v>
      </c>
      <c r="GX26" s="205">
        <f t="shared" si="37"/>
        <v>110.21588343237475</v>
      </c>
      <c r="GY26" s="206"/>
      <c r="GZ26" s="369">
        <f t="shared" si="38"/>
        <v>200</v>
      </c>
      <c r="HA26" s="344">
        <f t="shared" si="39"/>
        <v>0</v>
      </c>
      <c r="HB26" s="207">
        <f t="shared" si="40"/>
        <v>3.0243674772870367E-2</v>
      </c>
      <c r="HE26" s="55"/>
    </row>
    <row r="27" spans="1:215">
      <c r="A27" s="142">
        <f t="shared" si="21"/>
        <v>23</v>
      </c>
      <c r="B27" s="99" t="s">
        <v>53</v>
      </c>
      <c r="C27" s="99"/>
      <c r="D27" s="99" t="s">
        <v>81</v>
      </c>
      <c r="E27" s="99" t="s">
        <v>66</v>
      </c>
      <c r="F27" s="99" t="s">
        <v>68</v>
      </c>
      <c r="G27" s="49">
        <f t="shared" si="22"/>
        <v>20</v>
      </c>
      <c r="H27" s="251" t="str">
        <f t="shared" si="41"/>
        <v>PIC-e</v>
      </c>
      <c r="I27" s="251">
        <f t="shared" si="42"/>
        <v>10</v>
      </c>
      <c r="J27" s="251" t="str">
        <f t="shared" si="43"/>
        <v>PIC-d</v>
      </c>
      <c r="K27" s="251" t="str">
        <f t="shared" si="44"/>
        <v>J</v>
      </c>
      <c r="L27" s="251" t="str">
        <f t="shared" si="45"/>
        <v>A</v>
      </c>
      <c r="M27" s="49" t="str">
        <f t="shared" si="46"/>
        <v>PIC-a</v>
      </c>
      <c r="N27" s="201">
        <f t="shared" si="6"/>
        <v>1</v>
      </c>
      <c r="O27" s="47" t="str">
        <f t="shared" si="7"/>
        <v/>
      </c>
      <c r="P27" s="47">
        <f t="shared" si="8"/>
        <v>1</v>
      </c>
      <c r="Q27" s="47">
        <f t="shared" si="9"/>
        <v>1</v>
      </c>
      <c r="R27" s="201">
        <f t="shared" si="10"/>
        <v>1</v>
      </c>
      <c r="S27" s="148">
        <f t="shared" si="23"/>
        <v>23</v>
      </c>
      <c r="T27" s="99" t="s">
        <v>71</v>
      </c>
      <c r="U27" s="99"/>
      <c r="V27" s="99">
        <v>9</v>
      </c>
      <c r="W27" s="99" t="s">
        <v>66</v>
      </c>
      <c r="X27" s="99" t="s">
        <v>68</v>
      </c>
      <c r="Y27" s="49">
        <f t="shared" si="11"/>
        <v>20</v>
      </c>
      <c r="Z27" s="251" t="str">
        <f t="shared" si="47"/>
        <v>PIC-e</v>
      </c>
      <c r="AA27" s="251" t="str">
        <f t="shared" si="48"/>
        <v>K</v>
      </c>
      <c r="AB27" s="251" t="str">
        <f t="shared" si="49"/>
        <v>A</v>
      </c>
      <c r="AC27" s="251" t="str">
        <f t="shared" si="50"/>
        <v>J</v>
      </c>
      <c r="AD27" s="251" t="str">
        <f t="shared" si="51"/>
        <v>PIC-c</v>
      </c>
      <c r="AE27" s="49" t="str">
        <f t="shared" si="24"/>
        <v>PIC-a</v>
      </c>
      <c r="AF27" s="201">
        <f t="shared" si="12"/>
        <v>1</v>
      </c>
      <c r="AG27" s="47" t="str">
        <f t="shared" si="13"/>
        <v/>
      </c>
      <c r="AH27" s="47">
        <f t="shared" si="14"/>
        <v>1</v>
      </c>
      <c r="AI27" s="47">
        <f t="shared" si="15"/>
        <v>1</v>
      </c>
      <c r="AJ27" s="201">
        <f t="shared" si="16"/>
        <v>1</v>
      </c>
      <c r="AK27" s="49"/>
      <c r="AL27" s="216" t="str">
        <f t="shared" ref="AL27:AL38" si="65">AU5</f>
        <v>PIC-a</v>
      </c>
      <c r="AM27" s="362" t="s">
        <v>141</v>
      </c>
      <c r="AT27" s="46">
        <f t="shared" si="64"/>
        <v>4</v>
      </c>
      <c r="AU27" s="47" t="s">
        <v>69</v>
      </c>
      <c r="AV27" s="47" t="s">
        <v>77</v>
      </c>
      <c r="AW27" s="47">
        <f t="shared" si="60"/>
        <v>4</v>
      </c>
      <c r="AX27" s="47">
        <f t="shared" si="61"/>
        <v>1</v>
      </c>
      <c r="AY27" s="47">
        <f t="shared" si="61"/>
        <v>2</v>
      </c>
      <c r="AZ27" s="47">
        <f t="shared" si="62"/>
        <v>2</v>
      </c>
      <c r="BA27" s="47">
        <f t="shared" si="63"/>
        <v>6</v>
      </c>
      <c r="BB27" s="58"/>
      <c r="BC27" s="199">
        <f t="shared" si="58"/>
        <v>22</v>
      </c>
      <c r="BD27" s="441" t="s">
        <v>142</v>
      </c>
      <c r="BE27" s="199">
        <f t="shared" si="59"/>
        <v>15</v>
      </c>
      <c r="BF27" s="199">
        <f t="shared" si="59"/>
        <v>16</v>
      </c>
      <c r="BG27" s="199">
        <f t="shared" si="59"/>
        <v>28</v>
      </c>
      <c r="BH27" s="199">
        <f t="shared" si="59"/>
        <v>12</v>
      </c>
      <c r="BI27" s="199">
        <f t="shared" si="59"/>
        <v>21</v>
      </c>
      <c r="BK27" s="48">
        <f t="shared" si="57"/>
        <v>22</v>
      </c>
      <c r="BL27" s="48">
        <v>7</v>
      </c>
      <c r="BM27" s="47" t="str">
        <f t="shared" si="26"/>
        <v>Ac4</v>
      </c>
      <c r="BN27" s="47"/>
      <c r="BO27" s="47" t="s">
        <v>140</v>
      </c>
      <c r="BP27" s="47" t="s">
        <v>140</v>
      </c>
      <c r="BQ27" s="47" t="s">
        <v>140</v>
      </c>
      <c r="BR27" s="47" t="s">
        <v>140</v>
      </c>
      <c r="BS27" s="47" t="s">
        <v>143</v>
      </c>
      <c r="BT27" s="47">
        <v>4</v>
      </c>
      <c r="BU27" s="48">
        <f t="shared" si="27"/>
        <v>3</v>
      </c>
      <c r="BV27" s="48">
        <f t="shared" si="28"/>
        <v>8</v>
      </c>
      <c r="BW27" s="48">
        <f t="shared" si="29"/>
        <v>32</v>
      </c>
      <c r="BX27" s="48">
        <f t="shared" si="30"/>
        <v>16</v>
      </c>
      <c r="BY27" s="48">
        <f t="shared" si="31"/>
        <v>23</v>
      </c>
      <c r="BZ27" s="118">
        <f t="shared" si="32"/>
        <v>282624</v>
      </c>
      <c r="CA27" s="118">
        <f t="shared" si="33"/>
        <v>282624</v>
      </c>
      <c r="CB27" s="118">
        <f t="shared" si="34"/>
        <v>50</v>
      </c>
      <c r="CC27" s="118">
        <f t="shared" si="35"/>
        <v>14131200</v>
      </c>
      <c r="CD27" s="51">
        <f t="shared" si="36"/>
        <v>1.3451184257636782E-3</v>
      </c>
      <c r="CE27" s="275"/>
      <c r="CF27" s="142"/>
      <c r="CG27" s="148"/>
      <c r="CH27" s="142"/>
      <c r="CI27" s="142"/>
      <c r="CJ27" s="142"/>
      <c r="CK27" s="142"/>
      <c r="CL27" s="142"/>
      <c r="CM27" s="142"/>
      <c r="CN27" s="142"/>
      <c r="CO27" s="142"/>
      <c r="CP27" s="148"/>
      <c r="CQ27" s="148"/>
      <c r="CR27" s="148"/>
      <c r="CS27" s="148"/>
      <c r="CT27" s="148"/>
      <c r="CU27" s="148"/>
      <c r="CV27" s="148"/>
      <c r="CW27" s="148"/>
      <c r="CX27" s="142"/>
      <c r="CY27" s="142"/>
      <c r="CZ27" s="142"/>
      <c r="DA27" s="142"/>
      <c r="DB27" s="142"/>
      <c r="DC27" s="278"/>
      <c r="DD27" s="278"/>
      <c r="DE27" s="278"/>
      <c r="DF27" s="278"/>
      <c r="DG27" s="275"/>
      <c r="DH27" s="152"/>
      <c r="DI27" s="142"/>
      <c r="DJ27" s="148"/>
      <c r="DK27" s="142"/>
      <c r="DL27" s="142"/>
      <c r="DM27" s="142"/>
      <c r="DN27" s="142"/>
      <c r="DO27" s="142"/>
      <c r="DP27" s="142"/>
      <c r="DQ27" s="142"/>
      <c r="DR27" s="142"/>
      <c r="DS27" s="148"/>
      <c r="DT27" s="148"/>
      <c r="DU27" s="148"/>
      <c r="DV27" s="148"/>
      <c r="DW27" s="148"/>
      <c r="DX27" s="148"/>
      <c r="DY27" s="148"/>
      <c r="DZ27" s="148"/>
      <c r="EA27" s="142"/>
      <c r="EB27" s="142"/>
      <c r="EC27" s="142"/>
      <c r="ED27" s="142"/>
      <c r="EE27" s="142"/>
      <c r="EF27" s="278"/>
      <c r="EG27" s="278"/>
      <c r="EH27" s="278"/>
      <c r="EI27" s="278"/>
      <c r="EJ27" s="275"/>
      <c r="EK27" s="152"/>
      <c r="EL27" s="142"/>
      <c r="EM27" s="148"/>
      <c r="EN27" s="142"/>
      <c r="EO27" s="142"/>
      <c r="EP27" s="142"/>
      <c r="EQ27" s="142"/>
      <c r="ER27" s="142"/>
      <c r="ES27" s="142"/>
      <c r="ET27" s="142"/>
      <c r="EU27" s="142"/>
      <c r="EV27" s="148"/>
      <c r="EW27" s="148"/>
      <c r="EX27" s="148"/>
      <c r="EY27" s="148"/>
      <c r="EZ27" s="148"/>
      <c r="FA27" s="148"/>
      <c r="FB27" s="148"/>
      <c r="FC27" s="148"/>
      <c r="FD27" s="142"/>
      <c r="FE27" s="142"/>
      <c r="FF27" s="142"/>
      <c r="FG27" s="142"/>
      <c r="FH27" s="142"/>
      <c r="FI27" s="278"/>
      <c r="FJ27" s="278"/>
      <c r="FK27" s="278"/>
      <c r="FL27" s="278"/>
      <c r="FM27" s="275"/>
      <c r="FN27" s="152"/>
      <c r="FO27" s="142"/>
      <c r="FP27" s="148"/>
      <c r="FQ27" s="142"/>
      <c r="FR27" s="142"/>
      <c r="FS27" s="142"/>
      <c r="FT27" s="142"/>
      <c r="FU27" s="142"/>
      <c r="FV27" s="142"/>
      <c r="FW27" s="142"/>
      <c r="FX27" s="142"/>
      <c r="FY27" s="148"/>
      <c r="FZ27" s="148"/>
      <c r="GA27" s="148"/>
      <c r="GB27" s="148"/>
      <c r="GC27" s="148"/>
      <c r="GD27" s="148"/>
      <c r="GE27" s="148"/>
      <c r="GF27" s="148"/>
      <c r="GG27" s="142"/>
      <c r="GH27" s="142"/>
      <c r="GI27" s="142"/>
      <c r="GJ27" s="142"/>
      <c r="GK27" s="142"/>
      <c r="GL27" s="278"/>
      <c r="GM27" s="278"/>
      <c r="GN27" s="148"/>
      <c r="GO27" s="148"/>
      <c r="GP27" s="275"/>
      <c r="GT27" s="48">
        <f t="shared" si="18"/>
        <v>6</v>
      </c>
      <c r="GU27" s="221">
        <f>LARGE($GY$50:$GY$305,SUM(GT$4:GT26))</f>
        <v>150</v>
      </c>
      <c r="GV27" s="204">
        <f t="shared" si="19"/>
        <v>904980.6979190103</v>
      </c>
      <c r="GW27" s="310">
        <f t="shared" si="20"/>
        <v>1.2921473884716097E-2</v>
      </c>
      <c r="GX27" s="205">
        <f t="shared" si="37"/>
        <v>193.47638065941334</v>
      </c>
      <c r="GY27" s="52"/>
      <c r="GZ27" s="369">
        <f t="shared" si="38"/>
        <v>150</v>
      </c>
      <c r="HA27" s="344">
        <f t="shared" si="39"/>
        <v>0</v>
      </c>
      <c r="HB27" s="207">
        <f t="shared" si="40"/>
        <v>1.2921473884716097E-2</v>
      </c>
      <c r="HE27" s="55"/>
    </row>
    <row r="28" spans="1:215">
      <c r="A28" s="142">
        <f t="shared" si="21"/>
        <v>24</v>
      </c>
      <c r="B28" s="99">
        <v>9</v>
      </c>
      <c r="C28" s="99"/>
      <c r="D28" s="99">
        <v>9</v>
      </c>
      <c r="E28" s="99" t="s">
        <v>54</v>
      </c>
      <c r="F28" s="99" t="s">
        <v>55</v>
      </c>
      <c r="G28" s="49">
        <f t="shared" si="22"/>
        <v>21</v>
      </c>
      <c r="H28" s="251">
        <f t="shared" si="41"/>
        <v>9</v>
      </c>
      <c r="I28" s="251" t="str">
        <f t="shared" si="42"/>
        <v>PIC-a</v>
      </c>
      <c r="J28" s="251">
        <f t="shared" si="43"/>
        <v>9</v>
      </c>
      <c r="K28" s="251" t="str">
        <f t="shared" si="44"/>
        <v>PIC-d</v>
      </c>
      <c r="L28" s="251" t="str">
        <f t="shared" si="45"/>
        <v>PIC-e</v>
      </c>
      <c r="M28" s="49" t="str">
        <f t="shared" si="46"/>
        <v>PIC-a</v>
      </c>
      <c r="N28" s="201">
        <f t="shared" si="6"/>
        <v>1</v>
      </c>
      <c r="O28" s="47" t="str">
        <f t="shared" si="7"/>
        <v/>
      </c>
      <c r="P28" s="47">
        <f t="shared" si="8"/>
        <v>1</v>
      </c>
      <c r="Q28" s="47">
        <f t="shared" si="9"/>
        <v>1</v>
      </c>
      <c r="R28" s="201">
        <f t="shared" si="10"/>
        <v>1</v>
      </c>
      <c r="S28" s="148">
        <f t="shared" si="23"/>
        <v>24</v>
      </c>
      <c r="T28" s="99" t="s">
        <v>89</v>
      </c>
      <c r="U28" s="99"/>
      <c r="V28" s="99">
        <v>9</v>
      </c>
      <c r="W28" s="99" t="s">
        <v>54</v>
      </c>
      <c r="X28" s="99" t="s">
        <v>55</v>
      </c>
      <c r="Y28" s="49">
        <f t="shared" si="11"/>
        <v>21</v>
      </c>
      <c r="Z28" s="251">
        <f t="shared" si="47"/>
        <v>10</v>
      </c>
      <c r="AA28" s="251" t="str">
        <f t="shared" si="48"/>
        <v>PIC-e</v>
      </c>
      <c r="AB28" s="251">
        <f t="shared" si="49"/>
        <v>10</v>
      </c>
      <c r="AC28" s="251" t="str">
        <f t="shared" si="50"/>
        <v>PIC-d</v>
      </c>
      <c r="AD28" s="251" t="str">
        <f t="shared" si="51"/>
        <v>K</v>
      </c>
      <c r="AE28" s="49" t="str">
        <f t="shared" si="24"/>
        <v>PIC-a</v>
      </c>
      <c r="AF28" s="201">
        <f t="shared" si="12"/>
        <v>1</v>
      </c>
      <c r="AG28" s="47" t="str">
        <f t="shared" si="13"/>
        <v/>
      </c>
      <c r="AH28" s="47">
        <f t="shared" si="14"/>
        <v>1</v>
      </c>
      <c r="AI28" s="47">
        <f t="shared" si="15"/>
        <v>1</v>
      </c>
      <c r="AJ28" s="201">
        <f t="shared" si="16"/>
        <v>1</v>
      </c>
      <c r="AK28" s="49"/>
      <c r="AL28" s="216" t="str">
        <f t="shared" si="65"/>
        <v>PIC-b</v>
      </c>
      <c r="AM28" s="362" t="s">
        <v>144</v>
      </c>
      <c r="AT28" s="46">
        <f t="shared" si="64"/>
        <v>5</v>
      </c>
      <c r="AU28" s="47" t="s">
        <v>81</v>
      </c>
      <c r="AV28" s="47" t="s">
        <v>82</v>
      </c>
      <c r="AW28" s="47">
        <f t="shared" si="60"/>
        <v>2</v>
      </c>
      <c r="AX28" s="47">
        <f t="shared" si="61"/>
        <v>1</v>
      </c>
      <c r="AY28" s="47">
        <f t="shared" si="61"/>
        <v>7</v>
      </c>
      <c r="AZ28" s="47">
        <f t="shared" si="62"/>
        <v>7</v>
      </c>
      <c r="BA28" s="47">
        <f t="shared" si="63"/>
        <v>12</v>
      </c>
      <c r="BB28" s="58"/>
      <c r="BC28" s="199">
        <f t="shared" si="58"/>
        <v>23</v>
      </c>
      <c r="BD28" s="441" t="s">
        <v>145</v>
      </c>
      <c r="BE28" s="199">
        <f t="shared" si="59"/>
        <v>33</v>
      </c>
      <c r="BF28" s="199">
        <f t="shared" si="59"/>
        <v>8</v>
      </c>
      <c r="BG28" s="199">
        <f t="shared" si="59"/>
        <v>12</v>
      </c>
      <c r="BH28" s="199">
        <f t="shared" si="59"/>
        <v>44</v>
      </c>
      <c r="BI28" s="199">
        <f t="shared" si="59"/>
        <v>15</v>
      </c>
      <c r="BK28" s="48">
        <f t="shared" si="57"/>
        <v>23</v>
      </c>
      <c r="BL28" s="48">
        <v>7</v>
      </c>
      <c r="BM28" s="47" t="str">
        <f t="shared" si="26"/>
        <v>Ac3</v>
      </c>
      <c r="BN28" s="47"/>
      <c r="BO28" s="47" t="s">
        <v>140</v>
      </c>
      <c r="BP28" s="47" t="s">
        <v>140</v>
      </c>
      <c r="BQ28" s="47" t="s">
        <v>140</v>
      </c>
      <c r="BR28" s="47" t="s">
        <v>143</v>
      </c>
      <c r="BS28" s="47" t="s">
        <v>83</v>
      </c>
      <c r="BT28" s="47">
        <v>3</v>
      </c>
      <c r="BU28" s="48">
        <f t="shared" si="27"/>
        <v>3</v>
      </c>
      <c r="BV28" s="48">
        <f t="shared" si="28"/>
        <v>8</v>
      </c>
      <c r="BW28" s="48">
        <f t="shared" si="29"/>
        <v>32</v>
      </c>
      <c r="BX28" s="48">
        <f t="shared" si="30"/>
        <v>55</v>
      </c>
      <c r="BY28" s="48">
        <f t="shared" si="31"/>
        <v>47</v>
      </c>
      <c r="BZ28" s="118">
        <f t="shared" si="32"/>
        <v>1985280</v>
      </c>
      <c r="CA28" s="118">
        <f t="shared" si="33"/>
        <v>1985280</v>
      </c>
      <c r="CB28" s="118">
        <f t="shared" si="34"/>
        <v>10</v>
      </c>
      <c r="CC28" s="118">
        <f t="shared" si="35"/>
        <v>19852800</v>
      </c>
      <c r="CD28" s="51">
        <f t="shared" si="36"/>
        <v>1.8897451796734284E-3</v>
      </c>
      <c r="CE28" s="275"/>
      <c r="CF28" s="142"/>
      <c r="CG28" s="148"/>
      <c r="CH28" s="142"/>
      <c r="CI28" s="142"/>
      <c r="CJ28" s="142"/>
      <c r="CK28" s="142"/>
      <c r="CL28" s="142"/>
      <c r="CM28" s="142"/>
      <c r="CN28" s="142"/>
      <c r="CO28" s="142"/>
      <c r="CP28" s="148"/>
      <c r="CQ28" s="148"/>
      <c r="CR28" s="148"/>
      <c r="CS28" s="148"/>
      <c r="CT28" s="148"/>
      <c r="CU28" s="148"/>
      <c r="CV28" s="148"/>
      <c r="CW28" s="148"/>
      <c r="CX28" s="142"/>
      <c r="CY28" s="142"/>
      <c r="CZ28" s="142"/>
      <c r="DA28" s="142"/>
      <c r="DB28" s="142"/>
      <c r="DC28" s="278"/>
      <c r="DD28" s="278"/>
      <c r="DE28" s="278"/>
      <c r="DF28" s="278"/>
      <c r="DG28" s="275"/>
      <c r="DH28" s="152"/>
      <c r="DI28" s="142"/>
      <c r="DJ28" s="148"/>
      <c r="DK28" s="142"/>
      <c r="DL28" s="142"/>
      <c r="DM28" s="142"/>
      <c r="DN28" s="142"/>
      <c r="DO28" s="142"/>
      <c r="DP28" s="142"/>
      <c r="DQ28" s="142"/>
      <c r="DR28" s="142"/>
      <c r="DS28" s="148"/>
      <c r="DT28" s="148"/>
      <c r="DU28" s="148"/>
      <c r="DV28" s="148"/>
      <c r="DW28" s="148"/>
      <c r="DX28" s="148"/>
      <c r="DY28" s="148"/>
      <c r="DZ28" s="148"/>
      <c r="EA28" s="142"/>
      <c r="EB28" s="142"/>
      <c r="EC28" s="142"/>
      <c r="ED28" s="142"/>
      <c r="EE28" s="142"/>
      <c r="EF28" s="278"/>
      <c r="EG28" s="278"/>
      <c r="EH28" s="278"/>
      <c r="EI28" s="278"/>
      <c r="EJ28" s="275"/>
      <c r="EK28" s="152"/>
      <c r="EL28" s="142"/>
      <c r="EM28" s="148"/>
      <c r="EN28" s="142"/>
      <c r="EO28" s="142"/>
      <c r="EP28" s="142"/>
      <c r="EQ28" s="142"/>
      <c r="ER28" s="142"/>
      <c r="ES28" s="142"/>
      <c r="ET28" s="142"/>
      <c r="EU28" s="142"/>
      <c r="EV28" s="148"/>
      <c r="EW28" s="148"/>
      <c r="EX28" s="148"/>
      <c r="EY28" s="148"/>
      <c r="EZ28" s="148"/>
      <c r="FA28" s="148"/>
      <c r="FB28" s="148"/>
      <c r="FC28" s="148"/>
      <c r="FD28" s="142"/>
      <c r="FE28" s="142"/>
      <c r="FF28" s="142"/>
      <c r="FG28" s="142"/>
      <c r="FH28" s="142"/>
      <c r="FI28" s="278"/>
      <c r="FJ28" s="278"/>
      <c r="FK28" s="278"/>
      <c r="FL28" s="278"/>
      <c r="FM28" s="275"/>
      <c r="FN28" s="152"/>
      <c r="FO28" s="142"/>
      <c r="FP28" s="148"/>
      <c r="FQ28" s="142"/>
      <c r="FR28" s="142"/>
      <c r="FS28" s="142"/>
      <c r="FT28" s="142"/>
      <c r="FU28" s="142"/>
      <c r="FV28" s="142"/>
      <c r="FW28" s="142"/>
      <c r="FX28" s="142"/>
      <c r="FY28" s="148"/>
      <c r="FZ28" s="148"/>
      <c r="GA28" s="148"/>
      <c r="GB28" s="148"/>
      <c r="GC28" s="148"/>
      <c r="GD28" s="148"/>
      <c r="GE28" s="148"/>
      <c r="GF28" s="148"/>
      <c r="GG28" s="142"/>
      <c r="GH28" s="142"/>
      <c r="GI28" s="142"/>
      <c r="GJ28" s="142"/>
      <c r="GK28" s="142"/>
      <c r="GL28" s="278"/>
      <c r="GM28" s="278"/>
      <c r="GN28" s="148"/>
      <c r="GO28" s="148"/>
      <c r="GP28" s="275"/>
      <c r="GT28" s="48">
        <f t="shared" si="18"/>
        <v>1</v>
      </c>
      <c r="GU28" s="221">
        <f>LARGE($GY$50:$GY$305,SUM(GT$4:GT27))</f>
        <v>120</v>
      </c>
      <c r="GV28" s="204">
        <f t="shared" si="19"/>
        <v>1286584</v>
      </c>
      <c r="GW28" s="310">
        <f t="shared" si="20"/>
        <v>1.4696058463763045E-2</v>
      </c>
      <c r="GX28" s="205">
        <f t="shared" si="37"/>
        <v>136.09091205859858</v>
      </c>
      <c r="GZ28" s="369">
        <f t="shared" si="38"/>
        <v>120</v>
      </c>
      <c r="HA28" s="344">
        <f t="shared" si="39"/>
        <v>0</v>
      </c>
      <c r="HB28" s="207">
        <f t="shared" si="40"/>
        <v>1.4696058463763045E-2</v>
      </c>
      <c r="HE28" s="55"/>
    </row>
    <row r="29" spans="1:215">
      <c r="A29" s="142">
        <f t="shared" si="21"/>
        <v>25</v>
      </c>
      <c r="B29" s="99">
        <v>9</v>
      </c>
      <c r="C29" s="99"/>
      <c r="D29" s="99" t="s">
        <v>91</v>
      </c>
      <c r="E29" s="99">
        <v>10</v>
      </c>
      <c r="F29" s="99" t="s">
        <v>71</v>
      </c>
      <c r="G29" s="49">
        <f t="shared" si="22"/>
        <v>22</v>
      </c>
      <c r="H29" s="251" t="str">
        <f t="shared" si="41"/>
        <v>K</v>
      </c>
      <c r="I29" s="251" t="str">
        <f t="shared" si="42"/>
        <v/>
      </c>
      <c r="J29" s="251">
        <f t="shared" si="43"/>
        <v>10</v>
      </c>
      <c r="K29" s="251">
        <f t="shared" si="44"/>
        <v>9</v>
      </c>
      <c r="L29" s="251" t="str">
        <f t="shared" si="45"/>
        <v>PIC-d</v>
      </c>
      <c r="M29" s="49" t="str">
        <f t="shared" si="46"/>
        <v>PIC-a</v>
      </c>
      <c r="N29" s="201">
        <f t="shared" si="6"/>
        <v>1</v>
      </c>
      <c r="O29" s="47" t="str">
        <f t="shared" si="7"/>
        <v/>
      </c>
      <c r="P29" s="47">
        <f t="shared" si="8"/>
        <v>1</v>
      </c>
      <c r="Q29" s="47">
        <f t="shared" si="9"/>
        <v>1</v>
      </c>
      <c r="R29" s="201">
        <f t="shared" si="10"/>
        <v>1</v>
      </c>
      <c r="S29" s="148">
        <f t="shared" si="23"/>
        <v>25</v>
      </c>
      <c r="T29" s="99">
        <v>9</v>
      </c>
      <c r="U29" s="99"/>
      <c r="V29" s="99" t="s">
        <v>146</v>
      </c>
      <c r="W29" s="99">
        <v>9</v>
      </c>
      <c r="X29" s="99" t="s">
        <v>71</v>
      </c>
      <c r="Y29" s="49">
        <f t="shared" si="11"/>
        <v>22</v>
      </c>
      <c r="Z29" s="251" t="str">
        <f t="shared" si="47"/>
        <v>A</v>
      </c>
      <c r="AA29" s="251" t="str">
        <f t="shared" si="48"/>
        <v/>
      </c>
      <c r="AB29" s="251" t="str">
        <f t="shared" si="49"/>
        <v>PIC-d</v>
      </c>
      <c r="AC29" s="251">
        <f t="shared" si="50"/>
        <v>9</v>
      </c>
      <c r="AD29" s="251" t="str">
        <f t="shared" si="51"/>
        <v>PIC-d</v>
      </c>
      <c r="AE29" s="49" t="str">
        <f t="shared" si="24"/>
        <v>PIC-a</v>
      </c>
      <c r="AF29" s="201">
        <f t="shared" si="12"/>
        <v>1</v>
      </c>
      <c r="AG29" s="47" t="str">
        <f t="shared" si="13"/>
        <v/>
      </c>
      <c r="AH29" s="47">
        <f t="shared" si="14"/>
        <v>1</v>
      </c>
      <c r="AI29" s="47">
        <f t="shared" si="15"/>
        <v>1</v>
      </c>
      <c r="AJ29" s="201">
        <f t="shared" si="16"/>
        <v>1</v>
      </c>
      <c r="AK29" s="102"/>
      <c r="AL29" s="216" t="str">
        <f t="shared" si="65"/>
        <v>PIC-c</v>
      </c>
      <c r="AM29" s="362" t="s">
        <v>147</v>
      </c>
      <c r="AT29" s="46">
        <f t="shared" si="64"/>
        <v>6</v>
      </c>
      <c r="AU29" s="99" t="s">
        <v>86</v>
      </c>
      <c r="AV29" s="99" t="s">
        <v>87</v>
      </c>
      <c r="AW29" s="47">
        <f t="shared" si="60"/>
        <v>10</v>
      </c>
      <c r="AX29" s="47">
        <f t="shared" si="61"/>
        <v>1</v>
      </c>
      <c r="AY29" s="47">
        <f t="shared" si="61"/>
        <v>3</v>
      </c>
      <c r="AZ29" s="47">
        <f t="shared" si="62"/>
        <v>7</v>
      </c>
      <c r="BA29" s="47">
        <f t="shared" si="63"/>
        <v>4</v>
      </c>
      <c r="BB29" s="58"/>
      <c r="BC29" s="199">
        <f t="shared" si="58"/>
        <v>24</v>
      </c>
      <c r="BD29" s="441" t="s">
        <v>148</v>
      </c>
      <c r="BE29" s="199">
        <f t="shared" si="59"/>
        <v>3</v>
      </c>
      <c r="BF29" s="199">
        <f t="shared" si="59"/>
        <v>12</v>
      </c>
      <c r="BG29" s="199">
        <f t="shared" si="59"/>
        <v>52</v>
      </c>
      <c r="BH29" s="199">
        <f t="shared" si="59"/>
        <v>48</v>
      </c>
      <c r="BI29" s="199">
        <f t="shared" si="59"/>
        <v>15</v>
      </c>
      <c r="BK29" s="48">
        <f t="shared" si="57"/>
        <v>24</v>
      </c>
      <c r="BL29" s="48">
        <v>7</v>
      </c>
      <c r="BM29" s="47" t="str">
        <f t="shared" si="26"/>
        <v>Ac2</v>
      </c>
      <c r="BN29" s="47"/>
      <c r="BO29" s="47" t="s">
        <v>140</v>
      </c>
      <c r="BP29" s="47" t="s">
        <v>140</v>
      </c>
      <c r="BQ29" s="47" t="s">
        <v>143</v>
      </c>
      <c r="BR29" s="47" t="s">
        <v>83</v>
      </c>
      <c r="BS29" s="47" t="s">
        <v>83</v>
      </c>
      <c r="BT29" s="47">
        <v>2</v>
      </c>
      <c r="BU29" s="48">
        <f t="shared" si="27"/>
        <v>3</v>
      </c>
      <c r="BV29" s="48">
        <f t="shared" si="28"/>
        <v>8</v>
      </c>
      <c r="BW29" s="48">
        <f t="shared" si="29"/>
        <v>21</v>
      </c>
      <c r="BX29" s="48">
        <f t="shared" si="30"/>
        <v>71</v>
      </c>
      <c r="BY29" s="48">
        <f t="shared" si="31"/>
        <v>47</v>
      </c>
      <c r="BZ29" s="118">
        <f t="shared" si="32"/>
        <v>1681848</v>
      </c>
      <c r="CA29" s="118">
        <f t="shared" si="33"/>
        <v>0</v>
      </c>
      <c r="CB29" s="118">
        <f t="shared" si="34"/>
        <v>0</v>
      </c>
      <c r="CC29" s="118">
        <f t="shared" si="35"/>
        <v>0</v>
      </c>
      <c r="CD29" s="51">
        <f t="shared" si="36"/>
        <v>0</v>
      </c>
      <c r="CE29" s="275"/>
      <c r="CF29" s="142"/>
      <c r="CG29" s="148"/>
      <c r="CH29" s="142"/>
      <c r="CI29" s="142"/>
      <c r="CJ29" s="142"/>
      <c r="CK29" s="142"/>
      <c r="CL29" s="142"/>
      <c r="CM29" s="142"/>
      <c r="CN29" s="142"/>
      <c r="CO29" s="142"/>
      <c r="CP29" s="148"/>
      <c r="CQ29" s="148"/>
      <c r="CR29" s="148"/>
      <c r="CS29" s="148"/>
      <c r="CT29" s="148"/>
      <c r="CU29" s="148"/>
      <c r="CV29" s="148"/>
      <c r="CW29" s="148"/>
      <c r="CX29" s="142"/>
      <c r="CY29" s="142"/>
      <c r="CZ29" s="142"/>
      <c r="DA29" s="142"/>
      <c r="DB29" s="142"/>
      <c r="DC29" s="278"/>
      <c r="DD29" s="278"/>
      <c r="DE29" s="278"/>
      <c r="DF29" s="278"/>
      <c r="DG29" s="275"/>
      <c r="DH29" s="152"/>
      <c r="DI29" s="142"/>
      <c r="DJ29" s="148"/>
      <c r="DK29" s="142"/>
      <c r="DL29" s="142"/>
      <c r="DM29" s="142"/>
      <c r="DN29" s="142"/>
      <c r="DO29" s="142"/>
      <c r="DP29" s="142"/>
      <c r="DQ29" s="142"/>
      <c r="DR29" s="142"/>
      <c r="DS29" s="148"/>
      <c r="DT29" s="148"/>
      <c r="DU29" s="148"/>
      <c r="DV29" s="148"/>
      <c r="DW29" s="148"/>
      <c r="DX29" s="148"/>
      <c r="DY29" s="148"/>
      <c r="DZ29" s="148"/>
      <c r="EA29" s="142"/>
      <c r="EB29" s="142"/>
      <c r="EC29" s="142"/>
      <c r="ED29" s="142"/>
      <c r="EE29" s="142"/>
      <c r="EF29" s="278"/>
      <c r="EG29" s="278"/>
      <c r="EH29" s="278"/>
      <c r="EI29" s="278"/>
      <c r="EJ29" s="275"/>
      <c r="EK29" s="152"/>
      <c r="EL29" s="142"/>
      <c r="EM29" s="148"/>
      <c r="EN29" s="142"/>
      <c r="EO29" s="142"/>
      <c r="EP29" s="142"/>
      <c r="EQ29" s="142"/>
      <c r="ER29" s="142"/>
      <c r="ES29" s="142"/>
      <c r="ET29" s="142"/>
      <c r="EU29" s="142"/>
      <c r="EV29" s="148"/>
      <c r="EW29" s="148"/>
      <c r="EX29" s="148"/>
      <c r="EY29" s="148"/>
      <c r="EZ29" s="148"/>
      <c r="FA29" s="148"/>
      <c r="FB29" s="148"/>
      <c r="FC29" s="148"/>
      <c r="FD29" s="142"/>
      <c r="FE29" s="142"/>
      <c r="FF29" s="142"/>
      <c r="FG29" s="142"/>
      <c r="FH29" s="142"/>
      <c r="FI29" s="278"/>
      <c r="FJ29" s="278"/>
      <c r="FK29" s="278"/>
      <c r="FL29" s="278"/>
      <c r="FM29" s="275"/>
      <c r="FN29" s="152"/>
      <c r="FO29" s="142"/>
      <c r="FP29" s="148"/>
      <c r="FQ29" s="142"/>
      <c r="FR29" s="142"/>
      <c r="FS29" s="142"/>
      <c r="FT29" s="142"/>
      <c r="FU29" s="142"/>
      <c r="FV29" s="142"/>
      <c r="FW29" s="142"/>
      <c r="FX29" s="142"/>
      <c r="FY29" s="148"/>
      <c r="FZ29" s="148"/>
      <c r="GA29" s="148"/>
      <c r="GB29" s="148"/>
      <c r="GC29" s="148"/>
      <c r="GD29" s="148"/>
      <c r="GE29" s="148"/>
      <c r="GF29" s="148"/>
      <c r="GG29" s="142"/>
      <c r="GH29" s="142"/>
      <c r="GI29" s="142"/>
      <c r="GJ29" s="142"/>
      <c r="GK29" s="142"/>
      <c r="GL29" s="278"/>
      <c r="GM29" s="278"/>
      <c r="GN29" s="148"/>
      <c r="GO29" s="148"/>
      <c r="GP29" s="275"/>
      <c r="GS29" s="264"/>
      <c r="GT29" s="48">
        <f t="shared" si="18"/>
        <v>14</v>
      </c>
      <c r="GU29" s="221">
        <f>LARGE($GY$50:$GY$305,SUM(GT$4:GT28))</f>
        <v>100</v>
      </c>
      <c r="GV29" s="204">
        <f t="shared" si="19"/>
        <v>17389041.785437338</v>
      </c>
      <c r="GW29" s="310">
        <f t="shared" si="20"/>
        <v>0.16552253532584843</v>
      </c>
      <c r="GX29" s="205">
        <f t="shared" si="37"/>
        <v>10.069122391012552</v>
      </c>
      <c r="GZ29" s="369">
        <f t="shared" si="38"/>
        <v>100</v>
      </c>
      <c r="HA29" s="344">
        <f t="shared" si="39"/>
        <v>0</v>
      </c>
      <c r="HB29" s="207">
        <f t="shared" si="40"/>
        <v>0.16552253532584843</v>
      </c>
      <c r="HE29" s="55"/>
      <c r="HG29" s="264"/>
    </row>
    <row r="30" spans="1:215">
      <c r="A30" s="142">
        <f t="shared" si="21"/>
        <v>26</v>
      </c>
      <c r="B30" s="99" t="s">
        <v>43</v>
      </c>
      <c r="C30" s="99"/>
      <c r="D30" s="99" t="s">
        <v>146</v>
      </c>
      <c r="E30" s="99" t="s">
        <v>67</v>
      </c>
      <c r="F30" s="99" t="s">
        <v>67</v>
      </c>
      <c r="G30" s="344">
        <f t="shared" si="22"/>
        <v>23</v>
      </c>
      <c r="H30" s="251" t="str">
        <f t="shared" si="41"/>
        <v>PIC-e</v>
      </c>
      <c r="I30" s="251" t="str">
        <f t="shared" si="42"/>
        <v/>
      </c>
      <c r="J30" s="251" t="str">
        <f t="shared" si="43"/>
        <v>PIC-d</v>
      </c>
      <c r="K30" s="251" t="str">
        <f t="shared" si="44"/>
        <v>PIC-e</v>
      </c>
      <c r="L30" s="251" t="str">
        <f t="shared" si="45"/>
        <v>A</v>
      </c>
      <c r="M30" s="49" t="str">
        <f t="shared" si="46"/>
        <v>PIC-a</v>
      </c>
      <c r="N30" s="201">
        <f t="shared" si="6"/>
        <v>1</v>
      </c>
      <c r="O30" s="47" t="str">
        <f t="shared" si="7"/>
        <v/>
      </c>
      <c r="P30" s="47">
        <f t="shared" si="8"/>
        <v>1</v>
      </c>
      <c r="Q30" s="47">
        <f t="shared" si="9"/>
        <v>1</v>
      </c>
      <c r="R30" s="201">
        <f t="shared" si="10"/>
        <v>1</v>
      </c>
      <c r="S30" s="148">
        <f t="shared" si="23"/>
        <v>26</v>
      </c>
      <c r="T30" s="99" t="s">
        <v>43</v>
      </c>
      <c r="U30" s="99"/>
      <c r="V30" s="99" t="s">
        <v>81</v>
      </c>
      <c r="W30" s="99" t="s">
        <v>67</v>
      </c>
      <c r="X30" s="99" t="s">
        <v>91</v>
      </c>
      <c r="Y30" s="49">
        <f t="shared" si="11"/>
        <v>23</v>
      </c>
      <c r="Z30" s="251" t="str">
        <f t="shared" si="47"/>
        <v>PIC-b</v>
      </c>
      <c r="AA30" s="251" t="str">
        <f t="shared" si="48"/>
        <v/>
      </c>
      <c r="AB30" s="251">
        <f t="shared" si="49"/>
        <v>9</v>
      </c>
      <c r="AC30" s="251" t="str">
        <f t="shared" si="50"/>
        <v>PIC-e</v>
      </c>
      <c r="AD30" s="251" t="str">
        <f t="shared" si="51"/>
        <v>A</v>
      </c>
      <c r="AE30" s="49" t="str">
        <f t="shared" si="24"/>
        <v>PIC-a</v>
      </c>
      <c r="AF30" s="201">
        <f t="shared" si="12"/>
        <v>1</v>
      </c>
      <c r="AG30" s="47" t="str">
        <f t="shared" si="13"/>
        <v/>
      </c>
      <c r="AH30" s="47" t="str">
        <f t="shared" si="14"/>
        <v/>
      </c>
      <c r="AI30" s="47">
        <f t="shared" si="15"/>
        <v>1</v>
      </c>
      <c r="AJ30" s="201">
        <f t="shared" si="16"/>
        <v>1</v>
      </c>
      <c r="AK30" s="102"/>
      <c r="AL30" s="216" t="str">
        <f t="shared" si="65"/>
        <v>PIC-d</v>
      </c>
      <c r="AM30" s="362" t="s">
        <v>149</v>
      </c>
      <c r="AN30" s="176" t="s">
        <v>150</v>
      </c>
      <c r="AO30" s="253" t="s">
        <v>135</v>
      </c>
      <c r="AP30" s="176" t="s">
        <v>151</v>
      </c>
      <c r="AQ30" s="176" t="s">
        <v>152</v>
      </c>
      <c r="AR30" s="176"/>
      <c r="AT30" s="46">
        <f t="shared" si="64"/>
        <v>7</v>
      </c>
      <c r="AU30" s="99" t="s">
        <v>91</v>
      </c>
      <c r="AV30" s="47" t="s">
        <v>92</v>
      </c>
      <c r="AW30" s="47">
        <f t="shared" si="60"/>
        <v>3</v>
      </c>
      <c r="AX30" s="47">
        <f t="shared" si="61"/>
        <v>2</v>
      </c>
      <c r="AY30" s="47">
        <f t="shared" si="61"/>
        <v>6</v>
      </c>
      <c r="AZ30" s="47">
        <f t="shared" si="62"/>
        <v>4</v>
      </c>
      <c r="BA30" s="47">
        <f t="shared" si="63"/>
        <v>17</v>
      </c>
      <c r="BC30" s="199">
        <f t="shared" si="58"/>
        <v>25</v>
      </c>
      <c r="BD30" s="441" t="s">
        <v>153</v>
      </c>
      <c r="BE30" s="199">
        <f t="shared" si="59"/>
        <v>36</v>
      </c>
      <c r="BF30" s="199">
        <f t="shared" si="59"/>
        <v>8</v>
      </c>
      <c r="BG30" s="199">
        <f t="shared" si="59"/>
        <v>24</v>
      </c>
      <c r="BH30" s="199">
        <f t="shared" si="59"/>
        <v>36</v>
      </c>
      <c r="BI30" s="199">
        <f t="shared" si="59"/>
        <v>6</v>
      </c>
      <c r="BK30" s="48">
        <f t="shared" si="57"/>
        <v>25</v>
      </c>
      <c r="BL30" s="48">
        <v>8</v>
      </c>
      <c r="BM30" s="47" t="str">
        <f t="shared" si="26"/>
        <v>Kg5</v>
      </c>
      <c r="BN30" s="47"/>
      <c r="BO30" s="47" t="s">
        <v>154</v>
      </c>
      <c r="BP30" s="47" t="s">
        <v>154</v>
      </c>
      <c r="BQ30" s="47" t="s">
        <v>154</v>
      </c>
      <c r="BR30" s="47" t="s">
        <v>154</v>
      </c>
      <c r="BS30" s="47" t="s">
        <v>154</v>
      </c>
      <c r="BT30" s="47">
        <v>5</v>
      </c>
      <c r="BU30" s="48">
        <f t="shared" si="27"/>
        <v>3</v>
      </c>
      <c r="BV30" s="48">
        <f t="shared" si="28"/>
        <v>24</v>
      </c>
      <c r="BW30" s="48">
        <f t="shared" si="29"/>
        <v>12</v>
      </c>
      <c r="BX30" s="48">
        <f t="shared" si="30"/>
        <v>48</v>
      </c>
      <c r="BY30" s="48">
        <f t="shared" si="31"/>
        <v>9</v>
      </c>
      <c r="BZ30" s="118">
        <f t="shared" si="32"/>
        <v>373248</v>
      </c>
      <c r="CA30" s="118">
        <f t="shared" si="33"/>
        <v>373248</v>
      </c>
      <c r="CB30" s="118">
        <f t="shared" si="34"/>
        <v>200</v>
      </c>
      <c r="CC30" s="118">
        <f t="shared" si="35"/>
        <v>74649600</v>
      </c>
      <c r="CD30" s="51">
        <f t="shared" si="36"/>
        <v>7.1057342926211702E-3</v>
      </c>
      <c r="CE30" s="275"/>
      <c r="CF30" s="142"/>
      <c r="CG30" s="148"/>
      <c r="CH30" s="142"/>
      <c r="CI30" s="142"/>
      <c r="CJ30" s="142"/>
      <c r="CK30" s="142"/>
      <c r="CL30" s="142"/>
      <c r="CM30" s="142"/>
      <c r="CN30" s="142"/>
      <c r="CO30" s="142"/>
      <c r="CP30" s="148"/>
      <c r="CQ30" s="148"/>
      <c r="CR30" s="148"/>
      <c r="CS30" s="148"/>
      <c r="CT30" s="148"/>
      <c r="CU30" s="148"/>
      <c r="CV30" s="148"/>
      <c r="CW30" s="148"/>
      <c r="CX30" s="142"/>
      <c r="CY30" s="142"/>
      <c r="CZ30" s="142"/>
      <c r="DA30" s="142"/>
      <c r="DB30" s="142"/>
      <c r="DC30" s="278"/>
      <c r="DD30" s="278"/>
      <c r="DE30" s="278"/>
      <c r="DF30" s="278"/>
      <c r="DG30" s="275"/>
      <c r="DH30" s="142"/>
      <c r="DI30" s="142"/>
      <c r="DJ30" s="148"/>
      <c r="DK30" s="142"/>
      <c r="DL30" s="142"/>
      <c r="DM30" s="142"/>
      <c r="DN30" s="142"/>
      <c r="DO30" s="142"/>
      <c r="DP30" s="142"/>
      <c r="DQ30" s="142"/>
      <c r="DR30" s="142"/>
      <c r="DS30" s="148"/>
      <c r="DT30" s="148"/>
      <c r="DU30" s="148"/>
      <c r="DV30" s="148"/>
      <c r="DW30" s="148"/>
      <c r="DX30" s="148"/>
      <c r="DY30" s="148"/>
      <c r="DZ30" s="148"/>
      <c r="EA30" s="142"/>
      <c r="EB30" s="142"/>
      <c r="EC30" s="142"/>
      <c r="ED30" s="142"/>
      <c r="EE30" s="142"/>
      <c r="EF30" s="278"/>
      <c r="EG30" s="278"/>
      <c r="EH30" s="278"/>
      <c r="EI30" s="278"/>
      <c r="EJ30" s="275"/>
      <c r="EK30" s="142"/>
      <c r="EL30" s="142"/>
      <c r="EM30" s="148"/>
      <c r="EN30" s="142"/>
      <c r="EO30" s="142"/>
      <c r="EP30" s="142"/>
      <c r="EQ30" s="142"/>
      <c r="ER30" s="142"/>
      <c r="ES30" s="142"/>
      <c r="ET30" s="142"/>
      <c r="EU30" s="142"/>
      <c r="EV30" s="148"/>
      <c r="EW30" s="148"/>
      <c r="EX30" s="148"/>
      <c r="EY30" s="148"/>
      <c r="EZ30" s="148"/>
      <c r="FA30" s="148"/>
      <c r="FB30" s="148"/>
      <c r="FC30" s="148"/>
      <c r="FD30" s="142"/>
      <c r="FE30" s="142"/>
      <c r="FF30" s="142"/>
      <c r="FG30" s="142"/>
      <c r="FH30" s="142"/>
      <c r="FI30" s="278"/>
      <c r="FJ30" s="278"/>
      <c r="FK30" s="278"/>
      <c r="FL30" s="278"/>
      <c r="FM30" s="275"/>
      <c r="FN30" s="142"/>
      <c r="FO30" s="142"/>
      <c r="FP30" s="148"/>
      <c r="FQ30" s="142"/>
      <c r="FR30" s="142"/>
      <c r="FS30" s="142"/>
      <c r="FT30" s="142"/>
      <c r="FU30" s="142"/>
      <c r="FV30" s="142"/>
      <c r="FW30" s="142"/>
      <c r="FX30" s="142"/>
      <c r="FY30" s="148"/>
      <c r="FZ30" s="148"/>
      <c r="GA30" s="148"/>
      <c r="GB30" s="148"/>
      <c r="GC30" s="148"/>
      <c r="GD30" s="148"/>
      <c r="GE30" s="148"/>
      <c r="GF30" s="148"/>
      <c r="GG30" s="142"/>
      <c r="GH30" s="142"/>
      <c r="GI30" s="142"/>
      <c r="GJ30" s="142"/>
      <c r="GK30" s="142"/>
      <c r="GL30" s="278"/>
      <c r="GM30" s="278"/>
      <c r="GN30" s="148"/>
      <c r="GO30" s="148"/>
      <c r="GP30" s="275"/>
      <c r="GT30" s="48">
        <f t="shared" si="18"/>
        <v>3</v>
      </c>
      <c r="GU30" s="221">
        <f>LARGE($GY$50:$GY$305,SUM(GT$4:GT29))</f>
        <v>90</v>
      </c>
      <c r="GV30" s="204">
        <f t="shared" si="19"/>
        <v>961852.00248651311</v>
      </c>
      <c r="GW30" s="310">
        <f t="shared" si="20"/>
        <v>8.2400954360710345E-3</v>
      </c>
      <c r="GX30" s="205">
        <f t="shared" si="37"/>
        <v>182.03672659345023</v>
      </c>
      <c r="GZ30" s="369">
        <f t="shared" si="38"/>
        <v>90</v>
      </c>
      <c r="HA30" s="344">
        <f t="shared" si="39"/>
        <v>0</v>
      </c>
      <c r="HB30" s="207">
        <f t="shared" si="40"/>
        <v>8.2400954360710345E-3</v>
      </c>
      <c r="HE30" s="265"/>
    </row>
    <row r="31" spans="1:215">
      <c r="A31" s="142">
        <f t="shared" si="21"/>
        <v>27</v>
      </c>
      <c r="B31" s="99" t="s">
        <v>42</v>
      </c>
      <c r="C31" s="99"/>
      <c r="D31" s="99" t="s">
        <v>81</v>
      </c>
      <c r="E31" s="99" t="s">
        <v>155</v>
      </c>
      <c r="F31" s="99">
        <v>10</v>
      </c>
      <c r="G31" s="344">
        <f t="shared" si="22"/>
        <v>24</v>
      </c>
      <c r="H31" s="251">
        <f t="shared" si="41"/>
        <v>9</v>
      </c>
      <c r="I31" s="251" t="str">
        <f t="shared" si="42"/>
        <v/>
      </c>
      <c r="J31" s="251">
        <f t="shared" si="43"/>
        <v>9</v>
      </c>
      <c r="K31" s="251" t="str">
        <f t="shared" si="44"/>
        <v>K</v>
      </c>
      <c r="L31" s="251" t="str">
        <f t="shared" si="45"/>
        <v>Q</v>
      </c>
      <c r="M31" s="49" t="str">
        <f t="shared" si="46"/>
        <v>PIC-a</v>
      </c>
      <c r="N31" s="201">
        <f t="shared" si="6"/>
        <v>1</v>
      </c>
      <c r="O31" s="47" t="str">
        <f t="shared" si="7"/>
        <v/>
      </c>
      <c r="P31" s="47" t="str">
        <f t="shared" si="8"/>
        <v/>
      </c>
      <c r="Q31" s="47">
        <f t="shared" si="9"/>
        <v>1</v>
      </c>
      <c r="R31" s="201">
        <f t="shared" si="10"/>
        <v>1</v>
      </c>
      <c r="S31" s="148">
        <f t="shared" si="23"/>
        <v>27</v>
      </c>
      <c r="T31" s="99">
        <v>10</v>
      </c>
      <c r="U31" s="99"/>
      <c r="V31" s="99" t="s">
        <v>55</v>
      </c>
      <c r="W31" s="99" t="s">
        <v>155</v>
      </c>
      <c r="X31" s="99" t="s">
        <v>42</v>
      </c>
      <c r="Y31" s="49">
        <f t="shared" si="11"/>
        <v>24</v>
      </c>
      <c r="Z31" s="251" t="str">
        <f t="shared" si="47"/>
        <v>Q</v>
      </c>
      <c r="AA31" s="251" t="str">
        <f t="shared" si="48"/>
        <v/>
      </c>
      <c r="AB31" s="251">
        <f t="shared" si="49"/>
        <v>9</v>
      </c>
      <c r="AC31" s="251" t="str">
        <f t="shared" si="50"/>
        <v>K</v>
      </c>
      <c r="AD31" s="251" t="str">
        <f t="shared" si="51"/>
        <v>Q</v>
      </c>
      <c r="AE31" s="49" t="str">
        <f t="shared" si="24"/>
        <v>PIC-a</v>
      </c>
      <c r="AF31" s="201">
        <f t="shared" si="12"/>
        <v>1</v>
      </c>
      <c r="AG31" s="47" t="str">
        <f t="shared" si="13"/>
        <v/>
      </c>
      <c r="AH31" s="47" t="str">
        <f t="shared" si="14"/>
        <v/>
      </c>
      <c r="AI31" s="47">
        <f t="shared" si="15"/>
        <v>1</v>
      </c>
      <c r="AJ31" s="201">
        <f t="shared" si="16"/>
        <v>1</v>
      </c>
      <c r="AK31" s="102"/>
      <c r="AL31" s="216" t="str">
        <f t="shared" si="65"/>
        <v>PIC-e</v>
      </c>
      <c r="AM31" s="362" t="s">
        <v>156</v>
      </c>
      <c r="AN31" s="176" t="s">
        <v>157</v>
      </c>
      <c r="AO31" s="253" t="str">
        <f>+$AP$31&amp;" FS with "&amp;BC127&amp;","&amp;BC128&amp;","&amp;BC129&amp;" multiplier"</f>
        <v>18 FS with 2,3,5 multiplier</v>
      </c>
      <c r="AP31" s="228">
        <v>18</v>
      </c>
      <c r="AQ31" s="46">
        <f>+$BE$130</f>
        <v>3.1752223120452712</v>
      </c>
      <c r="AR31" s="258"/>
      <c r="AT31" s="46">
        <f t="shared" si="64"/>
        <v>8</v>
      </c>
      <c r="AU31" s="47" t="s">
        <v>54</v>
      </c>
      <c r="AV31" s="47" t="s">
        <v>96</v>
      </c>
      <c r="AW31" s="47">
        <f t="shared" si="60"/>
        <v>1</v>
      </c>
      <c r="AX31" s="47">
        <f t="shared" si="61"/>
        <v>4</v>
      </c>
      <c r="AY31" s="47">
        <f t="shared" si="61"/>
        <v>1</v>
      </c>
      <c r="AZ31" s="47">
        <f t="shared" si="62"/>
        <v>11</v>
      </c>
      <c r="BA31" s="47">
        <f t="shared" si="63"/>
        <v>9</v>
      </c>
      <c r="BC31" s="199">
        <f t="shared" si="58"/>
        <v>26</v>
      </c>
      <c r="BD31" s="441" t="s">
        <v>158</v>
      </c>
      <c r="BE31" s="199">
        <f>BE$7+BE19</f>
        <v>6</v>
      </c>
      <c r="BF31" s="199">
        <f t="shared" si="59"/>
        <v>8</v>
      </c>
      <c r="BG31" s="199">
        <f t="shared" si="59"/>
        <v>12</v>
      </c>
      <c r="BH31" s="199">
        <f t="shared" si="59"/>
        <v>8</v>
      </c>
      <c r="BI31" s="199">
        <f t="shared" si="59"/>
        <v>3</v>
      </c>
      <c r="BK31" s="48">
        <f t="shared" si="57"/>
        <v>26</v>
      </c>
      <c r="BL31" s="48">
        <v>8</v>
      </c>
      <c r="BM31" s="47" t="str">
        <f t="shared" si="26"/>
        <v>Kg4</v>
      </c>
      <c r="BN31" s="47"/>
      <c r="BO31" s="47" t="s">
        <v>154</v>
      </c>
      <c r="BP31" s="47" t="s">
        <v>154</v>
      </c>
      <c r="BQ31" s="47" t="s">
        <v>154</v>
      </c>
      <c r="BR31" s="47" t="s">
        <v>154</v>
      </c>
      <c r="BS31" s="47" t="s">
        <v>159</v>
      </c>
      <c r="BT31" s="47">
        <v>4</v>
      </c>
      <c r="BU31" s="48">
        <f t="shared" si="27"/>
        <v>3</v>
      </c>
      <c r="BV31" s="48">
        <f t="shared" si="28"/>
        <v>24</v>
      </c>
      <c r="BW31" s="48">
        <f t="shared" si="29"/>
        <v>12</v>
      </c>
      <c r="BX31" s="48">
        <f t="shared" si="30"/>
        <v>48</v>
      </c>
      <c r="BY31" s="48">
        <f t="shared" si="31"/>
        <v>38</v>
      </c>
      <c r="BZ31" s="118">
        <f t="shared" si="32"/>
        <v>1575936</v>
      </c>
      <c r="CA31" s="118">
        <f t="shared" si="33"/>
        <v>1575936</v>
      </c>
      <c r="CB31" s="118">
        <f t="shared" si="34"/>
        <v>50</v>
      </c>
      <c r="CC31" s="118">
        <f t="shared" si="35"/>
        <v>78796800</v>
      </c>
      <c r="CD31" s="51">
        <f t="shared" si="36"/>
        <v>7.5004973088779016E-3</v>
      </c>
      <c r="CE31" s="275"/>
      <c r="CF31" s="142"/>
      <c r="CG31" s="148"/>
      <c r="CH31" s="142"/>
      <c r="CI31" s="142"/>
      <c r="CJ31" s="142"/>
      <c r="CK31" s="142"/>
      <c r="CL31" s="142"/>
      <c r="CM31" s="142"/>
      <c r="CN31" s="142"/>
      <c r="CO31" s="142"/>
      <c r="CP31" s="148"/>
      <c r="CQ31" s="148"/>
      <c r="CR31" s="148"/>
      <c r="CS31" s="148"/>
      <c r="CT31" s="148"/>
      <c r="CU31" s="148"/>
      <c r="CV31" s="148"/>
      <c r="CW31" s="148"/>
      <c r="CX31" s="142"/>
      <c r="CY31" s="142"/>
      <c r="CZ31" s="142"/>
      <c r="DA31" s="142"/>
      <c r="DB31" s="142"/>
      <c r="DC31" s="278"/>
      <c r="DD31" s="278"/>
      <c r="DE31" s="278"/>
      <c r="DF31" s="278"/>
      <c r="DG31" s="275"/>
      <c r="DH31" s="142"/>
      <c r="DI31" s="142"/>
      <c r="DJ31" s="148"/>
      <c r="DK31" s="142"/>
      <c r="DL31" s="142"/>
      <c r="DM31" s="142"/>
      <c r="DN31" s="142"/>
      <c r="DO31" s="142"/>
      <c r="DP31" s="142"/>
      <c r="DQ31" s="142"/>
      <c r="DR31" s="142"/>
      <c r="DS31" s="148"/>
      <c r="DT31" s="148"/>
      <c r="DU31" s="148"/>
      <c r="DV31" s="148"/>
      <c r="DW31" s="148"/>
      <c r="DX31" s="148"/>
      <c r="DY31" s="148"/>
      <c r="DZ31" s="148"/>
      <c r="EA31" s="142"/>
      <c r="EB31" s="142"/>
      <c r="EC31" s="142"/>
      <c r="ED31" s="142"/>
      <c r="EE31" s="142"/>
      <c r="EF31" s="278"/>
      <c r="EG31" s="278"/>
      <c r="EH31" s="278"/>
      <c r="EI31" s="278"/>
      <c r="EJ31" s="275"/>
      <c r="EK31" s="142"/>
      <c r="EL31" s="142"/>
      <c r="EM31" s="148"/>
      <c r="EN31" s="142"/>
      <c r="EO31" s="142"/>
      <c r="EP31" s="142"/>
      <c r="EQ31" s="142"/>
      <c r="ER31" s="142"/>
      <c r="ES31" s="142"/>
      <c r="ET31" s="142"/>
      <c r="EU31" s="142"/>
      <c r="EV31" s="148"/>
      <c r="EW31" s="148"/>
      <c r="EX31" s="148"/>
      <c r="EY31" s="148"/>
      <c r="EZ31" s="148"/>
      <c r="FA31" s="148"/>
      <c r="FB31" s="148"/>
      <c r="FC31" s="148"/>
      <c r="FD31" s="142"/>
      <c r="FE31" s="142"/>
      <c r="FF31" s="142"/>
      <c r="FG31" s="142"/>
      <c r="FH31" s="142"/>
      <c r="FI31" s="278"/>
      <c r="FJ31" s="278"/>
      <c r="FK31" s="278"/>
      <c r="FL31" s="278"/>
      <c r="FM31" s="275"/>
      <c r="FN31" s="142"/>
      <c r="FO31" s="142"/>
      <c r="FP31" s="148"/>
      <c r="FQ31" s="142"/>
      <c r="FR31" s="142"/>
      <c r="FS31" s="142"/>
      <c r="FT31" s="142"/>
      <c r="FU31" s="142"/>
      <c r="FV31" s="142"/>
      <c r="FW31" s="142"/>
      <c r="FX31" s="142"/>
      <c r="FY31" s="148"/>
      <c r="FZ31" s="148"/>
      <c r="GA31" s="148"/>
      <c r="GB31" s="148"/>
      <c r="GC31" s="148"/>
      <c r="GD31" s="148"/>
      <c r="GE31" s="148"/>
      <c r="GF31" s="148"/>
      <c r="GG31" s="142"/>
      <c r="GH31" s="142"/>
      <c r="GI31" s="142"/>
      <c r="GJ31" s="142"/>
      <c r="GK31" s="142"/>
      <c r="GL31" s="278"/>
      <c r="GM31" s="278"/>
      <c r="GN31" s="148"/>
      <c r="GO31" s="148"/>
      <c r="GP31" s="275"/>
      <c r="GT31" s="48">
        <f t="shared" si="18"/>
        <v>7</v>
      </c>
      <c r="GU31" s="221">
        <f>LARGE($GY$50:$GY$305,SUM(GT$4:GT30))</f>
        <v>60</v>
      </c>
      <c r="GV31" s="204">
        <f t="shared" si="19"/>
        <v>2582954.2350252802</v>
      </c>
      <c r="GW31" s="310">
        <f t="shared" si="20"/>
        <v>1.4751950299069424E-2</v>
      </c>
      <c r="GX31" s="205">
        <f t="shared" si="37"/>
        <v>67.787647038309345</v>
      </c>
      <c r="GZ31" s="369">
        <f t="shared" si="38"/>
        <v>60</v>
      </c>
      <c r="HA31" s="344">
        <f t="shared" si="39"/>
        <v>0</v>
      </c>
      <c r="HB31" s="207">
        <f t="shared" si="40"/>
        <v>1.4751950299069424E-2</v>
      </c>
      <c r="HE31" s="265"/>
    </row>
    <row r="32" spans="1:215" ht="15">
      <c r="A32" s="142">
        <f t="shared" si="21"/>
        <v>28</v>
      </c>
      <c r="B32" s="99" t="s">
        <v>66</v>
      </c>
      <c r="C32" s="99"/>
      <c r="D32" s="99" t="s">
        <v>55</v>
      </c>
      <c r="E32" s="99" t="s">
        <v>105</v>
      </c>
      <c r="F32" s="99" t="s">
        <v>66</v>
      </c>
      <c r="G32" s="344">
        <f t="shared" si="22"/>
        <v>25</v>
      </c>
      <c r="H32" s="251">
        <f t="shared" si="41"/>
        <v>9</v>
      </c>
      <c r="I32" s="251" t="str">
        <f t="shared" si="42"/>
        <v/>
      </c>
      <c r="J32" s="251" t="str">
        <f t="shared" si="43"/>
        <v>A</v>
      </c>
      <c r="K32" s="251">
        <f t="shared" si="44"/>
        <v>10</v>
      </c>
      <c r="L32" s="251" t="str">
        <f t="shared" si="45"/>
        <v>PIC-b</v>
      </c>
      <c r="M32" s="49" t="str">
        <f t="shared" si="46"/>
        <v>PIC-a</v>
      </c>
      <c r="N32" s="201">
        <f t="shared" si="6"/>
        <v>1</v>
      </c>
      <c r="O32" s="47" t="str">
        <f t="shared" si="7"/>
        <v/>
      </c>
      <c r="P32" s="47" t="str">
        <f t="shared" si="8"/>
        <v/>
      </c>
      <c r="Q32" s="47" t="str">
        <f t="shared" si="9"/>
        <v/>
      </c>
      <c r="R32" s="201">
        <f t="shared" si="10"/>
        <v>1</v>
      </c>
      <c r="S32" s="148">
        <f t="shared" si="23"/>
        <v>28</v>
      </c>
      <c r="T32" s="99" t="s">
        <v>66</v>
      </c>
      <c r="U32" s="99"/>
      <c r="V32" s="99" t="s">
        <v>91</v>
      </c>
      <c r="W32" s="99" t="s">
        <v>105</v>
      </c>
      <c r="X32" s="99" t="s">
        <v>66</v>
      </c>
      <c r="Y32" s="49">
        <f t="shared" si="11"/>
        <v>25</v>
      </c>
      <c r="Z32" s="251">
        <f t="shared" si="47"/>
        <v>9</v>
      </c>
      <c r="AA32" s="251" t="str">
        <f t="shared" si="48"/>
        <v/>
      </c>
      <c r="AB32" s="251" t="str">
        <f t="shared" si="49"/>
        <v>WILD</v>
      </c>
      <c r="AC32" s="251">
        <f t="shared" si="50"/>
        <v>9</v>
      </c>
      <c r="AD32" s="251" t="str">
        <f t="shared" si="51"/>
        <v>PIC-b</v>
      </c>
      <c r="AE32" s="49" t="str">
        <f t="shared" si="24"/>
        <v>PIC-a</v>
      </c>
      <c r="AF32" s="201">
        <f t="shared" si="12"/>
        <v>1</v>
      </c>
      <c r="AG32" s="47" t="str">
        <f t="shared" si="13"/>
        <v/>
      </c>
      <c r="AH32" s="47" t="str">
        <f t="shared" si="14"/>
        <v/>
      </c>
      <c r="AI32" s="47" t="str">
        <f t="shared" si="15"/>
        <v/>
      </c>
      <c r="AJ32" s="201">
        <f t="shared" si="16"/>
        <v>1</v>
      </c>
      <c r="AK32" s="49"/>
      <c r="AL32" s="216" t="str">
        <f t="shared" si="65"/>
        <v>A</v>
      </c>
      <c r="AM32" s="362" t="s">
        <v>91</v>
      </c>
      <c r="AN32" s="176" t="s">
        <v>160</v>
      </c>
      <c r="AO32" s="253" t="str">
        <f>+$AP$32&amp;" FS with "&amp;BC134&amp;","&amp;BC135&amp;","&amp;BC136&amp;" multiplier"</f>
        <v>12 FS with 3,5,8 multiplier</v>
      </c>
      <c r="AP32" s="228">
        <v>12</v>
      </c>
      <c r="AQ32" s="46">
        <f>+BE137</f>
        <v>4.945572354211663</v>
      </c>
      <c r="AR32" s="258"/>
      <c r="AT32" s="46">
        <f t="shared" si="64"/>
        <v>9</v>
      </c>
      <c r="AU32" s="47" t="s">
        <v>55</v>
      </c>
      <c r="AV32" s="47" t="s">
        <v>100</v>
      </c>
      <c r="AW32" s="47">
        <f t="shared" si="60"/>
        <v>6</v>
      </c>
      <c r="AX32" s="47">
        <f t="shared" si="61"/>
        <v>3</v>
      </c>
      <c r="AY32" s="47">
        <f t="shared" si="61"/>
        <v>5</v>
      </c>
      <c r="AZ32" s="47">
        <f t="shared" si="62"/>
        <v>3</v>
      </c>
      <c r="BA32" s="47">
        <f t="shared" si="63"/>
        <v>15</v>
      </c>
      <c r="BC32" s="48">
        <f t="shared" si="58"/>
        <v>27</v>
      </c>
      <c r="BD32" s="47" t="s">
        <v>161</v>
      </c>
      <c r="BE32" s="48">
        <f>BE$6-BE19</f>
        <v>47</v>
      </c>
      <c r="BF32" s="48">
        <f>BF$6-BF19</f>
        <v>18</v>
      </c>
      <c r="BG32" s="48">
        <f>BG$6-BG19</f>
        <v>41</v>
      </c>
      <c r="BH32" s="48">
        <f>BH$6-BH19</f>
        <v>67</v>
      </c>
      <c r="BI32" s="48">
        <f>BI$6-BI19</f>
        <v>44</v>
      </c>
      <c r="BK32" s="48">
        <f t="shared" si="57"/>
        <v>27</v>
      </c>
      <c r="BL32" s="48">
        <v>8</v>
      </c>
      <c r="BM32" s="47" t="str">
        <f t="shared" si="26"/>
        <v>Kg3</v>
      </c>
      <c r="BN32" s="47"/>
      <c r="BO32" s="47" t="s">
        <v>154</v>
      </c>
      <c r="BP32" s="47" t="s">
        <v>154</v>
      </c>
      <c r="BQ32" s="47" t="s">
        <v>154</v>
      </c>
      <c r="BR32" s="47" t="s">
        <v>159</v>
      </c>
      <c r="BS32" s="47" t="s">
        <v>83</v>
      </c>
      <c r="BT32" s="47">
        <v>3</v>
      </c>
      <c r="BU32" s="48">
        <f t="shared" si="27"/>
        <v>3</v>
      </c>
      <c r="BV32" s="48">
        <f t="shared" si="28"/>
        <v>24</v>
      </c>
      <c r="BW32" s="48">
        <f t="shared" si="29"/>
        <v>12</v>
      </c>
      <c r="BX32" s="48">
        <f t="shared" si="30"/>
        <v>27</v>
      </c>
      <c r="BY32" s="48">
        <f t="shared" si="31"/>
        <v>47</v>
      </c>
      <c r="BZ32" s="118">
        <f t="shared" si="32"/>
        <v>1096416</v>
      </c>
      <c r="CA32" s="118">
        <f t="shared" si="33"/>
        <v>1096416</v>
      </c>
      <c r="CB32" s="118">
        <f t="shared" si="34"/>
        <v>10</v>
      </c>
      <c r="CC32" s="118">
        <f t="shared" si="35"/>
        <v>10964160</v>
      </c>
      <c r="CD32" s="51">
        <f t="shared" si="36"/>
        <v>1.0436547242287343E-3</v>
      </c>
      <c r="CE32" s="275"/>
      <c r="CF32" s="142"/>
      <c r="CG32" s="148"/>
      <c r="CH32" s="142"/>
      <c r="CI32" s="142"/>
      <c r="CJ32" s="142"/>
      <c r="CK32" s="142"/>
      <c r="CL32" s="142"/>
      <c r="CM32" s="142"/>
      <c r="CN32" s="142"/>
      <c r="CO32" s="142"/>
      <c r="CP32" s="148"/>
      <c r="CQ32" s="148"/>
      <c r="CR32" s="148"/>
      <c r="CS32" s="148"/>
      <c r="CT32" s="148"/>
      <c r="CU32" s="148"/>
      <c r="CV32" s="148"/>
      <c r="CW32" s="148"/>
      <c r="CX32" s="142"/>
      <c r="CY32" s="142"/>
      <c r="CZ32" s="142"/>
      <c r="DA32" s="142"/>
      <c r="DB32" s="142"/>
      <c r="DC32" s="278"/>
      <c r="DD32" s="278"/>
      <c r="DE32" s="278"/>
      <c r="DF32" s="278"/>
      <c r="DG32" s="275"/>
      <c r="DH32" s="142"/>
      <c r="DI32" s="142"/>
      <c r="DJ32" s="148"/>
      <c r="DK32" s="142"/>
      <c r="DL32" s="142"/>
      <c r="DM32" s="142"/>
      <c r="DN32" s="142"/>
      <c r="DO32" s="142"/>
      <c r="DP32" s="142"/>
      <c r="DQ32" s="142"/>
      <c r="DR32" s="142"/>
      <c r="DS32" s="148"/>
      <c r="DT32" s="148"/>
      <c r="DU32" s="148"/>
      <c r="DV32" s="148"/>
      <c r="DW32" s="148"/>
      <c r="DX32" s="148"/>
      <c r="DY32" s="148"/>
      <c r="DZ32" s="148"/>
      <c r="EA32" s="142"/>
      <c r="EB32" s="142"/>
      <c r="EC32" s="142"/>
      <c r="ED32" s="142"/>
      <c r="EE32" s="142"/>
      <c r="EF32" s="278"/>
      <c r="EG32" s="278"/>
      <c r="EH32" s="278"/>
      <c r="EI32" s="278"/>
      <c r="EJ32" s="275"/>
      <c r="EK32" s="142"/>
      <c r="EL32" s="142"/>
      <c r="EM32" s="148"/>
      <c r="EN32" s="142"/>
      <c r="EO32" s="142"/>
      <c r="EP32" s="142"/>
      <c r="EQ32" s="142"/>
      <c r="ER32" s="142"/>
      <c r="ES32" s="142"/>
      <c r="ET32" s="142"/>
      <c r="EU32" s="142"/>
      <c r="EV32" s="148"/>
      <c r="EW32" s="148"/>
      <c r="EX32" s="148"/>
      <c r="EY32" s="148"/>
      <c r="EZ32" s="148"/>
      <c r="FA32" s="148"/>
      <c r="FB32" s="148"/>
      <c r="FC32" s="148"/>
      <c r="FD32" s="142"/>
      <c r="FE32" s="142"/>
      <c r="FF32" s="142"/>
      <c r="FG32" s="142"/>
      <c r="FH32" s="142"/>
      <c r="FI32" s="278"/>
      <c r="FJ32" s="278"/>
      <c r="FK32" s="278"/>
      <c r="FL32" s="278"/>
      <c r="FM32" s="275"/>
      <c r="FN32" s="142"/>
      <c r="FO32" s="142"/>
      <c r="FP32" s="148"/>
      <c r="FQ32" s="142"/>
      <c r="FR32" s="142"/>
      <c r="FS32" s="142"/>
      <c r="FT32" s="142"/>
      <c r="FU32" s="142"/>
      <c r="FV32" s="142"/>
      <c r="FW32" s="142"/>
      <c r="FX32" s="142"/>
      <c r="FY32" s="148"/>
      <c r="FZ32" s="148"/>
      <c r="GA32" s="148"/>
      <c r="GB32" s="148"/>
      <c r="GC32" s="148"/>
      <c r="GD32" s="148"/>
      <c r="GE32" s="148"/>
      <c r="GF32" s="148"/>
      <c r="GG32" s="142"/>
      <c r="GH32" s="142"/>
      <c r="GI32" s="142"/>
      <c r="GJ32" s="142"/>
      <c r="GK32" s="142"/>
      <c r="GL32" s="278"/>
      <c r="GM32" s="278"/>
      <c r="GN32" s="148"/>
      <c r="GO32" s="148"/>
      <c r="GP32" s="275"/>
      <c r="GT32" s="48">
        <f t="shared" si="18"/>
        <v>9</v>
      </c>
      <c r="GU32" s="221">
        <f>LARGE($GY$50:$GY$305,SUM(GT$4:GT31))</f>
        <v>50</v>
      </c>
      <c r="GV32" s="204">
        <f t="shared" si="19"/>
        <v>6324543.5427244464</v>
      </c>
      <c r="GW32" s="310">
        <f t="shared" si="20"/>
        <v>3.0100982414314931E-2</v>
      </c>
      <c r="GX32" s="205">
        <f t="shared" si="37"/>
        <v>27.684589222477676</v>
      </c>
      <c r="GZ32" s="369">
        <f t="shared" si="38"/>
        <v>50</v>
      </c>
      <c r="HA32" s="344">
        <f t="shared" si="39"/>
        <v>0</v>
      </c>
      <c r="HB32" s="207">
        <f t="shared" si="40"/>
        <v>3.0100982414314931E-2</v>
      </c>
      <c r="HE32" s="265"/>
    </row>
    <row r="33" spans="1:213" ht="15">
      <c r="A33" s="142">
        <f t="shared" si="21"/>
        <v>29</v>
      </c>
      <c r="B33" s="99" t="s">
        <v>42</v>
      </c>
      <c r="C33" s="99"/>
      <c r="D33" s="99" t="s">
        <v>91</v>
      </c>
      <c r="E33" s="99" t="s">
        <v>66</v>
      </c>
      <c r="F33" s="99" t="s">
        <v>116</v>
      </c>
      <c r="G33" s="344">
        <f t="shared" si="22"/>
        <v>26</v>
      </c>
      <c r="H33" s="251" t="str">
        <f t="shared" si="41"/>
        <v>PIC-c</v>
      </c>
      <c r="I33" s="251" t="str">
        <f t="shared" si="42"/>
        <v/>
      </c>
      <c r="J33" s="251" t="str">
        <f t="shared" si="43"/>
        <v>WILD</v>
      </c>
      <c r="K33" s="251" t="str">
        <f t="shared" si="44"/>
        <v>J</v>
      </c>
      <c r="L33" s="251" t="str">
        <f t="shared" si="45"/>
        <v>J</v>
      </c>
      <c r="M33" s="49" t="str">
        <f t="shared" si="46"/>
        <v>PIC-a</v>
      </c>
      <c r="N33" s="201">
        <f t="shared" si="6"/>
        <v>1</v>
      </c>
      <c r="O33" s="47" t="str">
        <f t="shared" si="7"/>
        <v/>
      </c>
      <c r="P33" s="47" t="str">
        <f t="shared" si="8"/>
        <v/>
      </c>
      <c r="Q33" s="47" t="str">
        <f t="shared" si="9"/>
        <v/>
      </c>
      <c r="R33" s="201">
        <f t="shared" si="10"/>
        <v>1</v>
      </c>
      <c r="S33" s="148">
        <f t="shared" si="23"/>
        <v>29</v>
      </c>
      <c r="T33" s="99" t="s">
        <v>42</v>
      </c>
      <c r="U33" s="99"/>
      <c r="V33" s="99" t="s">
        <v>91</v>
      </c>
      <c r="W33" s="99" t="s">
        <v>42</v>
      </c>
      <c r="X33" s="99" t="s">
        <v>89</v>
      </c>
      <c r="Y33" s="49">
        <f t="shared" si="11"/>
        <v>26</v>
      </c>
      <c r="Z33" s="251" t="str">
        <f t="shared" si="47"/>
        <v>PIC-c</v>
      </c>
      <c r="AA33" s="251" t="str">
        <f t="shared" si="48"/>
        <v/>
      </c>
      <c r="AB33" s="251" t="str">
        <f t="shared" si="49"/>
        <v>PIC-d</v>
      </c>
      <c r="AC33" s="251" t="str">
        <f t="shared" si="50"/>
        <v>J</v>
      </c>
      <c r="AD33" s="251" t="str">
        <f t="shared" si="51"/>
        <v>A</v>
      </c>
      <c r="AE33" s="49" t="str">
        <f t="shared" si="24"/>
        <v>PIC-a</v>
      </c>
      <c r="AF33" s="201">
        <f t="shared" si="12"/>
        <v>1</v>
      </c>
      <c r="AG33" s="47" t="str">
        <f t="shared" si="13"/>
        <v/>
      </c>
      <c r="AH33" s="47" t="str">
        <f t="shared" si="14"/>
        <v/>
      </c>
      <c r="AI33" s="47" t="str">
        <f t="shared" si="15"/>
        <v/>
      </c>
      <c r="AJ33" s="201">
        <f t="shared" si="16"/>
        <v>1</v>
      </c>
      <c r="AK33" s="102"/>
      <c r="AL33" s="216" t="str">
        <f t="shared" si="65"/>
        <v>K</v>
      </c>
      <c r="AM33" s="362" t="s">
        <v>105</v>
      </c>
      <c r="AN33" s="176" t="s">
        <v>162</v>
      </c>
      <c r="AO33" s="253" t="str">
        <f>+$AP$33&amp;" FS with "&amp;BC141&amp;","&amp;BC142&amp;","&amp;BC143&amp;" multiplier"</f>
        <v>8 FS with 5,8,10 multiplier</v>
      </c>
      <c r="AP33" s="228">
        <v>8</v>
      </c>
      <c r="AQ33" s="46">
        <f>+$BE$144</f>
        <v>7.6009438909281588</v>
      </c>
      <c r="AR33" s="258"/>
      <c r="AT33" s="46">
        <f t="shared" si="64"/>
        <v>10</v>
      </c>
      <c r="AU33" s="47" t="s">
        <v>67</v>
      </c>
      <c r="AV33" s="47" t="s">
        <v>104</v>
      </c>
      <c r="AW33" s="47">
        <f t="shared" si="60"/>
        <v>8</v>
      </c>
      <c r="AX33" s="47">
        <f t="shared" si="61"/>
        <v>2</v>
      </c>
      <c r="AY33" s="47">
        <f t="shared" si="61"/>
        <v>1</v>
      </c>
      <c r="AZ33" s="47">
        <f t="shared" si="62"/>
        <v>12</v>
      </c>
      <c r="BA33" s="47">
        <f t="shared" si="63"/>
        <v>7</v>
      </c>
      <c r="BC33" s="199">
        <f t="shared" si="58"/>
        <v>28</v>
      </c>
      <c r="BD33" s="441" t="s">
        <v>78</v>
      </c>
      <c r="BE33" s="199">
        <f t="shared" ref="BE33:BE42" si="66">AW89</f>
        <v>48</v>
      </c>
      <c r="BF33" s="199">
        <f t="shared" ref="BF33:BF43" si="67">AX89</f>
        <v>12</v>
      </c>
      <c r="BG33" s="199">
        <f t="shared" ref="BG33:BG43" si="68">AY89</f>
        <v>35</v>
      </c>
      <c r="BH33" s="199">
        <f t="shared" ref="BH33:BH43" si="69">AZ89</f>
        <v>54</v>
      </c>
      <c r="BI33" s="199">
        <f t="shared" ref="BI33:BI43" si="70">BA89</f>
        <v>44</v>
      </c>
      <c r="BK33" s="48">
        <f t="shared" si="57"/>
        <v>28</v>
      </c>
      <c r="BL33" s="48">
        <v>8</v>
      </c>
      <c r="BM33" s="47" t="str">
        <f t="shared" si="26"/>
        <v>Kg2</v>
      </c>
      <c r="BN33" s="47"/>
      <c r="BO33" s="47" t="s">
        <v>154</v>
      </c>
      <c r="BP33" s="47" t="s">
        <v>154</v>
      </c>
      <c r="BQ33" s="47" t="s">
        <v>159</v>
      </c>
      <c r="BR33" s="47" t="s">
        <v>83</v>
      </c>
      <c r="BS33" s="47" t="s">
        <v>83</v>
      </c>
      <c r="BT33" s="47">
        <v>2</v>
      </c>
      <c r="BU33" s="48">
        <f t="shared" si="27"/>
        <v>3</v>
      </c>
      <c r="BV33" s="48">
        <f t="shared" si="28"/>
        <v>24</v>
      </c>
      <c r="BW33" s="48">
        <f t="shared" si="29"/>
        <v>33</v>
      </c>
      <c r="BX33" s="48">
        <f t="shared" si="30"/>
        <v>71</v>
      </c>
      <c r="BY33" s="48">
        <f t="shared" si="31"/>
        <v>47</v>
      </c>
      <c r="BZ33" s="118">
        <f t="shared" si="32"/>
        <v>7928712</v>
      </c>
      <c r="CA33" s="118">
        <f t="shared" si="33"/>
        <v>0</v>
      </c>
      <c r="CB33" s="118">
        <f t="shared" si="34"/>
        <v>0</v>
      </c>
      <c r="CC33" s="118">
        <f t="shared" si="35"/>
        <v>0</v>
      </c>
      <c r="CD33" s="51">
        <f t="shared" si="36"/>
        <v>0</v>
      </c>
      <c r="CE33" s="275"/>
      <c r="CF33" s="142"/>
      <c r="CG33" s="148"/>
      <c r="CH33" s="142"/>
      <c r="CI33" s="142"/>
      <c r="CJ33" s="142"/>
      <c r="CK33" s="142"/>
      <c r="CL33" s="142"/>
      <c r="CM33" s="142"/>
      <c r="CN33" s="142"/>
      <c r="CO33" s="142"/>
      <c r="CP33" s="148"/>
      <c r="CQ33" s="148"/>
      <c r="CR33" s="148"/>
      <c r="CS33" s="148"/>
      <c r="CT33" s="148"/>
      <c r="CU33" s="148"/>
      <c r="CV33" s="148"/>
      <c r="CW33" s="148"/>
      <c r="CX33" s="142"/>
      <c r="CY33" s="142"/>
      <c r="CZ33" s="142"/>
      <c r="DA33" s="142"/>
      <c r="DB33" s="142"/>
      <c r="DC33" s="278"/>
      <c r="DD33" s="278"/>
      <c r="DE33" s="278"/>
      <c r="DF33" s="278"/>
      <c r="DG33" s="275"/>
      <c r="DH33" s="142"/>
      <c r="DI33" s="142"/>
      <c r="DJ33" s="148"/>
      <c r="DK33" s="142"/>
      <c r="DL33" s="142"/>
      <c r="DM33" s="142"/>
      <c r="DN33" s="142"/>
      <c r="DO33" s="142"/>
      <c r="DP33" s="142"/>
      <c r="DQ33" s="142"/>
      <c r="DR33" s="142"/>
      <c r="DS33" s="148"/>
      <c r="DT33" s="148"/>
      <c r="DU33" s="148"/>
      <c r="DV33" s="148"/>
      <c r="DW33" s="148"/>
      <c r="DX33" s="148"/>
      <c r="DY33" s="148"/>
      <c r="DZ33" s="148"/>
      <c r="EA33" s="142"/>
      <c r="EB33" s="142"/>
      <c r="EC33" s="142"/>
      <c r="ED33" s="142"/>
      <c r="EE33" s="142"/>
      <c r="EF33" s="278"/>
      <c r="EG33" s="278"/>
      <c r="EH33" s="278"/>
      <c r="EI33" s="278"/>
      <c r="EJ33" s="275"/>
      <c r="EK33" s="142"/>
      <c r="EL33" s="142"/>
      <c r="EM33" s="148"/>
      <c r="EN33" s="142"/>
      <c r="EO33" s="142"/>
      <c r="EP33" s="142"/>
      <c r="EQ33" s="142"/>
      <c r="ER33" s="142"/>
      <c r="ES33" s="142"/>
      <c r="ET33" s="142"/>
      <c r="EU33" s="142"/>
      <c r="EV33" s="148"/>
      <c r="EW33" s="148"/>
      <c r="EX33" s="148"/>
      <c r="EY33" s="148"/>
      <c r="EZ33" s="148"/>
      <c r="FA33" s="148"/>
      <c r="FB33" s="148"/>
      <c r="FC33" s="148"/>
      <c r="FD33" s="142"/>
      <c r="FE33" s="142"/>
      <c r="FF33" s="142"/>
      <c r="FG33" s="142"/>
      <c r="FH33" s="142"/>
      <c r="FI33" s="278"/>
      <c r="FJ33" s="278"/>
      <c r="FK33" s="278"/>
      <c r="FL33" s="278"/>
      <c r="FM33" s="275"/>
      <c r="FN33" s="142"/>
      <c r="FO33" s="142"/>
      <c r="FP33" s="148"/>
      <c r="FQ33" s="142"/>
      <c r="FR33" s="142"/>
      <c r="FS33" s="142"/>
      <c r="FT33" s="142"/>
      <c r="FU33" s="142"/>
      <c r="FV33" s="142"/>
      <c r="FW33" s="142"/>
      <c r="FX33" s="142"/>
      <c r="FY33" s="148"/>
      <c r="FZ33" s="148"/>
      <c r="GA33" s="148"/>
      <c r="GB33" s="148"/>
      <c r="GC33" s="148"/>
      <c r="GD33" s="148"/>
      <c r="GE33" s="148"/>
      <c r="GF33" s="148"/>
      <c r="GG33" s="142"/>
      <c r="GH33" s="142"/>
      <c r="GI33" s="142"/>
      <c r="GJ33" s="142"/>
      <c r="GK33" s="142"/>
      <c r="GL33" s="278"/>
      <c r="GM33" s="278"/>
      <c r="GN33" s="148"/>
      <c r="GO33" s="148"/>
      <c r="GP33" s="275"/>
      <c r="GT33" s="48">
        <f t="shared" si="18"/>
        <v>4</v>
      </c>
      <c r="GU33" s="221">
        <f>LARGE($GY$50:$GY$305,SUM(GT$4:GT32))</f>
        <v>40</v>
      </c>
      <c r="GV33" s="204">
        <f t="shared" si="19"/>
        <v>1507361.5539876781</v>
      </c>
      <c r="GW33" s="310">
        <f t="shared" si="20"/>
        <v>5.7392997071914554E-3</v>
      </c>
      <c r="GX33" s="205">
        <f t="shared" si="37"/>
        <v>116.15819014144186</v>
      </c>
      <c r="GZ33" s="369">
        <f t="shared" si="38"/>
        <v>40</v>
      </c>
      <c r="HA33" s="344">
        <f t="shared" si="39"/>
        <v>0</v>
      </c>
      <c r="HB33" s="207">
        <f t="shared" si="40"/>
        <v>5.7392997071914554E-3</v>
      </c>
      <c r="HE33" s="265"/>
    </row>
    <row r="34" spans="1:213" ht="15">
      <c r="A34" s="142">
        <f t="shared" si="21"/>
        <v>30</v>
      </c>
      <c r="B34" s="99">
        <v>9</v>
      </c>
      <c r="C34" s="99"/>
      <c r="D34" s="99" t="s">
        <v>91</v>
      </c>
      <c r="E34" s="99" t="s">
        <v>54</v>
      </c>
      <c r="F34" s="99" t="s">
        <v>54</v>
      </c>
      <c r="G34" s="344">
        <f t="shared" si="22"/>
        <v>27</v>
      </c>
      <c r="H34" s="251" t="str">
        <f t="shared" si="41"/>
        <v>J</v>
      </c>
      <c r="I34" s="251" t="str">
        <f t="shared" si="42"/>
        <v/>
      </c>
      <c r="J34" s="251" t="str">
        <f t="shared" si="43"/>
        <v>PIC-d</v>
      </c>
      <c r="K34" s="251" t="str">
        <f t="shared" si="44"/>
        <v>PIC-a</v>
      </c>
      <c r="L34" s="251">
        <f t="shared" si="45"/>
        <v>10</v>
      </c>
      <c r="M34" s="49" t="str">
        <f t="shared" si="46"/>
        <v>PIC-a</v>
      </c>
      <c r="N34" s="201">
        <f t="shared" si="6"/>
        <v>1</v>
      </c>
      <c r="O34" s="47" t="str">
        <f t="shared" si="7"/>
        <v/>
      </c>
      <c r="P34" s="47" t="str">
        <f t="shared" si="8"/>
        <v/>
      </c>
      <c r="Q34" s="47" t="str">
        <f t="shared" si="9"/>
        <v/>
      </c>
      <c r="R34" s="201">
        <f t="shared" si="10"/>
        <v>1</v>
      </c>
      <c r="S34" s="148">
        <f t="shared" si="23"/>
        <v>30</v>
      </c>
      <c r="T34" s="99" t="s">
        <v>89</v>
      </c>
      <c r="U34" s="99"/>
      <c r="V34" s="99" t="s">
        <v>116</v>
      </c>
      <c r="W34" s="99" t="s">
        <v>54</v>
      </c>
      <c r="X34" s="99" t="s">
        <v>54</v>
      </c>
      <c r="Y34" s="49">
        <f t="shared" si="11"/>
        <v>27</v>
      </c>
      <c r="Z34" s="251">
        <f t="shared" si="47"/>
        <v>10</v>
      </c>
      <c r="AA34" s="251" t="str">
        <f t="shared" si="48"/>
        <v/>
      </c>
      <c r="AB34" s="251" t="str">
        <f t="shared" si="49"/>
        <v>Q</v>
      </c>
      <c r="AC34" s="251" t="str">
        <f t="shared" si="50"/>
        <v>PIC-a</v>
      </c>
      <c r="AD34" s="251" t="str">
        <f t="shared" si="51"/>
        <v>J</v>
      </c>
      <c r="AE34" s="49" t="str">
        <f t="shared" si="24"/>
        <v>PIC-a</v>
      </c>
      <c r="AF34" s="201">
        <f t="shared" si="12"/>
        <v>1</v>
      </c>
      <c r="AG34" s="47" t="str">
        <f t="shared" si="13"/>
        <v/>
      </c>
      <c r="AH34" s="47">
        <f t="shared" si="14"/>
        <v>1</v>
      </c>
      <c r="AI34" s="47" t="str">
        <f t="shared" si="15"/>
        <v/>
      </c>
      <c r="AJ34" s="201">
        <f t="shared" si="16"/>
        <v>1</v>
      </c>
      <c r="AK34" s="102"/>
      <c r="AL34" s="216" t="str">
        <f t="shared" si="65"/>
        <v>Q</v>
      </c>
      <c r="AM34" s="362" t="s">
        <v>89</v>
      </c>
      <c r="AN34" s="176" t="s">
        <v>163</v>
      </c>
      <c r="AO34" s="253" t="str">
        <f>+AP34&amp;" FS with "&amp;BC148&amp;","&amp;BC149&amp;","&amp;BC150&amp;" multiplier"</f>
        <v>6 FS with 8,10,15 multiplier</v>
      </c>
      <c r="AP34" s="228">
        <v>6</v>
      </c>
      <c r="AQ34" s="46">
        <f>+$BE$151</f>
        <v>10.256594724220625</v>
      </c>
      <c r="AR34" s="142"/>
      <c r="AT34" s="46">
        <f t="shared" si="64"/>
        <v>11</v>
      </c>
      <c r="AU34" s="47">
        <v>10</v>
      </c>
      <c r="AV34" s="47" t="s">
        <v>107</v>
      </c>
      <c r="AW34" s="47">
        <f t="shared" si="60"/>
        <v>5</v>
      </c>
      <c r="AX34" s="47">
        <f t="shared" si="61"/>
        <v>1</v>
      </c>
      <c r="AY34" s="47">
        <f t="shared" si="61"/>
        <v>10</v>
      </c>
      <c r="AZ34" s="47">
        <f t="shared" si="62"/>
        <v>6</v>
      </c>
      <c r="BA34" s="47">
        <f t="shared" si="63"/>
        <v>8</v>
      </c>
      <c r="BC34" s="199">
        <f t="shared" si="58"/>
        <v>29</v>
      </c>
      <c r="BD34" s="441" t="s">
        <v>97</v>
      </c>
      <c r="BE34" s="199">
        <f t="shared" si="66"/>
        <v>47</v>
      </c>
      <c r="BF34" s="199">
        <f t="shared" si="67"/>
        <v>10</v>
      </c>
      <c r="BG34" s="199">
        <f t="shared" si="68"/>
        <v>33</v>
      </c>
      <c r="BH34" s="199">
        <f t="shared" si="69"/>
        <v>56</v>
      </c>
      <c r="BI34" s="199">
        <f t="shared" si="70"/>
        <v>41</v>
      </c>
      <c r="BK34" s="48">
        <f t="shared" si="57"/>
        <v>29</v>
      </c>
      <c r="BL34" s="48">
        <v>9</v>
      </c>
      <c r="BM34" s="47" t="str">
        <f t="shared" si="26"/>
        <v>Qn5</v>
      </c>
      <c r="BN34" s="47"/>
      <c r="BO34" s="47" t="s">
        <v>164</v>
      </c>
      <c r="BP34" s="47" t="s">
        <v>164</v>
      </c>
      <c r="BQ34" s="47" t="s">
        <v>164</v>
      </c>
      <c r="BR34" s="47" t="s">
        <v>164</v>
      </c>
      <c r="BS34" s="47" t="s">
        <v>164</v>
      </c>
      <c r="BT34" s="47">
        <v>5</v>
      </c>
      <c r="BU34" s="48">
        <f t="shared" si="27"/>
        <v>15</v>
      </c>
      <c r="BV34" s="48">
        <f t="shared" si="28"/>
        <v>16</v>
      </c>
      <c r="BW34" s="48">
        <f t="shared" si="29"/>
        <v>28</v>
      </c>
      <c r="BX34" s="48">
        <f t="shared" si="30"/>
        <v>12</v>
      </c>
      <c r="BY34" s="48">
        <f t="shared" si="31"/>
        <v>21</v>
      </c>
      <c r="BZ34" s="118">
        <f t="shared" si="32"/>
        <v>1693440</v>
      </c>
      <c r="CA34" s="118">
        <f t="shared" si="33"/>
        <v>1693440</v>
      </c>
      <c r="CB34" s="118">
        <f t="shared" si="34"/>
        <v>100</v>
      </c>
      <c r="CC34" s="118">
        <f t="shared" si="35"/>
        <v>169344000</v>
      </c>
      <c r="CD34" s="51">
        <f t="shared" si="36"/>
        <v>1.6119489830483211E-2</v>
      </c>
      <c r="CE34" s="275"/>
      <c r="CF34" s="142"/>
      <c r="CG34" s="148"/>
      <c r="CH34" s="142"/>
      <c r="CI34" s="142"/>
      <c r="CJ34" s="142"/>
      <c r="CK34" s="142"/>
      <c r="CL34" s="142"/>
      <c r="CM34" s="142"/>
      <c r="CN34" s="142"/>
      <c r="CO34" s="142"/>
      <c r="CP34" s="148"/>
      <c r="CQ34" s="148"/>
      <c r="CR34" s="148"/>
      <c r="CS34" s="148"/>
      <c r="CT34" s="148"/>
      <c r="CU34" s="148"/>
      <c r="CV34" s="148"/>
      <c r="CW34" s="148"/>
      <c r="CX34" s="142"/>
      <c r="CY34" s="142"/>
      <c r="CZ34" s="142"/>
      <c r="DA34" s="142"/>
      <c r="DB34" s="142"/>
      <c r="DC34" s="278"/>
      <c r="DD34" s="278"/>
      <c r="DE34" s="278"/>
      <c r="DF34" s="278"/>
      <c r="DG34" s="275"/>
      <c r="DH34" s="142"/>
      <c r="DI34" s="142"/>
      <c r="DJ34" s="148"/>
      <c r="DK34" s="142"/>
      <c r="DL34" s="142"/>
      <c r="DM34" s="142"/>
      <c r="DN34" s="142"/>
      <c r="DO34" s="142"/>
      <c r="DP34" s="142"/>
      <c r="DQ34" s="142"/>
      <c r="DR34" s="142"/>
      <c r="DS34" s="148"/>
      <c r="DT34" s="148"/>
      <c r="DU34" s="148"/>
      <c r="DV34" s="148"/>
      <c r="DW34" s="148"/>
      <c r="DX34" s="148"/>
      <c r="DY34" s="148"/>
      <c r="DZ34" s="148"/>
      <c r="EA34" s="142"/>
      <c r="EB34" s="142"/>
      <c r="EC34" s="142"/>
      <c r="ED34" s="142"/>
      <c r="EE34" s="142"/>
      <c r="EF34" s="278"/>
      <c r="EG34" s="278"/>
      <c r="EH34" s="278"/>
      <c r="EI34" s="278"/>
      <c r="EJ34" s="275"/>
      <c r="EK34" s="142"/>
      <c r="EL34" s="142"/>
      <c r="EM34" s="148"/>
      <c r="EN34" s="142"/>
      <c r="EO34" s="142"/>
      <c r="EP34" s="142"/>
      <c r="EQ34" s="142"/>
      <c r="ER34" s="142"/>
      <c r="ES34" s="142"/>
      <c r="ET34" s="142"/>
      <c r="EU34" s="142"/>
      <c r="EV34" s="148"/>
      <c r="EW34" s="148"/>
      <c r="EX34" s="148"/>
      <c r="EY34" s="148"/>
      <c r="EZ34" s="148"/>
      <c r="FA34" s="148"/>
      <c r="FB34" s="148"/>
      <c r="FC34" s="148"/>
      <c r="FD34" s="142"/>
      <c r="FE34" s="142"/>
      <c r="FF34" s="142"/>
      <c r="FG34" s="142"/>
      <c r="FH34" s="142"/>
      <c r="FI34" s="278"/>
      <c r="FJ34" s="278"/>
      <c r="FK34" s="278"/>
      <c r="FL34" s="278"/>
      <c r="FM34" s="275"/>
      <c r="FN34" s="142"/>
      <c r="FO34" s="142"/>
      <c r="FP34" s="148"/>
      <c r="FQ34" s="142"/>
      <c r="FR34" s="142"/>
      <c r="FS34" s="142"/>
      <c r="FT34" s="142"/>
      <c r="FU34" s="142"/>
      <c r="FV34" s="142"/>
      <c r="FW34" s="142"/>
      <c r="FX34" s="142"/>
      <c r="FY34" s="148"/>
      <c r="FZ34" s="148"/>
      <c r="GA34" s="148"/>
      <c r="GB34" s="148"/>
      <c r="GC34" s="148"/>
      <c r="GD34" s="148"/>
      <c r="GE34" s="148"/>
      <c r="GF34" s="148"/>
      <c r="GG34" s="142"/>
      <c r="GH34" s="142"/>
      <c r="GI34" s="142"/>
      <c r="GJ34" s="142"/>
      <c r="GK34" s="142"/>
      <c r="GL34" s="278"/>
      <c r="GM34" s="278"/>
      <c r="GN34" s="148"/>
      <c r="GO34" s="148"/>
      <c r="GP34" s="275"/>
      <c r="GT34" s="48">
        <f t="shared" si="18"/>
        <v>9</v>
      </c>
      <c r="GU34" s="221">
        <f>LARGE($GY$50:$GY$305,SUM(GT$4:GT33))</f>
        <v>30</v>
      </c>
      <c r="GV34" s="204">
        <f t="shared" si="19"/>
        <v>19977224.044438109</v>
      </c>
      <c r="GW34" s="310">
        <f t="shared" si="20"/>
        <v>5.7047665076814899E-2</v>
      </c>
      <c r="GX34" s="205">
        <f t="shared" si="37"/>
        <v>8.7646006076979326</v>
      </c>
      <c r="GZ34" s="369">
        <f t="shared" si="38"/>
        <v>30</v>
      </c>
      <c r="HA34" s="344">
        <f t="shared" si="39"/>
        <v>0</v>
      </c>
      <c r="HB34" s="207">
        <f t="shared" si="40"/>
        <v>5.7047665076814899E-2</v>
      </c>
      <c r="HE34" s="265"/>
    </row>
    <row r="35" spans="1:213" ht="15">
      <c r="A35" s="142">
        <f t="shared" si="21"/>
        <v>31</v>
      </c>
      <c r="B35" s="99" t="s">
        <v>53</v>
      </c>
      <c r="C35" s="99"/>
      <c r="D35" s="99" t="s">
        <v>116</v>
      </c>
      <c r="E35" s="99" t="s">
        <v>81</v>
      </c>
      <c r="F35" s="99" t="s">
        <v>81</v>
      </c>
      <c r="G35" s="344">
        <f t="shared" si="22"/>
        <v>28</v>
      </c>
      <c r="H35" s="251" t="str">
        <f t="shared" si="41"/>
        <v>PIC-e</v>
      </c>
      <c r="I35" s="251" t="str">
        <f t="shared" si="42"/>
        <v/>
      </c>
      <c r="J35" s="251" t="str">
        <f t="shared" si="43"/>
        <v>Q</v>
      </c>
      <c r="K35" s="251" t="str">
        <f t="shared" si="44"/>
        <v>K</v>
      </c>
      <c r="L35" s="251" t="str">
        <f t="shared" si="45"/>
        <v>PIC-e</v>
      </c>
      <c r="M35" s="49" t="str">
        <f t="shared" si="46"/>
        <v>PIC-a</v>
      </c>
      <c r="N35" s="201">
        <f t="shared" si="6"/>
        <v>1</v>
      </c>
      <c r="O35" s="47" t="str">
        <f t="shared" si="7"/>
        <v/>
      </c>
      <c r="P35" s="47">
        <f t="shared" si="8"/>
        <v>1</v>
      </c>
      <c r="Q35" s="47" t="str">
        <f t="shared" si="9"/>
        <v/>
      </c>
      <c r="R35" s="201">
        <f t="shared" si="10"/>
        <v>1</v>
      </c>
      <c r="S35" s="148">
        <f t="shared" si="23"/>
        <v>31</v>
      </c>
      <c r="T35" s="99" t="s">
        <v>53</v>
      </c>
      <c r="U35" s="99"/>
      <c r="V35" s="99" t="s">
        <v>89</v>
      </c>
      <c r="W35" s="99" t="s">
        <v>81</v>
      </c>
      <c r="X35" s="99" t="s">
        <v>81</v>
      </c>
      <c r="Y35" s="49">
        <f t="shared" si="11"/>
        <v>28</v>
      </c>
      <c r="Z35" s="251" t="str">
        <f t="shared" si="47"/>
        <v>PIC-e</v>
      </c>
      <c r="AA35" s="251" t="str">
        <f t="shared" si="48"/>
        <v/>
      </c>
      <c r="AB35" s="251" t="str">
        <f t="shared" si="49"/>
        <v>A</v>
      </c>
      <c r="AC35" s="251" t="str">
        <f t="shared" si="50"/>
        <v>K</v>
      </c>
      <c r="AD35" s="251" t="str">
        <f t="shared" si="51"/>
        <v>PIC-e</v>
      </c>
      <c r="AE35" s="49" t="str">
        <f t="shared" si="24"/>
        <v>PIC-a</v>
      </c>
      <c r="AF35" s="201">
        <f t="shared" si="12"/>
        <v>1</v>
      </c>
      <c r="AG35" s="47" t="str">
        <f t="shared" si="13"/>
        <v/>
      </c>
      <c r="AH35" s="47">
        <f t="shared" si="14"/>
        <v>1</v>
      </c>
      <c r="AI35" s="47" t="str">
        <f t="shared" si="15"/>
        <v/>
      </c>
      <c r="AJ35" s="201">
        <f t="shared" si="16"/>
        <v>1</v>
      </c>
      <c r="AK35" s="102"/>
      <c r="AL35" s="216" t="str">
        <f t="shared" si="65"/>
        <v>J</v>
      </c>
      <c r="AM35" s="362" t="s">
        <v>42</v>
      </c>
      <c r="AN35" s="176" t="s">
        <v>165</v>
      </c>
      <c r="AO35" s="253" t="str">
        <f>+$AP$35&amp;" FS with "&amp;BC155&amp;","&amp;BC156&amp;","&amp;BC157&amp;" multiplier"</f>
        <v>3 FS with 10,15,30 multiplier</v>
      </c>
      <c r="AP35" s="228">
        <v>3</v>
      </c>
      <c r="AQ35" s="46">
        <f>+$BE$158</f>
        <v>20.878092447916664</v>
      </c>
      <c r="AR35" s="142"/>
      <c r="AT35" s="46">
        <f t="shared" si="64"/>
        <v>12</v>
      </c>
      <c r="AU35" s="47">
        <v>9</v>
      </c>
      <c r="AV35" s="47" t="s">
        <v>111</v>
      </c>
      <c r="AW35" s="47">
        <f t="shared" si="60"/>
        <v>11</v>
      </c>
      <c r="AX35" s="47">
        <f t="shared" si="61"/>
        <v>1</v>
      </c>
      <c r="AY35" s="47">
        <f t="shared" si="61"/>
        <v>5</v>
      </c>
      <c r="AZ35" s="47">
        <f t="shared" si="62"/>
        <v>11</v>
      </c>
      <c r="BA35" s="47">
        <f t="shared" si="63"/>
        <v>3</v>
      </c>
      <c r="BC35" s="199">
        <f t="shared" si="58"/>
        <v>30</v>
      </c>
      <c r="BD35" s="441" t="s">
        <v>112</v>
      </c>
      <c r="BE35" s="199">
        <f t="shared" si="66"/>
        <v>41</v>
      </c>
      <c r="BF35" s="199">
        <f t="shared" si="67"/>
        <v>14</v>
      </c>
      <c r="BG35" s="199">
        <f t="shared" si="68"/>
        <v>29</v>
      </c>
      <c r="BH35" s="199">
        <f t="shared" si="69"/>
        <v>55</v>
      </c>
      <c r="BI35" s="199">
        <f t="shared" si="70"/>
        <v>35</v>
      </c>
      <c r="BK35" s="48">
        <f t="shared" si="57"/>
        <v>30</v>
      </c>
      <c r="BL35" s="48">
        <v>9</v>
      </c>
      <c r="BM35" s="47" t="str">
        <f t="shared" si="26"/>
        <v>Qn4</v>
      </c>
      <c r="BN35" s="47"/>
      <c r="BO35" s="47" t="s">
        <v>164</v>
      </c>
      <c r="BP35" s="47" t="s">
        <v>164</v>
      </c>
      <c r="BQ35" s="47" t="s">
        <v>164</v>
      </c>
      <c r="BR35" s="47" t="s">
        <v>164</v>
      </c>
      <c r="BS35" s="47" t="s">
        <v>166</v>
      </c>
      <c r="BT35" s="47">
        <v>4</v>
      </c>
      <c r="BU35" s="48">
        <f t="shared" si="27"/>
        <v>15</v>
      </c>
      <c r="BV35" s="48">
        <f t="shared" si="28"/>
        <v>16</v>
      </c>
      <c r="BW35" s="48">
        <f t="shared" si="29"/>
        <v>28</v>
      </c>
      <c r="BX35" s="48">
        <f t="shared" si="30"/>
        <v>12</v>
      </c>
      <c r="BY35" s="48">
        <f t="shared" si="31"/>
        <v>28</v>
      </c>
      <c r="BZ35" s="118">
        <f t="shared" si="32"/>
        <v>2257920</v>
      </c>
      <c r="CA35" s="118">
        <f t="shared" si="33"/>
        <v>2257920</v>
      </c>
      <c r="CB35" s="118">
        <f t="shared" si="34"/>
        <v>20</v>
      </c>
      <c r="CC35" s="118">
        <f t="shared" si="35"/>
        <v>45158400</v>
      </c>
      <c r="CD35" s="51">
        <f t="shared" si="36"/>
        <v>4.2985306214621891E-3</v>
      </c>
      <c r="CE35" s="275"/>
      <c r="CF35" s="142"/>
      <c r="CG35" s="148"/>
      <c r="CH35" s="142"/>
      <c r="CI35" s="142"/>
      <c r="CJ35" s="142"/>
      <c r="CK35" s="142"/>
      <c r="CL35" s="142"/>
      <c r="CM35" s="142"/>
      <c r="CN35" s="142"/>
      <c r="CO35" s="142"/>
      <c r="CP35" s="148"/>
      <c r="CQ35" s="148"/>
      <c r="CR35" s="148"/>
      <c r="CS35" s="148"/>
      <c r="CT35" s="148"/>
      <c r="CU35" s="148"/>
      <c r="CV35" s="148"/>
      <c r="CW35" s="148"/>
      <c r="CX35" s="142"/>
      <c r="CY35" s="142"/>
      <c r="CZ35" s="142"/>
      <c r="DA35" s="142"/>
      <c r="DB35" s="142"/>
      <c r="DC35" s="278"/>
      <c r="DD35" s="278"/>
      <c r="DE35" s="278"/>
      <c r="DF35" s="278"/>
      <c r="DG35" s="275"/>
      <c r="DH35" s="142"/>
      <c r="DI35" s="142"/>
      <c r="DJ35" s="148"/>
      <c r="DK35" s="142"/>
      <c r="DL35" s="142"/>
      <c r="DM35" s="142"/>
      <c r="DN35" s="142"/>
      <c r="DO35" s="142"/>
      <c r="DP35" s="142"/>
      <c r="DQ35" s="142"/>
      <c r="DR35" s="142"/>
      <c r="DS35" s="148"/>
      <c r="DT35" s="148"/>
      <c r="DU35" s="148"/>
      <c r="DV35" s="148"/>
      <c r="DW35" s="148"/>
      <c r="DX35" s="148"/>
      <c r="DY35" s="148"/>
      <c r="DZ35" s="148"/>
      <c r="EA35" s="142"/>
      <c r="EB35" s="142"/>
      <c r="EC35" s="142"/>
      <c r="ED35" s="142"/>
      <c r="EE35" s="142"/>
      <c r="EF35" s="278"/>
      <c r="EG35" s="278"/>
      <c r="EH35" s="278"/>
      <c r="EI35" s="278"/>
      <c r="EJ35" s="275"/>
      <c r="EK35" s="142"/>
      <c r="EL35" s="142"/>
      <c r="EM35" s="148"/>
      <c r="EN35" s="142"/>
      <c r="EO35" s="142"/>
      <c r="EP35" s="142"/>
      <c r="EQ35" s="142"/>
      <c r="ER35" s="142"/>
      <c r="ES35" s="142"/>
      <c r="ET35" s="142"/>
      <c r="EU35" s="142"/>
      <c r="EV35" s="148"/>
      <c r="EW35" s="148"/>
      <c r="EX35" s="148"/>
      <c r="EY35" s="148"/>
      <c r="EZ35" s="148"/>
      <c r="FA35" s="148"/>
      <c r="FB35" s="148"/>
      <c r="FC35" s="148"/>
      <c r="FD35" s="142"/>
      <c r="FE35" s="142"/>
      <c r="FF35" s="142"/>
      <c r="FG35" s="142"/>
      <c r="FH35" s="142"/>
      <c r="FI35" s="278"/>
      <c r="FJ35" s="278"/>
      <c r="FK35" s="278"/>
      <c r="FL35" s="278"/>
      <c r="FM35" s="275"/>
      <c r="FN35" s="142"/>
      <c r="FO35" s="142"/>
      <c r="FP35" s="148"/>
      <c r="FQ35" s="142"/>
      <c r="FR35" s="142"/>
      <c r="FS35" s="142"/>
      <c r="FT35" s="142"/>
      <c r="FU35" s="142"/>
      <c r="FV35" s="142"/>
      <c r="FW35" s="142"/>
      <c r="FX35" s="142"/>
      <c r="FY35" s="148"/>
      <c r="FZ35" s="148"/>
      <c r="GA35" s="148"/>
      <c r="GB35" s="148"/>
      <c r="GC35" s="148"/>
      <c r="GD35" s="148"/>
      <c r="GE35" s="148"/>
      <c r="GF35" s="148"/>
      <c r="GG35" s="142"/>
      <c r="GH35" s="142"/>
      <c r="GI35" s="142"/>
      <c r="GJ35" s="142"/>
      <c r="GK35" s="142"/>
      <c r="GL35" s="278"/>
      <c r="GM35" s="278"/>
      <c r="GN35" s="148"/>
      <c r="GO35" s="148"/>
      <c r="GP35" s="275"/>
      <c r="GT35" s="48">
        <f t="shared" si="18"/>
        <v>10</v>
      </c>
      <c r="GU35" s="221">
        <f>LARGE($GY$50:$GY$305,SUM(GT$4:GT34))</f>
        <v>20</v>
      </c>
      <c r="GV35" s="204">
        <f t="shared" si="19"/>
        <v>22695145.245181635</v>
      </c>
      <c r="GW35" s="310">
        <f t="shared" si="20"/>
        <v>4.3206037767035708E-2</v>
      </c>
      <c r="GX35" s="205">
        <f t="shared" si="37"/>
        <v>7.7149711142374624</v>
      </c>
      <c r="GZ35" s="369">
        <f t="shared" si="38"/>
        <v>20</v>
      </c>
      <c r="HA35" s="344">
        <f t="shared" si="39"/>
        <v>0</v>
      </c>
      <c r="HB35" s="207">
        <f t="shared" si="40"/>
        <v>4.3206037767035708E-2</v>
      </c>
      <c r="HE35" s="265"/>
    </row>
    <row r="36" spans="1:213">
      <c r="A36" s="142">
        <f t="shared" si="21"/>
        <v>32</v>
      </c>
      <c r="B36" s="99" t="s">
        <v>89</v>
      </c>
      <c r="C36" s="99"/>
      <c r="D36" s="99" t="s">
        <v>89</v>
      </c>
      <c r="E36" s="99">
        <v>10</v>
      </c>
      <c r="F36" s="99" t="s">
        <v>67</v>
      </c>
      <c r="G36" s="344">
        <f t="shared" si="22"/>
        <v>29</v>
      </c>
      <c r="H36" s="251" t="str">
        <f t="shared" si="41"/>
        <v>J</v>
      </c>
      <c r="I36" s="251" t="str">
        <f t="shared" si="42"/>
        <v/>
      </c>
      <c r="J36" s="251" t="str">
        <f t="shared" si="43"/>
        <v>A</v>
      </c>
      <c r="K36" s="251" t="str">
        <f t="shared" si="44"/>
        <v>PIC-e</v>
      </c>
      <c r="L36" s="251" t="str">
        <f t="shared" si="45"/>
        <v>PIC-d</v>
      </c>
      <c r="M36" s="49" t="str">
        <f t="shared" si="46"/>
        <v>PIC-a</v>
      </c>
      <c r="N36" s="201">
        <f t="shared" si="6"/>
        <v>1</v>
      </c>
      <c r="O36" s="47" t="str">
        <f t="shared" si="7"/>
        <v/>
      </c>
      <c r="P36" s="47">
        <f t="shared" si="8"/>
        <v>1</v>
      </c>
      <c r="Q36" s="47">
        <f t="shared" si="9"/>
        <v>1</v>
      </c>
      <c r="R36" s="201">
        <f t="shared" si="10"/>
        <v>1</v>
      </c>
      <c r="S36" s="148">
        <f t="shared" si="23"/>
        <v>32</v>
      </c>
      <c r="T36" s="99" t="s">
        <v>89</v>
      </c>
      <c r="U36" s="99"/>
      <c r="V36" s="99">
        <v>10</v>
      </c>
      <c r="W36" s="99" t="s">
        <v>67</v>
      </c>
      <c r="X36" s="99" t="s">
        <v>67</v>
      </c>
      <c r="Y36" s="49">
        <f t="shared" si="11"/>
        <v>29</v>
      </c>
      <c r="Z36" s="251" t="str">
        <f t="shared" si="47"/>
        <v>J</v>
      </c>
      <c r="AA36" s="251" t="str">
        <f t="shared" si="48"/>
        <v/>
      </c>
      <c r="AB36" s="251" t="str">
        <f t="shared" si="49"/>
        <v>A</v>
      </c>
      <c r="AC36" s="251" t="str">
        <f t="shared" si="50"/>
        <v>J</v>
      </c>
      <c r="AD36" s="251" t="str">
        <f t="shared" si="51"/>
        <v>Q</v>
      </c>
      <c r="AE36" s="49" t="str">
        <f t="shared" si="24"/>
        <v>PIC-a</v>
      </c>
      <c r="AF36" s="201">
        <f t="shared" si="12"/>
        <v>1</v>
      </c>
      <c r="AG36" s="47" t="str">
        <f t="shared" si="13"/>
        <v/>
      </c>
      <c r="AH36" s="47">
        <f t="shared" si="14"/>
        <v>1</v>
      </c>
      <c r="AI36" s="47">
        <f t="shared" si="15"/>
        <v>1</v>
      </c>
      <c r="AJ36" s="201">
        <f t="shared" si="16"/>
        <v>1</v>
      </c>
      <c r="AK36" s="102"/>
      <c r="AL36" s="216">
        <f t="shared" si="65"/>
        <v>10</v>
      </c>
      <c r="AM36" s="269">
        <v>10</v>
      </c>
      <c r="AT36" s="46">
        <f t="shared" si="64"/>
        <v>13</v>
      </c>
      <c r="AU36" s="47" t="s">
        <v>45</v>
      </c>
      <c r="AV36" s="47" t="s">
        <v>115</v>
      </c>
      <c r="AW36" s="47">
        <f t="shared" si="60"/>
        <v>2</v>
      </c>
      <c r="AX36" s="47">
        <f t="shared" si="61"/>
        <v>1</v>
      </c>
      <c r="AY36" s="47">
        <f t="shared" si="61"/>
        <v>1</v>
      </c>
      <c r="AZ36" s="47">
        <f t="shared" si="62"/>
        <v>1</v>
      </c>
      <c r="BA36" s="47">
        <f t="shared" si="63"/>
        <v>1</v>
      </c>
      <c r="BC36" s="199">
        <f t="shared" si="58"/>
        <v>31</v>
      </c>
      <c r="BD36" s="441" t="s">
        <v>122</v>
      </c>
      <c r="BE36" s="199">
        <f t="shared" si="66"/>
        <v>47</v>
      </c>
      <c r="BF36" s="199">
        <f t="shared" si="67"/>
        <v>14</v>
      </c>
      <c r="BG36" s="199">
        <f t="shared" si="68"/>
        <v>17</v>
      </c>
      <c r="BH36" s="199">
        <f t="shared" si="69"/>
        <v>36</v>
      </c>
      <c r="BI36" s="199">
        <f t="shared" si="70"/>
        <v>27</v>
      </c>
      <c r="BK36" s="48">
        <f t="shared" si="57"/>
        <v>31</v>
      </c>
      <c r="BL36" s="48">
        <v>9</v>
      </c>
      <c r="BM36" s="47" t="str">
        <f t="shared" si="26"/>
        <v>Qn3</v>
      </c>
      <c r="BN36" s="47"/>
      <c r="BO36" s="47" t="s">
        <v>164</v>
      </c>
      <c r="BP36" s="47" t="s">
        <v>164</v>
      </c>
      <c r="BQ36" s="47" t="s">
        <v>164</v>
      </c>
      <c r="BR36" s="47" t="s">
        <v>166</v>
      </c>
      <c r="BS36" s="47" t="s">
        <v>83</v>
      </c>
      <c r="BT36" s="47">
        <v>3</v>
      </c>
      <c r="BU36" s="48">
        <f t="shared" si="27"/>
        <v>15</v>
      </c>
      <c r="BV36" s="48">
        <f t="shared" si="28"/>
        <v>16</v>
      </c>
      <c r="BW36" s="48">
        <f t="shared" si="29"/>
        <v>28</v>
      </c>
      <c r="BX36" s="48">
        <f t="shared" si="30"/>
        <v>59</v>
      </c>
      <c r="BY36" s="48">
        <f t="shared" si="31"/>
        <v>47</v>
      </c>
      <c r="BZ36" s="118">
        <f t="shared" si="32"/>
        <v>18634560</v>
      </c>
      <c r="CA36" s="118">
        <f t="shared" si="33"/>
        <v>18634560</v>
      </c>
      <c r="CB36" s="118">
        <f t="shared" si="34"/>
        <v>10</v>
      </c>
      <c r="CC36" s="118">
        <f t="shared" si="35"/>
        <v>186345600</v>
      </c>
      <c r="CD36" s="51">
        <f t="shared" si="36"/>
        <v>1.7737835436480134E-2</v>
      </c>
      <c r="CE36" s="275"/>
      <c r="CF36" s="142"/>
      <c r="CG36" s="148"/>
      <c r="CH36" s="142"/>
      <c r="CI36" s="142"/>
      <c r="CJ36" s="142"/>
      <c r="CK36" s="142"/>
      <c r="CL36" s="142"/>
      <c r="CM36" s="142"/>
      <c r="CN36" s="142"/>
      <c r="CO36" s="142"/>
      <c r="CP36" s="148"/>
      <c r="CQ36" s="148"/>
      <c r="CR36" s="148"/>
      <c r="CS36" s="148"/>
      <c r="CT36" s="148"/>
      <c r="CU36" s="148"/>
      <c r="CV36" s="148"/>
      <c r="CW36" s="148"/>
      <c r="CX36" s="142"/>
      <c r="CY36" s="142"/>
      <c r="CZ36" s="142"/>
      <c r="DA36" s="142"/>
      <c r="DB36" s="142"/>
      <c r="DC36" s="278"/>
      <c r="DD36" s="278"/>
      <c r="DE36" s="278"/>
      <c r="DF36" s="278"/>
      <c r="DG36" s="275"/>
      <c r="DH36" s="142"/>
      <c r="DI36" s="142"/>
      <c r="DJ36" s="148"/>
      <c r="DK36" s="142"/>
      <c r="DL36" s="142"/>
      <c r="DM36" s="142"/>
      <c r="DN36" s="142"/>
      <c r="DO36" s="142"/>
      <c r="DP36" s="142"/>
      <c r="DQ36" s="142"/>
      <c r="DR36" s="142"/>
      <c r="DS36" s="148"/>
      <c r="DT36" s="148"/>
      <c r="DU36" s="148"/>
      <c r="DV36" s="148"/>
      <c r="DW36" s="148"/>
      <c r="DX36" s="148"/>
      <c r="DY36" s="148"/>
      <c r="DZ36" s="148"/>
      <c r="EA36" s="142"/>
      <c r="EB36" s="142"/>
      <c r="EC36" s="142"/>
      <c r="ED36" s="142"/>
      <c r="EE36" s="142"/>
      <c r="EF36" s="278"/>
      <c r="EG36" s="278"/>
      <c r="EH36" s="278"/>
      <c r="EI36" s="278"/>
      <c r="EJ36" s="275"/>
      <c r="EK36" s="142"/>
      <c r="EL36" s="142"/>
      <c r="EM36" s="148"/>
      <c r="EN36" s="142"/>
      <c r="EO36" s="142"/>
      <c r="EP36" s="142"/>
      <c r="EQ36" s="142"/>
      <c r="ER36" s="142"/>
      <c r="ES36" s="142"/>
      <c r="ET36" s="142"/>
      <c r="EU36" s="142"/>
      <c r="EV36" s="148"/>
      <c r="EW36" s="148"/>
      <c r="EX36" s="148"/>
      <c r="EY36" s="148"/>
      <c r="EZ36" s="148"/>
      <c r="FA36" s="148"/>
      <c r="FB36" s="148"/>
      <c r="FC36" s="148"/>
      <c r="FD36" s="142"/>
      <c r="FE36" s="142"/>
      <c r="FF36" s="142"/>
      <c r="FG36" s="142"/>
      <c r="FH36" s="142"/>
      <c r="FI36" s="278"/>
      <c r="FJ36" s="278"/>
      <c r="FK36" s="278"/>
      <c r="FL36" s="278"/>
      <c r="FM36" s="275"/>
      <c r="FN36" s="142"/>
      <c r="FO36" s="142"/>
      <c r="FP36" s="148"/>
      <c r="FQ36" s="142"/>
      <c r="FR36" s="142"/>
      <c r="FS36" s="142"/>
      <c r="FT36" s="142"/>
      <c r="FU36" s="142"/>
      <c r="FV36" s="142"/>
      <c r="FW36" s="142"/>
      <c r="FX36" s="142"/>
      <c r="FY36" s="148"/>
      <c r="FZ36" s="148"/>
      <c r="GA36" s="148"/>
      <c r="GB36" s="148"/>
      <c r="GC36" s="148"/>
      <c r="GD36" s="148"/>
      <c r="GE36" s="148"/>
      <c r="GF36" s="148"/>
      <c r="GG36" s="142"/>
      <c r="GH36" s="142"/>
      <c r="GI36" s="142"/>
      <c r="GJ36" s="142"/>
      <c r="GK36" s="142"/>
      <c r="GL36" s="278"/>
      <c r="GM36" s="278"/>
      <c r="GN36" s="148"/>
      <c r="GO36" s="148"/>
      <c r="GP36" s="275"/>
      <c r="GT36" s="48">
        <f t="shared" si="18"/>
        <v>6</v>
      </c>
      <c r="GU36" s="221">
        <f>LARGE($GY$50:$GY$305,SUM(GT$4:GT35))</f>
        <v>10</v>
      </c>
      <c r="GV36" s="204">
        <f t="shared" si="19"/>
        <v>42351888</v>
      </c>
      <c r="GW36" s="310">
        <f t="shared" si="20"/>
        <v>4.031384802046508E-2</v>
      </c>
      <c r="GX36" s="205">
        <f t="shared" si="37"/>
        <v>4.1342286794864966</v>
      </c>
      <c r="GZ36" s="369">
        <f t="shared" si="38"/>
        <v>10</v>
      </c>
      <c r="HA36" s="344">
        <f t="shared" si="39"/>
        <v>0</v>
      </c>
      <c r="HB36" s="207">
        <f t="shared" si="40"/>
        <v>4.031384802046508E-2</v>
      </c>
      <c r="HE36" s="265"/>
    </row>
    <row r="37" spans="1:213">
      <c r="A37" s="142">
        <f t="shared" si="21"/>
        <v>33</v>
      </c>
      <c r="B37" s="99" t="s">
        <v>42</v>
      </c>
      <c r="C37" s="99"/>
      <c r="D37" s="99" t="s">
        <v>91</v>
      </c>
      <c r="E37" s="99">
        <v>9</v>
      </c>
      <c r="F37" s="99">
        <v>9</v>
      </c>
      <c r="G37" s="344">
        <f t="shared" si="22"/>
        <v>30</v>
      </c>
      <c r="H37" s="251">
        <f t="shared" si="41"/>
        <v>9</v>
      </c>
      <c r="I37" s="251" t="str">
        <f t="shared" si="42"/>
        <v/>
      </c>
      <c r="J37" s="251" t="str">
        <f t="shared" si="43"/>
        <v>A</v>
      </c>
      <c r="K37" s="251" t="str">
        <f t="shared" si="44"/>
        <v>K</v>
      </c>
      <c r="L37" s="251" t="str">
        <f t="shared" si="45"/>
        <v>K</v>
      </c>
      <c r="M37" s="49" t="str">
        <f t="shared" si="46"/>
        <v>PIC-a</v>
      </c>
      <c r="N37" s="201">
        <f t="shared" ref="N37:N68" si="71">IF(AND(COUNTIF(H36:H38,$AL$26)=0,COUNTIF(H36:H38,$M37)=0,H39&lt;&gt;""),1,"")</f>
        <v>1</v>
      </c>
      <c r="O37" s="47" t="str">
        <f t="shared" ref="O37:O68" si="72">IF(AND(COUNTIF(I36:I39,$AL$26)=0,COUNTIF(I36:I39,$M37)=0,I39&lt;&gt;""),1,"")</f>
        <v/>
      </c>
      <c r="P37" s="47">
        <f t="shared" ref="P37:P68" si="73">IF(AND(COUNTIF(J36:J39,$AL$26)=0,COUNTIF(J36:J39,$M37)=0,J39&lt;&gt;""),1,"")</f>
        <v>1</v>
      </c>
      <c r="Q37" s="47">
        <f t="shared" ref="Q37:Q68" si="74">IF(AND(COUNTIF(K36:K39,$AL$26)=0,COUNTIF(K36:K39,$M37)=0,K39&lt;&gt;""),1,"")</f>
        <v>1</v>
      </c>
      <c r="R37" s="201">
        <f t="shared" ref="R37:R68" si="75">IF(AND(COUNTIF(L36:L38,$AL$26)=0,COUNTIF(L36:L38,$M37)=0,L39&lt;&gt;""),1,"")</f>
        <v>1</v>
      </c>
      <c r="S37" s="148">
        <f t="shared" si="23"/>
        <v>33</v>
      </c>
      <c r="T37" s="99" t="s">
        <v>42</v>
      </c>
      <c r="U37" s="99"/>
      <c r="V37" s="99" t="s">
        <v>116</v>
      </c>
      <c r="W37" s="99">
        <v>9</v>
      </c>
      <c r="X37" s="99">
        <v>9</v>
      </c>
      <c r="Y37" s="49">
        <f t="shared" ref="Y37:Y68" si="76">Y36+1</f>
        <v>30</v>
      </c>
      <c r="Z37" s="251" t="str">
        <f t="shared" si="47"/>
        <v>Q</v>
      </c>
      <c r="AA37" s="251" t="str">
        <f t="shared" si="48"/>
        <v/>
      </c>
      <c r="AB37" s="251" t="str">
        <f t="shared" si="49"/>
        <v>PIC-d</v>
      </c>
      <c r="AC37" s="251" t="str">
        <f t="shared" si="50"/>
        <v>K</v>
      </c>
      <c r="AD37" s="251" t="str">
        <f t="shared" si="51"/>
        <v>K</v>
      </c>
      <c r="AE37" s="49" t="str">
        <f t="shared" si="24"/>
        <v>PIC-a</v>
      </c>
      <c r="AF37" s="201">
        <f t="shared" ref="AF37:AF68" si="77">IF(AND(COUNTIF(Z36:Z38,$AL$26)=0,COUNTIF(Z36:Z38,$AE37)=0,Z39&lt;&gt;""),1,"")</f>
        <v>1</v>
      </c>
      <c r="AG37" s="47" t="str">
        <f t="shared" ref="AG37:AG68" si="78">IF(AND(COUNTIF(AA36:AA39,$AL$26)=0,COUNTIF(AA36:AA39,$AE37)=0,AA39&lt;&gt;""),1,"")</f>
        <v/>
      </c>
      <c r="AH37" s="47">
        <f t="shared" ref="AH37:AH68" si="79">IF(AND(COUNTIF(AB36:AB39,$AL$26)=0,COUNTIF(AB36:AB39,$AE37)=0,AB39&lt;&gt;""),1,"")</f>
        <v>1</v>
      </c>
      <c r="AI37" s="47">
        <f t="shared" ref="AI37:AI68" si="80">IF(AND(COUNTIF(AC36:AC39,$AL$26)=0,COUNTIF(AC36:AC39,$AE37)=0,AC39&lt;&gt;""),1,"")</f>
        <v>1</v>
      </c>
      <c r="AJ37" s="201">
        <f t="shared" ref="AJ37:AJ68" si="81">IF(AND(COUNTIF(AD36:AD38,$AL$26)=0,COUNTIF(AD36:AD38,$AE37)=0,AD39&lt;&gt;""),1,"")</f>
        <v>1</v>
      </c>
      <c r="AK37" s="102"/>
      <c r="AL37" s="216">
        <f t="shared" si="65"/>
        <v>9</v>
      </c>
      <c r="AM37" s="269">
        <v>9</v>
      </c>
      <c r="AU37" s="104" t="s">
        <v>117</v>
      </c>
      <c r="AV37" s="105"/>
      <c r="AW37" s="106">
        <f>SUM(AW24:AW36)</f>
        <v>56</v>
      </c>
      <c r="AX37" s="106">
        <f>SUM(AX24:AX36)</f>
        <v>22</v>
      </c>
      <c r="AY37" s="106">
        <f>SUM(AY24:AY36)</f>
        <v>45</v>
      </c>
      <c r="AZ37" s="106">
        <f>SUM(AZ24:AZ36)</f>
        <v>72</v>
      </c>
      <c r="BA37" s="106">
        <f>SUM(BA24:BA36)</f>
        <v>91</v>
      </c>
      <c r="BC37" s="199">
        <f t="shared" si="58"/>
        <v>32</v>
      </c>
      <c r="BD37" s="441" t="s">
        <v>167</v>
      </c>
      <c r="BE37" s="199">
        <f t="shared" si="66"/>
        <v>25</v>
      </c>
      <c r="BF37" s="199">
        <f t="shared" si="67"/>
        <v>17</v>
      </c>
      <c r="BG37" s="199">
        <f t="shared" si="68"/>
        <v>27</v>
      </c>
      <c r="BH37" s="199">
        <f t="shared" si="69"/>
        <v>43</v>
      </c>
      <c r="BI37" s="199">
        <f t="shared" si="70"/>
        <v>41</v>
      </c>
      <c r="BK37" s="48">
        <f t="shared" si="57"/>
        <v>32</v>
      </c>
      <c r="BL37" s="48">
        <v>9</v>
      </c>
      <c r="BM37" s="47" t="str">
        <f t="shared" si="26"/>
        <v>Qn2</v>
      </c>
      <c r="BN37" s="47"/>
      <c r="BO37" s="47" t="s">
        <v>164</v>
      </c>
      <c r="BP37" s="47" t="s">
        <v>164</v>
      </c>
      <c r="BQ37" s="47" t="s">
        <v>166</v>
      </c>
      <c r="BR37" s="47" t="s">
        <v>83</v>
      </c>
      <c r="BS37" s="47" t="s">
        <v>83</v>
      </c>
      <c r="BT37" s="47">
        <v>2</v>
      </c>
      <c r="BU37" s="48">
        <f t="shared" si="27"/>
        <v>15</v>
      </c>
      <c r="BV37" s="48">
        <f t="shared" si="28"/>
        <v>16</v>
      </c>
      <c r="BW37" s="48">
        <f t="shared" si="29"/>
        <v>23</v>
      </c>
      <c r="BX37" s="48">
        <f t="shared" si="30"/>
        <v>71</v>
      </c>
      <c r="BY37" s="48">
        <f t="shared" si="31"/>
        <v>47</v>
      </c>
      <c r="BZ37" s="118">
        <f t="shared" si="32"/>
        <v>18420240</v>
      </c>
      <c r="CA37" s="118">
        <f t="shared" si="33"/>
        <v>0</v>
      </c>
      <c r="CB37" s="118">
        <f t="shared" si="34"/>
        <v>0</v>
      </c>
      <c r="CC37" s="118">
        <f t="shared" si="35"/>
        <v>0</v>
      </c>
      <c r="CD37" s="51">
        <f t="shared" si="36"/>
        <v>0</v>
      </c>
      <c r="CE37" s="275"/>
      <c r="CF37" s="142"/>
      <c r="CG37" s="148"/>
      <c r="CH37" s="142"/>
      <c r="CI37" s="142"/>
      <c r="CJ37" s="142"/>
      <c r="CK37" s="142"/>
      <c r="CL37" s="142"/>
      <c r="CM37" s="142"/>
      <c r="CN37" s="142"/>
      <c r="CO37" s="142"/>
      <c r="CP37" s="148"/>
      <c r="CQ37" s="148"/>
      <c r="CR37" s="148"/>
      <c r="CS37" s="148"/>
      <c r="CT37" s="148"/>
      <c r="CU37" s="148"/>
      <c r="CV37" s="148"/>
      <c r="CW37" s="148"/>
      <c r="CX37" s="142"/>
      <c r="CY37" s="142"/>
      <c r="CZ37" s="142"/>
      <c r="DA37" s="142"/>
      <c r="DB37" s="142"/>
      <c r="DC37" s="278"/>
      <c r="DD37" s="278"/>
      <c r="DE37" s="278"/>
      <c r="DF37" s="278"/>
      <c r="DG37" s="275"/>
      <c r="DH37" s="142"/>
      <c r="DI37" s="142"/>
      <c r="DJ37" s="148"/>
      <c r="DK37" s="142"/>
      <c r="DL37" s="142"/>
      <c r="DM37" s="142"/>
      <c r="DN37" s="142"/>
      <c r="DO37" s="142"/>
      <c r="DP37" s="142"/>
      <c r="DQ37" s="142"/>
      <c r="DR37" s="142"/>
      <c r="DS37" s="148"/>
      <c r="DT37" s="148"/>
      <c r="DU37" s="148"/>
      <c r="DV37" s="148"/>
      <c r="DW37" s="148"/>
      <c r="DX37" s="148"/>
      <c r="DY37" s="148"/>
      <c r="DZ37" s="148"/>
      <c r="EA37" s="142"/>
      <c r="EB37" s="142"/>
      <c r="EC37" s="142"/>
      <c r="ED37" s="142"/>
      <c r="EE37" s="142"/>
      <c r="EF37" s="278"/>
      <c r="EG37" s="278"/>
      <c r="EH37" s="278"/>
      <c r="EI37" s="278"/>
      <c r="EJ37" s="275"/>
      <c r="EK37" s="142"/>
      <c r="EL37" s="142"/>
      <c r="EM37" s="148"/>
      <c r="EN37" s="142"/>
      <c r="EO37" s="142"/>
      <c r="EP37" s="142"/>
      <c r="EQ37" s="142"/>
      <c r="ER37" s="142"/>
      <c r="ES37" s="142"/>
      <c r="ET37" s="142"/>
      <c r="EU37" s="142"/>
      <c r="EV37" s="148"/>
      <c r="EW37" s="148"/>
      <c r="EX37" s="148"/>
      <c r="EY37" s="148"/>
      <c r="EZ37" s="148"/>
      <c r="FA37" s="148"/>
      <c r="FB37" s="148"/>
      <c r="FC37" s="148"/>
      <c r="FD37" s="142"/>
      <c r="FE37" s="142"/>
      <c r="FF37" s="142"/>
      <c r="FG37" s="142"/>
      <c r="FH37" s="142"/>
      <c r="FI37" s="278"/>
      <c r="FJ37" s="278"/>
      <c r="FK37" s="278"/>
      <c r="FL37" s="278"/>
      <c r="FM37" s="275"/>
      <c r="FN37" s="142"/>
      <c r="FO37" s="142"/>
      <c r="FP37" s="148"/>
      <c r="FQ37" s="142"/>
      <c r="FR37" s="142"/>
      <c r="FS37" s="142"/>
      <c r="FT37" s="142"/>
      <c r="FU37" s="142"/>
      <c r="FV37" s="142"/>
      <c r="FW37" s="142"/>
      <c r="FX37" s="142"/>
      <c r="FY37" s="148"/>
      <c r="FZ37" s="148"/>
      <c r="GA37" s="148"/>
      <c r="GB37" s="148"/>
      <c r="GC37" s="148"/>
      <c r="GD37" s="148"/>
      <c r="GE37" s="148"/>
      <c r="GF37" s="148"/>
      <c r="GG37" s="142"/>
      <c r="GH37" s="142"/>
      <c r="GI37" s="142"/>
      <c r="GJ37" s="142"/>
      <c r="GK37" s="142"/>
      <c r="GL37" s="278"/>
      <c r="GM37" s="278"/>
      <c r="GN37" s="148"/>
      <c r="GO37" s="148"/>
      <c r="GP37" s="275"/>
      <c r="GU37" s="213" t="s">
        <v>168</v>
      </c>
      <c r="GV37" s="208">
        <f>SUM(GV5:GV36)</f>
        <v>125425617.58844462</v>
      </c>
      <c r="GW37" s="209">
        <f>SUM(GW5:GW36)</f>
        <v>0.82193820374969317</v>
      </c>
      <c r="GX37" s="205">
        <f>$AN$4/GV37</f>
        <v>1.3959858708810626</v>
      </c>
      <c r="GZ37" s="370" t="s">
        <v>117</v>
      </c>
      <c r="HA37" s="371">
        <f>SUM(HA5:HA36)</f>
        <v>0</v>
      </c>
      <c r="HB37" s="212">
        <f>SUM(HB5:HB36)</f>
        <v>0.82193820374969317</v>
      </c>
      <c r="HE37" s="55"/>
    </row>
    <row r="38" spans="1:213">
      <c r="A38" s="142">
        <f t="shared" si="21"/>
        <v>34</v>
      </c>
      <c r="B38" s="99" t="s">
        <v>66</v>
      </c>
      <c r="C38" s="99"/>
      <c r="D38" s="99" t="s">
        <v>116</v>
      </c>
      <c r="E38" s="99">
        <v>10</v>
      </c>
      <c r="F38" s="99">
        <v>10</v>
      </c>
      <c r="G38" s="344">
        <f t="shared" si="22"/>
        <v>31</v>
      </c>
      <c r="H38" s="251" t="str">
        <f t="shared" si="41"/>
        <v>PIC-e</v>
      </c>
      <c r="I38" s="251" t="str">
        <f t="shared" si="42"/>
        <v/>
      </c>
      <c r="J38" s="251" t="str">
        <f t="shared" si="43"/>
        <v>PIC-d</v>
      </c>
      <c r="K38" s="251" t="str">
        <f t="shared" si="44"/>
        <v>PIC-d</v>
      </c>
      <c r="L38" s="251" t="str">
        <f t="shared" si="45"/>
        <v>PIC-d</v>
      </c>
      <c r="M38" s="49" t="str">
        <f t="shared" si="46"/>
        <v>PIC-a</v>
      </c>
      <c r="N38" s="201">
        <f t="shared" si="71"/>
        <v>1</v>
      </c>
      <c r="O38" s="47" t="str">
        <f t="shared" si="72"/>
        <v/>
      </c>
      <c r="P38" s="47">
        <f t="shared" si="73"/>
        <v>1</v>
      </c>
      <c r="Q38" s="47">
        <f t="shared" si="74"/>
        <v>1</v>
      </c>
      <c r="R38" s="201">
        <f t="shared" si="75"/>
        <v>1</v>
      </c>
      <c r="S38" s="148">
        <f t="shared" si="23"/>
        <v>34</v>
      </c>
      <c r="T38" s="99" t="s">
        <v>66</v>
      </c>
      <c r="U38" s="99"/>
      <c r="V38" s="99" t="s">
        <v>89</v>
      </c>
      <c r="W38" s="99" t="s">
        <v>91</v>
      </c>
      <c r="X38" s="99" t="s">
        <v>89</v>
      </c>
      <c r="Y38" s="49">
        <f t="shared" si="76"/>
        <v>31</v>
      </c>
      <c r="Z38" s="251" t="str">
        <f t="shared" si="47"/>
        <v>PIC-e</v>
      </c>
      <c r="AA38" s="251" t="str">
        <f t="shared" si="48"/>
        <v/>
      </c>
      <c r="AB38" s="251" t="str">
        <f t="shared" si="49"/>
        <v>Q</v>
      </c>
      <c r="AC38" s="251" t="str">
        <f t="shared" si="50"/>
        <v>PIC-d</v>
      </c>
      <c r="AD38" s="251" t="str">
        <f t="shared" si="51"/>
        <v>PIC-d</v>
      </c>
      <c r="AE38" s="49" t="str">
        <f t="shared" ref="AE38:AE69" si="82">AE37</f>
        <v>PIC-a</v>
      </c>
      <c r="AF38" s="201">
        <f t="shared" si="77"/>
        <v>1</v>
      </c>
      <c r="AG38" s="47" t="str">
        <f t="shared" si="78"/>
        <v/>
      </c>
      <c r="AH38" s="47">
        <f t="shared" si="79"/>
        <v>1</v>
      </c>
      <c r="AI38" s="47">
        <f t="shared" si="80"/>
        <v>1</v>
      </c>
      <c r="AJ38" s="201">
        <f t="shared" si="81"/>
        <v>1</v>
      </c>
      <c r="AK38" s="102"/>
      <c r="AL38" s="216" t="str">
        <f t="shared" si="65"/>
        <v>Scatter</v>
      </c>
      <c r="AM38" s="362" t="s">
        <v>169</v>
      </c>
      <c r="AU38" s="444" t="s">
        <v>44</v>
      </c>
      <c r="AV38" s="53"/>
      <c r="AW38" s="445">
        <f>AW24/AW37</f>
        <v>0</v>
      </c>
      <c r="AX38" s="445">
        <f>AX24/AX37</f>
        <v>4.5454545454545456E-2</v>
      </c>
      <c r="AY38" s="445">
        <f>AY24/AY37</f>
        <v>4.4444444444444446E-2</v>
      </c>
      <c r="AZ38" s="445">
        <f>AZ24/AZ37</f>
        <v>1.3888888888888888E-2</v>
      </c>
      <c r="BA38" s="446">
        <f>BA24/BA37</f>
        <v>0</v>
      </c>
      <c r="BC38" s="199">
        <f t="shared" si="58"/>
        <v>33</v>
      </c>
      <c r="BD38" s="441" t="s">
        <v>170</v>
      </c>
      <c r="BE38" s="199">
        <f t="shared" si="66"/>
        <v>50</v>
      </c>
      <c r="BF38" s="199">
        <f t="shared" si="67"/>
        <v>14</v>
      </c>
      <c r="BG38" s="199">
        <f t="shared" si="68"/>
        <v>21</v>
      </c>
      <c r="BH38" s="199">
        <f t="shared" si="69"/>
        <v>55</v>
      </c>
      <c r="BI38" s="199">
        <f t="shared" si="70"/>
        <v>23</v>
      </c>
      <c r="BK38" s="48">
        <f t="shared" si="57"/>
        <v>33</v>
      </c>
      <c r="BL38" s="48">
        <v>10</v>
      </c>
      <c r="BM38" s="47" t="str">
        <f t="shared" si="26"/>
        <v>Jk5</v>
      </c>
      <c r="BN38" s="47"/>
      <c r="BO38" s="47" t="s">
        <v>171</v>
      </c>
      <c r="BP38" s="47" t="s">
        <v>171</v>
      </c>
      <c r="BQ38" s="47" t="s">
        <v>171</v>
      </c>
      <c r="BR38" s="47" t="s">
        <v>171</v>
      </c>
      <c r="BS38" s="47" t="s">
        <v>171</v>
      </c>
      <c r="BT38" s="47">
        <v>5</v>
      </c>
      <c r="BU38" s="48">
        <f t="shared" si="27"/>
        <v>33</v>
      </c>
      <c r="BV38" s="48">
        <f t="shared" si="28"/>
        <v>8</v>
      </c>
      <c r="BW38" s="48">
        <f t="shared" si="29"/>
        <v>12</v>
      </c>
      <c r="BX38" s="48">
        <f t="shared" si="30"/>
        <v>44</v>
      </c>
      <c r="BY38" s="48">
        <f t="shared" si="31"/>
        <v>15</v>
      </c>
      <c r="BZ38" s="118">
        <f t="shared" si="32"/>
        <v>2090880</v>
      </c>
      <c r="CA38" s="118">
        <f t="shared" si="33"/>
        <v>2090880</v>
      </c>
      <c r="CB38" s="118">
        <f t="shared" si="34"/>
        <v>100</v>
      </c>
      <c r="CC38" s="118">
        <f t="shared" si="35"/>
        <v>209088000</v>
      </c>
      <c r="CD38" s="51">
        <f t="shared" si="36"/>
        <v>1.9902635402943555E-2</v>
      </c>
      <c r="CE38" s="275"/>
      <c r="CF38" s="142"/>
      <c r="CG38" s="148"/>
      <c r="CH38" s="142"/>
      <c r="CI38" s="142"/>
      <c r="CJ38" s="142"/>
      <c r="CK38" s="142"/>
      <c r="CL38" s="142"/>
      <c r="CM38" s="142"/>
      <c r="CN38" s="142"/>
      <c r="CO38" s="142"/>
      <c r="CP38" s="148"/>
      <c r="CQ38" s="148"/>
      <c r="CR38" s="148"/>
      <c r="CS38" s="148"/>
      <c r="CT38" s="148"/>
      <c r="CU38" s="148"/>
      <c r="CV38" s="148"/>
      <c r="CW38" s="148"/>
      <c r="CX38" s="142"/>
      <c r="CY38" s="142"/>
      <c r="CZ38" s="142"/>
      <c r="DA38" s="142"/>
      <c r="DB38" s="142"/>
      <c r="DC38" s="278"/>
      <c r="DD38" s="278"/>
      <c r="DE38" s="278"/>
      <c r="DF38" s="278"/>
      <c r="DG38" s="275"/>
      <c r="DH38" s="142"/>
      <c r="DI38" s="142"/>
      <c r="DJ38" s="148"/>
      <c r="DK38" s="142"/>
      <c r="DL38" s="142"/>
      <c r="DM38" s="142"/>
      <c r="DN38" s="142"/>
      <c r="DO38" s="142"/>
      <c r="DP38" s="142"/>
      <c r="DQ38" s="142"/>
      <c r="DR38" s="142"/>
      <c r="DS38" s="148"/>
      <c r="DT38" s="148"/>
      <c r="DU38" s="148"/>
      <c r="DV38" s="148"/>
      <c r="DW38" s="148"/>
      <c r="DX38" s="148"/>
      <c r="DY38" s="148"/>
      <c r="DZ38" s="148"/>
      <c r="EA38" s="142"/>
      <c r="EB38" s="142"/>
      <c r="EC38" s="142"/>
      <c r="ED38" s="142"/>
      <c r="EE38" s="142"/>
      <c r="EF38" s="278"/>
      <c r="EG38" s="278"/>
      <c r="EH38" s="278"/>
      <c r="EI38" s="278"/>
      <c r="EJ38" s="275"/>
      <c r="EK38" s="142"/>
      <c r="EL38" s="142"/>
      <c r="EM38" s="148"/>
      <c r="EN38" s="142"/>
      <c r="EO38" s="142"/>
      <c r="EP38" s="142"/>
      <c r="EQ38" s="142"/>
      <c r="ER38" s="142"/>
      <c r="ES38" s="142"/>
      <c r="ET38" s="142"/>
      <c r="EU38" s="142"/>
      <c r="EV38" s="148"/>
      <c r="EW38" s="148"/>
      <c r="EX38" s="148"/>
      <c r="EY38" s="148"/>
      <c r="EZ38" s="148"/>
      <c r="FA38" s="148"/>
      <c r="FB38" s="148"/>
      <c r="FC38" s="148"/>
      <c r="FD38" s="142"/>
      <c r="FE38" s="142"/>
      <c r="FF38" s="142"/>
      <c r="FG38" s="142"/>
      <c r="FH38" s="142"/>
      <c r="FI38" s="278"/>
      <c r="FJ38" s="278"/>
      <c r="FK38" s="278"/>
      <c r="FL38" s="278"/>
      <c r="FM38" s="275"/>
      <c r="FN38" s="142"/>
      <c r="FO38" s="142"/>
      <c r="FP38" s="148"/>
      <c r="FQ38" s="142"/>
      <c r="FR38" s="142"/>
      <c r="FS38" s="142"/>
      <c r="FT38" s="142"/>
      <c r="FU38" s="142"/>
      <c r="FV38" s="142"/>
      <c r="FW38" s="142"/>
      <c r="FX38" s="142"/>
      <c r="FY38" s="148"/>
      <c r="FZ38" s="148"/>
      <c r="GA38" s="148"/>
      <c r="GB38" s="148"/>
      <c r="GC38" s="148"/>
      <c r="GD38" s="148"/>
      <c r="GE38" s="148"/>
      <c r="GF38" s="148"/>
      <c r="GG38" s="142"/>
      <c r="GH38" s="142"/>
      <c r="GI38" s="142"/>
      <c r="GJ38" s="142"/>
      <c r="GK38" s="142"/>
      <c r="GL38" s="278"/>
      <c r="GM38" s="278"/>
      <c r="GN38" s="148"/>
      <c r="GO38" s="148"/>
      <c r="GP38" s="275"/>
      <c r="GZ38" s="214"/>
      <c r="HA38" s="142"/>
      <c r="HB38" s="142"/>
      <c r="HD38" s="49"/>
      <c r="HE38" s="178"/>
    </row>
    <row r="39" spans="1:213">
      <c r="A39" s="142">
        <f t="shared" si="21"/>
        <v>35</v>
      </c>
      <c r="B39" s="99" t="s">
        <v>89</v>
      </c>
      <c r="C39" s="99"/>
      <c r="D39" s="99" t="s">
        <v>89</v>
      </c>
      <c r="E39" s="99" t="s">
        <v>66</v>
      </c>
      <c r="F39" s="99" t="s">
        <v>69</v>
      </c>
      <c r="G39" s="344">
        <f t="shared" si="22"/>
        <v>32</v>
      </c>
      <c r="H39" s="251" t="str">
        <f t="shared" ref="H39:H70" si="83">IF(B36="","",B36)</f>
        <v>Q</v>
      </c>
      <c r="I39" s="251" t="str">
        <f t="shared" ref="I39:I70" si="84">IF(C36="","",C36)</f>
        <v/>
      </c>
      <c r="J39" s="251" t="str">
        <f t="shared" ref="J39:J70" si="85">IF(D36="","",D36)</f>
        <v>Q</v>
      </c>
      <c r="K39" s="251">
        <f t="shared" ref="K39:K70" si="86">IF(E36="","",E36)</f>
        <v>10</v>
      </c>
      <c r="L39" s="251" t="str">
        <f t="shared" ref="L39:L70" si="87">IF(F36="","",F36)</f>
        <v>J</v>
      </c>
      <c r="M39" s="49" t="str">
        <f t="shared" si="46"/>
        <v>PIC-a</v>
      </c>
      <c r="N39" s="201">
        <f t="shared" si="71"/>
        <v>1</v>
      </c>
      <c r="O39" s="47" t="str">
        <f t="shared" si="72"/>
        <v/>
      </c>
      <c r="P39" s="47">
        <f t="shared" si="73"/>
        <v>1</v>
      </c>
      <c r="Q39" s="47">
        <f t="shared" si="74"/>
        <v>1</v>
      </c>
      <c r="R39" s="201">
        <f t="shared" si="75"/>
        <v>1</v>
      </c>
      <c r="S39" s="148">
        <f t="shared" si="23"/>
        <v>35</v>
      </c>
      <c r="T39" s="99" t="s">
        <v>105</v>
      </c>
      <c r="U39" s="99"/>
      <c r="V39" s="99">
        <v>10</v>
      </c>
      <c r="W39" s="99" t="s">
        <v>66</v>
      </c>
      <c r="X39" s="99" t="s">
        <v>69</v>
      </c>
      <c r="Y39" s="49">
        <f t="shared" si="76"/>
        <v>32</v>
      </c>
      <c r="Z39" s="251" t="str">
        <f t="shared" si="47"/>
        <v>Q</v>
      </c>
      <c r="AA39" s="251" t="str">
        <f t="shared" si="48"/>
        <v/>
      </c>
      <c r="AB39" s="251">
        <f t="shared" si="49"/>
        <v>10</v>
      </c>
      <c r="AC39" s="251" t="str">
        <f t="shared" si="50"/>
        <v>J</v>
      </c>
      <c r="AD39" s="251" t="str">
        <f t="shared" si="51"/>
        <v>J</v>
      </c>
      <c r="AE39" s="49" t="str">
        <f t="shared" si="82"/>
        <v>PIC-a</v>
      </c>
      <c r="AF39" s="201">
        <f t="shared" si="77"/>
        <v>1</v>
      </c>
      <c r="AG39" s="47" t="str">
        <f t="shared" si="78"/>
        <v/>
      </c>
      <c r="AH39" s="47">
        <f t="shared" si="79"/>
        <v>1</v>
      </c>
      <c r="AI39" s="47">
        <f t="shared" si="80"/>
        <v>1</v>
      </c>
      <c r="AJ39" s="201">
        <f t="shared" si="81"/>
        <v>1</v>
      </c>
      <c r="AK39" s="102"/>
      <c r="AO39" s="176"/>
      <c r="AU39" s="447" t="s">
        <v>121</v>
      </c>
      <c r="AW39" s="448">
        <f>AW36*AM23/AW37</f>
        <v>0.10714285714285714</v>
      </c>
      <c r="AX39" s="448">
        <f>AX36*AN23/AX37</f>
        <v>0.18181818181818182</v>
      </c>
      <c r="AY39" s="448">
        <f>AY36*AO23/AY37</f>
        <v>8.8888888888888892E-2</v>
      </c>
      <c r="AZ39" s="448">
        <f>AZ36*AP23/AZ37</f>
        <v>5.5555555555555552E-2</v>
      </c>
      <c r="BA39" s="449">
        <f>BA36*AQ23/BA37</f>
        <v>3.2967032967032968E-2</v>
      </c>
      <c r="BC39" s="199">
        <f t="shared" si="58"/>
        <v>34</v>
      </c>
      <c r="BD39" s="441" t="s">
        <v>159</v>
      </c>
      <c r="BE39" s="199">
        <f t="shared" si="66"/>
        <v>50</v>
      </c>
      <c r="BF39" s="199">
        <f t="shared" si="67"/>
        <v>5</v>
      </c>
      <c r="BG39" s="199">
        <f t="shared" si="68"/>
        <v>33</v>
      </c>
      <c r="BH39" s="199">
        <f t="shared" si="69"/>
        <v>27</v>
      </c>
      <c r="BI39" s="199">
        <f t="shared" si="70"/>
        <v>38</v>
      </c>
      <c r="BK39" s="48">
        <f t="shared" si="57"/>
        <v>34</v>
      </c>
      <c r="BL39" s="48">
        <v>10</v>
      </c>
      <c r="BM39" s="47" t="str">
        <f t="shared" si="26"/>
        <v>Jk4</v>
      </c>
      <c r="BN39" s="47"/>
      <c r="BO39" s="47" t="s">
        <v>171</v>
      </c>
      <c r="BP39" s="47" t="s">
        <v>171</v>
      </c>
      <c r="BQ39" s="47" t="s">
        <v>171</v>
      </c>
      <c r="BR39" s="47" t="s">
        <v>171</v>
      </c>
      <c r="BS39" s="47" t="s">
        <v>172</v>
      </c>
      <c r="BT39" s="47">
        <v>4</v>
      </c>
      <c r="BU39" s="48">
        <f t="shared" si="27"/>
        <v>33</v>
      </c>
      <c r="BV39" s="48">
        <f t="shared" si="28"/>
        <v>8</v>
      </c>
      <c r="BW39" s="48">
        <f t="shared" si="29"/>
        <v>12</v>
      </c>
      <c r="BX39" s="48">
        <f t="shared" si="30"/>
        <v>44</v>
      </c>
      <c r="BY39" s="48">
        <f t="shared" si="31"/>
        <v>32</v>
      </c>
      <c r="BZ39" s="118">
        <f t="shared" si="32"/>
        <v>4460544</v>
      </c>
      <c r="CA39" s="118">
        <f t="shared" si="33"/>
        <v>4460544</v>
      </c>
      <c r="CB39" s="118">
        <f t="shared" si="34"/>
        <v>20</v>
      </c>
      <c r="CC39" s="118">
        <f t="shared" si="35"/>
        <v>89210880</v>
      </c>
      <c r="CD39" s="51">
        <f t="shared" si="36"/>
        <v>8.4917911052559171E-3</v>
      </c>
      <c r="CE39" s="275"/>
      <c r="CF39" s="142"/>
      <c r="CG39" s="148"/>
      <c r="CH39" s="142"/>
      <c r="CI39" s="142"/>
      <c r="CJ39" s="142"/>
      <c r="CK39" s="142"/>
      <c r="CL39" s="142"/>
      <c r="CM39" s="142"/>
      <c r="CN39" s="142"/>
      <c r="CO39" s="142"/>
      <c r="CP39" s="148"/>
      <c r="CQ39" s="148"/>
      <c r="CR39" s="148"/>
      <c r="CS39" s="148"/>
      <c r="CT39" s="148"/>
      <c r="CU39" s="148"/>
      <c r="CV39" s="148"/>
      <c r="CW39" s="148"/>
      <c r="CX39" s="142"/>
      <c r="CY39" s="142"/>
      <c r="CZ39" s="142"/>
      <c r="DA39" s="142"/>
      <c r="DB39" s="142"/>
      <c r="DC39" s="278"/>
      <c r="DD39" s="278"/>
      <c r="DE39" s="278"/>
      <c r="DF39" s="278"/>
      <c r="DG39" s="275"/>
      <c r="DH39" s="142"/>
      <c r="DI39" s="142"/>
      <c r="DJ39" s="148"/>
      <c r="DK39" s="142"/>
      <c r="DL39" s="142"/>
      <c r="DM39" s="142"/>
      <c r="DN39" s="142"/>
      <c r="DO39" s="142"/>
      <c r="DP39" s="142"/>
      <c r="DQ39" s="142"/>
      <c r="DR39" s="142"/>
      <c r="DS39" s="148"/>
      <c r="DT39" s="148"/>
      <c r="DU39" s="148"/>
      <c r="DV39" s="148"/>
      <c r="DW39" s="148"/>
      <c r="DX39" s="148"/>
      <c r="DY39" s="148"/>
      <c r="DZ39" s="148"/>
      <c r="EA39" s="142"/>
      <c r="EB39" s="142"/>
      <c r="EC39" s="142"/>
      <c r="ED39" s="142"/>
      <c r="EE39" s="142"/>
      <c r="EF39" s="278"/>
      <c r="EG39" s="278"/>
      <c r="EH39" s="278"/>
      <c r="EI39" s="278"/>
      <c r="EJ39" s="275"/>
      <c r="EK39" s="142"/>
      <c r="EL39" s="142"/>
      <c r="EM39" s="148"/>
      <c r="EN39" s="142"/>
      <c r="EO39" s="142"/>
      <c r="EP39" s="142"/>
      <c r="EQ39" s="142"/>
      <c r="ER39" s="142"/>
      <c r="ES39" s="142"/>
      <c r="ET39" s="142"/>
      <c r="EU39" s="142"/>
      <c r="EV39" s="148"/>
      <c r="EW39" s="148"/>
      <c r="EX39" s="148"/>
      <c r="EY39" s="148"/>
      <c r="EZ39" s="148"/>
      <c r="FA39" s="148"/>
      <c r="FB39" s="148"/>
      <c r="FC39" s="148"/>
      <c r="FD39" s="142"/>
      <c r="FE39" s="142"/>
      <c r="FF39" s="142"/>
      <c r="FG39" s="142"/>
      <c r="FH39" s="142"/>
      <c r="FI39" s="278"/>
      <c r="FJ39" s="278"/>
      <c r="FK39" s="278"/>
      <c r="FL39" s="278"/>
      <c r="FM39" s="275"/>
      <c r="FN39" s="142"/>
      <c r="FO39" s="142"/>
      <c r="FP39" s="148"/>
      <c r="FQ39" s="142"/>
      <c r="FR39" s="142"/>
      <c r="FS39" s="142"/>
      <c r="FT39" s="142"/>
      <c r="FU39" s="142"/>
      <c r="FV39" s="142"/>
      <c r="FW39" s="142"/>
      <c r="FX39" s="142"/>
      <c r="FY39" s="148"/>
      <c r="FZ39" s="148"/>
      <c r="GA39" s="148"/>
      <c r="GB39" s="148"/>
      <c r="GC39" s="148"/>
      <c r="GD39" s="148"/>
      <c r="GE39" s="148"/>
      <c r="GF39" s="148"/>
      <c r="GG39" s="142"/>
      <c r="GH39" s="142"/>
      <c r="GI39" s="142"/>
      <c r="GJ39" s="142"/>
      <c r="GK39" s="142"/>
      <c r="GL39" s="278"/>
      <c r="GM39" s="278"/>
      <c r="GN39" s="148"/>
      <c r="GO39" s="148"/>
      <c r="GP39" s="275"/>
      <c r="GZ39" s="463" t="s">
        <v>173</v>
      </c>
      <c r="HA39" s="463"/>
      <c r="HB39" s="463"/>
      <c r="HC39" s="463"/>
      <c r="HD39" s="463" t="s">
        <v>174</v>
      </c>
      <c r="HE39" s="463"/>
    </row>
    <row r="40" spans="1:213">
      <c r="A40" s="142">
        <f t="shared" si="21"/>
        <v>36</v>
      </c>
      <c r="B40" s="99">
        <v>9</v>
      </c>
      <c r="C40" s="99"/>
      <c r="D40" s="99">
        <v>10</v>
      </c>
      <c r="E40" s="99" t="s">
        <v>54</v>
      </c>
      <c r="F40" s="99" t="s">
        <v>54</v>
      </c>
      <c r="G40" s="49">
        <f t="shared" si="22"/>
        <v>33</v>
      </c>
      <c r="H40" s="251" t="str">
        <f t="shared" si="83"/>
        <v>J</v>
      </c>
      <c r="I40" s="251" t="str">
        <f t="shared" si="84"/>
        <v/>
      </c>
      <c r="J40" s="251" t="str">
        <f t="shared" si="85"/>
        <v>A</v>
      </c>
      <c r="K40" s="251">
        <f t="shared" si="86"/>
        <v>9</v>
      </c>
      <c r="L40" s="251">
        <f t="shared" si="87"/>
        <v>9</v>
      </c>
      <c r="M40" s="49" t="str">
        <f t="shared" si="46"/>
        <v>PIC-a</v>
      </c>
      <c r="N40" s="201">
        <f t="shared" si="71"/>
        <v>1</v>
      </c>
      <c r="O40" s="47" t="str">
        <f t="shared" si="72"/>
        <v/>
      </c>
      <c r="P40" s="47">
        <f t="shared" si="73"/>
        <v>1</v>
      </c>
      <c r="Q40" s="47">
        <f t="shared" si="74"/>
        <v>1</v>
      </c>
      <c r="R40" s="201">
        <f t="shared" si="75"/>
        <v>1</v>
      </c>
      <c r="S40" s="148">
        <f t="shared" si="23"/>
        <v>36</v>
      </c>
      <c r="T40" s="99">
        <v>9</v>
      </c>
      <c r="U40" s="99"/>
      <c r="V40" s="99" t="s">
        <v>66</v>
      </c>
      <c r="W40" s="99" t="s">
        <v>54</v>
      </c>
      <c r="X40" s="99" t="s">
        <v>54</v>
      </c>
      <c r="Y40" s="49">
        <f t="shared" si="76"/>
        <v>33</v>
      </c>
      <c r="Z40" s="251" t="str">
        <f t="shared" si="47"/>
        <v>J</v>
      </c>
      <c r="AA40" s="251" t="str">
        <f t="shared" si="48"/>
        <v/>
      </c>
      <c r="AB40" s="251" t="str">
        <f t="shared" si="49"/>
        <v>PIC-d</v>
      </c>
      <c r="AC40" s="251">
        <f t="shared" si="50"/>
        <v>9</v>
      </c>
      <c r="AD40" s="251">
        <f t="shared" si="51"/>
        <v>9</v>
      </c>
      <c r="AE40" s="49" t="str">
        <f t="shared" si="82"/>
        <v>PIC-a</v>
      </c>
      <c r="AF40" s="201">
        <f t="shared" si="77"/>
        <v>1</v>
      </c>
      <c r="AG40" s="47" t="str">
        <f t="shared" si="78"/>
        <v/>
      </c>
      <c r="AH40" s="47">
        <f t="shared" si="79"/>
        <v>1</v>
      </c>
      <c r="AI40" s="47">
        <f t="shared" si="80"/>
        <v>1</v>
      </c>
      <c r="AJ40" s="201">
        <f t="shared" si="81"/>
        <v>1</v>
      </c>
      <c r="AK40" s="102"/>
      <c r="AL40" s="100" t="s">
        <v>175</v>
      </c>
      <c r="AM40" s="90"/>
      <c r="AN40" s="91"/>
      <c r="AO40" s="91"/>
      <c r="AP40" s="56"/>
      <c r="AQ40" s="56"/>
      <c r="AR40" s="56"/>
      <c r="AS40" s="64"/>
      <c r="AU40" s="103" t="s">
        <v>123</v>
      </c>
      <c r="AV40" s="54"/>
      <c r="AW40" s="450">
        <f>SUM(AW24:AW29,AW36)/AW37</f>
        <v>0.39285714285714285</v>
      </c>
      <c r="AX40" s="450">
        <f>SUM(AX24:AX29,AX36)/AX37</f>
        <v>0.40909090909090912</v>
      </c>
      <c r="AY40" s="450">
        <f>SUM(AY24:AY29,AY36)/AY37</f>
        <v>0.37777777777777777</v>
      </c>
      <c r="AZ40" s="450">
        <f>SUM(AZ24:AZ29,AZ36)/AZ37</f>
        <v>0.34722222222222221</v>
      </c>
      <c r="BA40" s="451">
        <f>SUM(BA24:BA29,BA36)/BA37</f>
        <v>0.35164835164835168</v>
      </c>
      <c r="BC40" s="199">
        <f t="shared" si="58"/>
        <v>35</v>
      </c>
      <c r="BD40" s="441" t="s">
        <v>166</v>
      </c>
      <c r="BE40" s="199">
        <f t="shared" si="66"/>
        <v>38</v>
      </c>
      <c r="BF40" s="199">
        <f t="shared" si="67"/>
        <v>6</v>
      </c>
      <c r="BG40" s="199">
        <f t="shared" si="68"/>
        <v>23</v>
      </c>
      <c r="BH40" s="199">
        <f t="shared" si="69"/>
        <v>59</v>
      </c>
      <c r="BI40" s="199">
        <f t="shared" si="70"/>
        <v>28</v>
      </c>
      <c r="BK40" s="48">
        <f t="shared" si="57"/>
        <v>35</v>
      </c>
      <c r="BL40" s="48">
        <v>10</v>
      </c>
      <c r="BM40" s="47" t="str">
        <f t="shared" si="26"/>
        <v>Jk3</v>
      </c>
      <c r="BN40" s="47"/>
      <c r="BO40" s="47" t="s">
        <v>171</v>
      </c>
      <c r="BP40" s="47" t="s">
        <v>171</v>
      </c>
      <c r="BQ40" s="47" t="s">
        <v>171</v>
      </c>
      <c r="BR40" s="47" t="s">
        <v>172</v>
      </c>
      <c r="BS40" s="47" t="s">
        <v>83</v>
      </c>
      <c r="BT40" s="47">
        <v>3</v>
      </c>
      <c r="BU40" s="48">
        <f t="shared" si="27"/>
        <v>33</v>
      </c>
      <c r="BV40" s="48">
        <f t="shared" si="28"/>
        <v>8</v>
      </c>
      <c r="BW40" s="48">
        <f t="shared" si="29"/>
        <v>12</v>
      </c>
      <c r="BX40" s="48">
        <f t="shared" si="30"/>
        <v>33</v>
      </c>
      <c r="BY40" s="48">
        <f t="shared" si="31"/>
        <v>47</v>
      </c>
      <c r="BZ40" s="118">
        <f t="shared" si="32"/>
        <v>4913568</v>
      </c>
      <c r="CA40" s="118">
        <f t="shared" si="33"/>
        <v>4913568</v>
      </c>
      <c r="CB40" s="118">
        <f t="shared" si="34"/>
        <v>10</v>
      </c>
      <c r="CC40" s="118">
        <f t="shared" si="35"/>
        <v>49135680</v>
      </c>
      <c r="CD40" s="51">
        <f t="shared" si="36"/>
        <v>4.6771193196917353E-3</v>
      </c>
      <c r="CE40" s="275"/>
      <c r="CF40" s="142"/>
      <c r="CG40" s="148"/>
      <c r="CH40" s="142"/>
      <c r="CI40" s="142"/>
      <c r="CJ40" s="142"/>
      <c r="CK40" s="142"/>
      <c r="CL40" s="142"/>
      <c r="CM40" s="142"/>
      <c r="CN40" s="142"/>
      <c r="CO40" s="142"/>
      <c r="CP40" s="148"/>
      <c r="CQ40" s="148"/>
      <c r="CR40" s="148"/>
      <c r="CS40" s="148"/>
      <c r="CT40" s="148"/>
      <c r="CU40" s="148"/>
      <c r="CV40" s="148"/>
      <c r="CW40" s="148"/>
      <c r="CX40" s="142"/>
      <c r="CY40" s="142"/>
      <c r="CZ40" s="142"/>
      <c r="DA40" s="142"/>
      <c r="DB40" s="142"/>
      <c r="DC40" s="278"/>
      <c r="DD40" s="278"/>
      <c r="DE40" s="278"/>
      <c r="DF40" s="278"/>
      <c r="DG40" s="275"/>
      <c r="DH40" s="142"/>
      <c r="DI40" s="142"/>
      <c r="DJ40" s="148"/>
      <c r="DK40" s="142"/>
      <c r="DL40" s="142"/>
      <c r="DM40" s="142"/>
      <c r="DN40" s="142"/>
      <c r="DO40" s="142"/>
      <c r="DP40" s="142"/>
      <c r="DQ40" s="142"/>
      <c r="DR40" s="142"/>
      <c r="DS40" s="148"/>
      <c r="DT40" s="148"/>
      <c r="DU40" s="148"/>
      <c r="DV40" s="148"/>
      <c r="DW40" s="148"/>
      <c r="DX40" s="148"/>
      <c r="DY40" s="148"/>
      <c r="DZ40" s="148"/>
      <c r="EA40" s="142"/>
      <c r="EB40" s="142"/>
      <c r="EC40" s="142"/>
      <c r="ED40" s="142"/>
      <c r="EE40" s="142"/>
      <c r="EF40" s="278"/>
      <c r="EG40" s="278"/>
      <c r="EH40" s="278"/>
      <c r="EI40" s="278"/>
      <c r="EJ40" s="275"/>
      <c r="EK40" s="142"/>
      <c r="EL40" s="142"/>
      <c r="EM40" s="148"/>
      <c r="EN40" s="142"/>
      <c r="EO40" s="142"/>
      <c r="EP40" s="142"/>
      <c r="EQ40" s="142"/>
      <c r="ER40" s="142"/>
      <c r="ES40" s="142"/>
      <c r="ET40" s="142"/>
      <c r="EU40" s="142"/>
      <c r="EV40" s="148"/>
      <c r="EW40" s="148"/>
      <c r="EX40" s="148"/>
      <c r="EY40" s="148"/>
      <c r="EZ40" s="148"/>
      <c r="FA40" s="148"/>
      <c r="FB40" s="148"/>
      <c r="FC40" s="148"/>
      <c r="FD40" s="142"/>
      <c r="FE40" s="142"/>
      <c r="FF40" s="142"/>
      <c r="FG40" s="142"/>
      <c r="FH40" s="142"/>
      <c r="FI40" s="278"/>
      <c r="FJ40" s="278"/>
      <c r="FK40" s="278"/>
      <c r="FL40" s="278"/>
      <c r="FM40" s="275"/>
      <c r="FN40" s="142"/>
      <c r="FO40" s="142"/>
      <c r="FP40" s="148"/>
      <c r="FQ40" s="142"/>
      <c r="FR40" s="142"/>
      <c r="FS40" s="142"/>
      <c r="FT40" s="142"/>
      <c r="FU40" s="142"/>
      <c r="FV40" s="142"/>
      <c r="FW40" s="142"/>
      <c r="FX40" s="142"/>
      <c r="FY40" s="148"/>
      <c r="FZ40" s="148"/>
      <c r="GA40" s="148"/>
      <c r="GB40" s="148"/>
      <c r="GC40" s="148"/>
      <c r="GD40" s="148"/>
      <c r="GE40" s="148"/>
      <c r="GF40" s="148"/>
      <c r="GG40" s="142"/>
      <c r="GH40" s="142"/>
      <c r="GI40" s="142"/>
      <c r="GJ40" s="142"/>
      <c r="GK40" s="142"/>
      <c r="GL40" s="278"/>
      <c r="GM40" s="278"/>
      <c r="GN40" s="148"/>
      <c r="GO40" s="148"/>
      <c r="GP40" s="275"/>
      <c r="GZ40" s="289" t="s">
        <v>176</v>
      </c>
      <c r="HA40" s="289" t="s">
        <v>177</v>
      </c>
      <c r="HB40" s="289"/>
      <c r="HC40" s="289"/>
      <c r="HD40" s="289" t="s">
        <v>178</v>
      </c>
      <c r="HE40" s="289" t="s">
        <v>179</v>
      </c>
    </row>
    <row r="41" spans="1:213">
      <c r="A41" s="142">
        <f t="shared" si="21"/>
        <v>37</v>
      </c>
      <c r="B41" s="99" t="s">
        <v>71</v>
      </c>
      <c r="C41" s="99"/>
      <c r="D41" s="99" t="s">
        <v>66</v>
      </c>
      <c r="E41" s="99">
        <v>10</v>
      </c>
      <c r="F41" s="99" t="s">
        <v>81</v>
      </c>
      <c r="G41" s="49">
        <f t="shared" si="22"/>
        <v>34</v>
      </c>
      <c r="H41" s="251" t="str">
        <f t="shared" si="83"/>
        <v>PIC-e</v>
      </c>
      <c r="I41" s="251" t="str">
        <f t="shared" si="84"/>
        <v/>
      </c>
      <c r="J41" s="251" t="str">
        <f t="shared" si="85"/>
        <v>PIC-d</v>
      </c>
      <c r="K41" s="251">
        <f t="shared" si="86"/>
        <v>10</v>
      </c>
      <c r="L41" s="251">
        <f t="shared" si="87"/>
        <v>10</v>
      </c>
      <c r="M41" s="49" t="str">
        <f t="shared" si="46"/>
        <v>PIC-a</v>
      </c>
      <c r="N41" s="201">
        <f t="shared" si="71"/>
        <v>1</v>
      </c>
      <c r="O41" s="47" t="str">
        <f t="shared" si="72"/>
        <v/>
      </c>
      <c r="P41" s="47">
        <f t="shared" si="73"/>
        <v>1</v>
      </c>
      <c r="Q41" s="47">
        <f t="shared" si="74"/>
        <v>1</v>
      </c>
      <c r="R41" s="201">
        <f t="shared" si="75"/>
        <v>1</v>
      </c>
      <c r="S41" s="148">
        <f t="shared" si="23"/>
        <v>37</v>
      </c>
      <c r="T41" s="99" t="s">
        <v>71</v>
      </c>
      <c r="U41" s="99"/>
      <c r="V41" s="99">
        <v>9</v>
      </c>
      <c r="W41" s="99">
        <v>9</v>
      </c>
      <c r="X41" s="99" t="s">
        <v>81</v>
      </c>
      <c r="Y41" s="49">
        <f t="shared" si="76"/>
        <v>34</v>
      </c>
      <c r="Z41" s="251" t="str">
        <f t="shared" si="47"/>
        <v>PIC-e</v>
      </c>
      <c r="AA41" s="251" t="str">
        <f t="shared" si="48"/>
        <v/>
      </c>
      <c r="AB41" s="251" t="str">
        <f t="shared" si="49"/>
        <v>Q</v>
      </c>
      <c r="AC41" s="251" t="str">
        <f t="shared" si="50"/>
        <v>A</v>
      </c>
      <c r="AD41" s="251" t="str">
        <f t="shared" si="51"/>
        <v>Q</v>
      </c>
      <c r="AE41" s="49" t="str">
        <f t="shared" si="82"/>
        <v>PIC-a</v>
      </c>
      <c r="AF41" s="201">
        <f t="shared" si="77"/>
        <v>1</v>
      </c>
      <c r="AG41" s="47" t="str">
        <f t="shared" si="78"/>
        <v/>
      </c>
      <c r="AH41" s="47">
        <f t="shared" si="79"/>
        <v>1</v>
      </c>
      <c r="AI41" s="47">
        <f t="shared" si="80"/>
        <v>1</v>
      </c>
      <c r="AJ41" s="201">
        <f t="shared" si="81"/>
        <v>1</v>
      </c>
      <c r="AK41" s="49"/>
      <c r="AL41" s="68"/>
      <c r="AS41" s="55"/>
      <c r="AU41" s="102"/>
      <c r="AW41" s="77"/>
      <c r="AX41" s="77"/>
      <c r="AY41" s="77"/>
      <c r="AZ41" s="77"/>
      <c r="BA41" s="77"/>
      <c r="BC41" s="199">
        <f t="shared" si="58"/>
        <v>36</v>
      </c>
      <c r="BD41" s="441" t="s">
        <v>172</v>
      </c>
      <c r="BE41" s="199">
        <f t="shared" si="66"/>
        <v>23</v>
      </c>
      <c r="BF41" s="199">
        <f t="shared" si="67"/>
        <v>15</v>
      </c>
      <c r="BG41" s="199">
        <f t="shared" si="68"/>
        <v>33</v>
      </c>
      <c r="BH41" s="199">
        <f t="shared" si="69"/>
        <v>33</v>
      </c>
      <c r="BI41" s="199">
        <f t="shared" si="70"/>
        <v>32</v>
      </c>
      <c r="BK41" s="48">
        <f t="shared" si="57"/>
        <v>36</v>
      </c>
      <c r="BL41" s="48">
        <v>10</v>
      </c>
      <c r="BM41" s="47" t="str">
        <f t="shared" si="26"/>
        <v>Jk2</v>
      </c>
      <c r="BN41" s="47"/>
      <c r="BO41" s="47" t="s">
        <v>171</v>
      </c>
      <c r="BP41" s="47" t="s">
        <v>171</v>
      </c>
      <c r="BQ41" s="47" t="s">
        <v>172</v>
      </c>
      <c r="BR41" s="47" t="s">
        <v>83</v>
      </c>
      <c r="BS41" s="47" t="s">
        <v>83</v>
      </c>
      <c r="BT41" s="47">
        <v>2</v>
      </c>
      <c r="BU41" s="48">
        <f t="shared" si="27"/>
        <v>33</v>
      </c>
      <c r="BV41" s="48">
        <f t="shared" si="28"/>
        <v>8</v>
      </c>
      <c r="BW41" s="48">
        <f t="shared" si="29"/>
        <v>33</v>
      </c>
      <c r="BX41" s="48">
        <f t="shared" si="30"/>
        <v>71</v>
      </c>
      <c r="BY41" s="48">
        <f t="shared" si="31"/>
        <v>47</v>
      </c>
      <c r="BZ41" s="118">
        <f t="shared" si="32"/>
        <v>29071944</v>
      </c>
      <c r="CA41" s="118">
        <f t="shared" si="33"/>
        <v>0</v>
      </c>
      <c r="CB41" s="118">
        <f t="shared" si="34"/>
        <v>0</v>
      </c>
      <c r="CC41" s="118">
        <f t="shared" si="35"/>
        <v>0</v>
      </c>
      <c r="CD41" s="51">
        <f t="shared" si="36"/>
        <v>0</v>
      </c>
      <c r="CE41" s="275"/>
      <c r="CF41" s="142"/>
      <c r="CG41" s="148"/>
      <c r="CH41" s="142"/>
      <c r="CI41" s="142"/>
      <c r="CJ41" s="142"/>
      <c r="CK41" s="142"/>
      <c r="CL41" s="142"/>
      <c r="CM41" s="142"/>
      <c r="CN41" s="142"/>
      <c r="CO41" s="142"/>
      <c r="CP41" s="148"/>
      <c r="CQ41" s="148"/>
      <c r="CR41" s="148"/>
      <c r="CS41" s="148"/>
      <c r="CT41" s="148"/>
      <c r="CU41" s="148"/>
      <c r="CV41" s="148"/>
      <c r="CW41" s="148"/>
      <c r="CX41" s="142"/>
      <c r="CY41" s="142"/>
      <c r="CZ41" s="142"/>
      <c r="DA41" s="142"/>
      <c r="DB41" s="142"/>
      <c r="DC41" s="278"/>
      <c r="DD41" s="278"/>
      <c r="DE41" s="278"/>
      <c r="DF41" s="278"/>
      <c r="DG41" s="275"/>
      <c r="DH41" s="142"/>
      <c r="DI41" s="142"/>
      <c r="DJ41" s="148"/>
      <c r="DK41" s="142"/>
      <c r="DL41" s="142"/>
      <c r="DM41" s="142"/>
      <c r="DN41" s="142"/>
      <c r="DO41" s="142"/>
      <c r="DP41" s="142"/>
      <c r="DQ41" s="142"/>
      <c r="DR41" s="142"/>
      <c r="DS41" s="148"/>
      <c r="DT41" s="148"/>
      <c r="DU41" s="148"/>
      <c r="DV41" s="148"/>
      <c r="DW41" s="148"/>
      <c r="DX41" s="148"/>
      <c r="DY41" s="148"/>
      <c r="DZ41" s="148"/>
      <c r="EA41" s="142"/>
      <c r="EB41" s="142"/>
      <c r="EC41" s="142"/>
      <c r="ED41" s="142"/>
      <c r="EE41" s="142"/>
      <c r="EF41" s="278"/>
      <c r="EG41" s="278"/>
      <c r="EH41" s="278"/>
      <c r="EI41" s="278"/>
      <c r="EJ41" s="275"/>
      <c r="EK41" s="142"/>
      <c r="EL41" s="142"/>
      <c r="EM41" s="148"/>
      <c r="EN41" s="142"/>
      <c r="EO41" s="142"/>
      <c r="EP41" s="142"/>
      <c r="EQ41" s="142"/>
      <c r="ER41" s="142"/>
      <c r="ES41" s="142"/>
      <c r="ET41" s="142"/>
      <c r="EU41" s="142"/>
      <c r="EV41" s="148"/>
      <c r="EW41" s="148"/>
      <c r="EX41" s="148"/>
      <c r="EY41" s="148"/>
      <c r="EZ41" s="148"/>
      <c r="FA41" s="148"/>
      <c r="FB41" s="148"/>
      <c r="FC41" s="148"/>
      <c r="FD41" s="142"/>
      <c r="FE41" s="142"/>
      <c r="FF41" s="142"/>
      <c r="FG41" s="142"/>
      <c r="FH41" s="142"/>
      <c r="FI41" s="278"/>
      <c r="FJ41" s="278"/>
      <c r="FK41" s="278"/>
      <c r="FL41" s="278"/>
      <c r="FM41" s="275"/>
      <c r="FN41" s="142"/>
      <c r="FO41" s="142"/>
      <c r="FP41" s="148"/>
      <c r="FQ41" s="142"/>
      <c r="FR41" s="142"/>
      <c r="FS41" s="142"/>
      <c r="FT41" s="142"/>
      <c r="FU41" s="142"/>
      <c r="FV41" s="142"/>
      <c r="FW41" s="142"/>
      <c r="FX41" s="142"/>
      <c r="FY41" s="148"/>
      <c r="FZ41" s="148"/>
      <c r="GA41" s="148"/>
      <c r="GB41" s="148"/>
      <c r="GC41" s="148"/>
      <c r="GD41" s="148"/>
      <c r="GE41" s="148"/>
      <c r="GF41" s="148"/>
      <c r="GG41" s="142"/>
      <c r="GH41" s="142"/>
      <c r="GI41" s="142"/>
      <c r="GJ41" s="142"/>
      <c r="GK41" s="142"/>
      <c r="GL41" s="278"/>
      <c r="GM41" s="278"/>
      <c r="GN41" s="148"/>
      <c r="GO41" s="148"/>
      <c r="GP41" s="275"/>
      <c r="GZ41" s="169" t="str">
        <f>IF(HE8&lt;HB37,"Comply","Not Comply")</f>
        <v>Not Comply</v>
      </c>
      <c r="HA41" s="169" t="str">
        <f>IF(HE11&lt;=HE12,"Comply","Not Comply")</f>
        <v>Comply</v>
      </c>
      <c r="HB41" s="169"/>
      <c r="HC41" s="169"/>
      <c r="HD41" s="170" t="str">
        <f>IF(IF(GX5&lt;HE5,0,1)+HA37=0,"Comply","Not Comply")</f>
        <v>Comply</v>
      </c>
      <c r="HE41" s="170" t="s">
        <v>180</v>
      </c>
    </row>
    <row r="42" spans="1:213">
      <c r="A42" s="142">
        <f t="shared" si="21"/>
        <v>38</v>
      </c>
      <c r="B42" s="99" t="s">
        <v>89</v>
      </c>
      <c r="C42" s="99"/>
      <c r="D42" s="99">
        <v>10</v>
      </c>
      <c r="E42" s="99" t="s">
        <v>67</v>
      </c>
      <c r="F42" s="99" t="s">
        <v>68</v>
      </c>
      <c r="G42" s="49">
        <f t="shared" si="22"/>
        <v>35</v>
      </c>
      <c r="H42" s="251" t="str">
        <f t="shared" si="83"/>
        <v>Q</v>
      </c>
      <c r="I42" s="251" t="str">
        <f t="shared" si="84"/>
        <v/>
      </c>
      <c r="J42" s="251" t="str">
        <f t="shared" si="85"/>
        <v>Q</v>
      </c>
      <c r="K42" s="251" t="str">
        <f t="shared" si="86"/>
        <v>PIC-e</v>
      </c>
      <c r="L42" s="251" t="str">
        <f t="shared" si="87"/>
        <v>PIC-c</v>
      </c>
      <c r="M42" s="49" t="str">
        <f t="shared" si="46"/>
        <v>PIC-a</v>
      </c>
      <c r="N42" s="201">
        <f t="shared" si="71"/>
        <v>1</v>
      </c>
      <c r="O42" s="47" t="str">
        <f t="shared" si="72"/>
        <v/>
      </c>
      <c r="P42" s="47">
        <f t="shared" si="73"/>
        <v>1</v>
      </c>
      <c r="Q42" s="47">
        <f t="shared" si="74"/>
        <v>1</v>
      </c>
      <c r="R42" s="201">
        <f t="shared" si="75"/>
        <v>1</v>
      </c>
      <c r="S42" s="148">
        <f t="shared" si="23"/>
        <v>38</v>
      </c>
      <c r="T42" s="99" t="s">
        <v>89</v>
      </c>
      <c r="U42" s="99"/>
      <c r="V42" s="99">
        <v>10</v>
      </c>
      <c r="W42" s="99" t="s">
        <v>67</v>
      </c>
      <c r="X42" s="99" t="s">
        <v>68</v>
      </c>
      <c r="Y42" s="49">
        <f t="shared" si="76"/>
        <v>35</v>
      </c>
      <c r="Z42" s="251" t="str">
        <f t="shared" si="47"/>
        <v>K</v>
      </c>
      <c r="AA42" s="251" t="str">
        <f t="shared" si="48"/>
        <v/>
      </c>
      <c r="AB42" s="251">
        <f t="shared" si="49"/>
        <v>10</v>
      </c>
      <c r="AC42" s="251" t="str">
        <f t="shared" si="50"/>
        <v>PIC-e</v>
      </c>
      <c r="AD42" s="251" t="str">
        <f t="shared" si="51"/>
        <v>PIC-c</v>
      </c>
      <c r="AE42" s="49" t="str">
        <f t="shared" si="82"/>
        <v>PIC-a</v>
      </c>
      <c r="AF42" s="201">
        <f t="shared" si="77"/>
        <v>1</v>
      </c>
      <c r="AG42" s="47" t="str">
        <f t="shared" si="78"/>
        <v/>
      </c>
      <c r="AH42" s="47">
        <f t="shared" si="79"/>
        <v>1</v>
      </c>
      <c r="AI42" s="47">
        <f t="shared" si="80"/>
        <v>1</v>
      </c>
      <c r="AJ42" s="201">
        <f t="shared" si="81"/>
        <v>1</v>
      </c>
      <c r="AK42" s="49"/>
      <c r="AL42" s="115" t="s">
        <v>181</v>
      </c>
      <c r="AN42" s="133">
        <f>PRODUCT(AW37:BA37)</f>
        <v>363242880</v>
      </c>
      <c r="AP42" s="176" t="s">
        <v>182</v>
      </c>
      <c r="AQ42" s="135">
        <f>+AN45/(1-AN45/$AN$57)</f>
        <v>3.0524985246878313</v>
      </c>
      <c r="AS42" s="55"/>
      <c r="AU42" s="100" t="s">
        <v>183</v>
      </c>
      <c r="AV42" s="84"/>
      <c r="AW42" s="84"/>
      <c r="AX42" s="84"/>
      <c r="AY42" s="84"/>
      <c r="AZ42" s="84"/>
      <c r="BA42" s="85"/>
      <c r="BC42" s="199">
        <f t="shared" si="58"/>
        <v>37</v>
      </c>
      <c r="BD42" s="441" t="s">
        <v>184</v>
      </c>
      <c r="BE42" s="199">
        <f t="shared" si="66"/>
        <v>50</v>
      </c>
      <c r="BF42" s="199">
        <f t="shared" si="67"/>
        <v>11</v>
      </c>
      <c r="BG42" s="199">
        <f t="shared" si="68"/>
        <v>8</v>
      </c>
      <c r="BH42" s="199">
        <f t="shared" si="69"/>
        <v>31</v>
      </c>
      <c r="BI42" s="199">
        <f t="shared" si="70"/>
        <v>32</v>
      </c>
      <c r="BK42" s="48">
        <f t="shared" si="57"/>
        <v>37</v>
      </c>
      <c r="BL42" s="48">
        <v>11</v>
      </c>
      <c r="BM42" s="47" t="str">
        <f t="shared" si="26"/>
        <v>Te5</v>
      </c>
      <c r="BN42" s="47"/>
      <c r="BO42" s="47" t="s">
        <v>185</v>
      </c>
      <c r="BP42" s="47" t="s">
        <v>185</v>
      </c>
      <c r="BQ42" s="47" t="s">
        <v>185</v>
      </c>
      <c r="BR42" s="47" t="s">
        <v>185</v>
      </c>
      <c r="BS42" s="47" t="s">
        <v>185</v>
      </c>
      <c r="BT42" s="47">
        <v>5</v>
      </c>
      <c r="BU42" s="48">
        <f t="shared" si="27"/>
        <v>3</v>
      </c>
      <c r="BV42" s="48">
        <f t="shared" si="28"/>
        <v>12</v>
      </c>
      <c r="BW42" s="48">
        <f t="shared" si="29"/>
        <v>52</v>
      </c>
      <c r="BX42" s="48">
        <f t="shared" si="30"/>
        <v>48</v>
      </c>
      <c r="BY42" s="48">
        <f t="shared" si="31"/>
        <v>15</v>
      </c>
      <c r="BZ42" s="118">
        <f t="shared" si="32"/>
        <v>1347840</v>
      </c>
      <c r="CA42" s="118">
        <f t="shared" si="33"/>
        <v>1347840</v>
      </c>
      <c r="CB42" s="118">
        <f t="shared" si="34"/>
        <v>100</v>
      </c>
      <c r="CC42" s="118">
        <f t="shared" si="35"/>
        <v>134784000</v>
      </c>
      <c r="CD42" s="51">
        <f t="shared" si="36"/>
        <v>1.2829798028343779E-2</v>
      </c>
      <c r="CE42" s="275"/>
      <c r="CF42" s="142"/>
      <c r="CG42" s="148"/>
      <c r="CH42" s="142"/>
      <c r="CI42" s="142"/>
      <c r="CJ42" s="142"/>
      <c r="CK42" s="142"/>
      <c r="CL42" s="142"/>
      <c r="CM42" s="142"/>
      <c r="CN42" s="142"/>
      <c r="CO42" s="142"/>
      <c r="CP42" s="148"/>
      <c r="CQ42" s="148"/>
      <c r="CR42" s="148"/>
      <c r="CS42" s="148"/>
      <c r="CT42" s="148"/>
      <c r="CU42" s="148"/>
      <c r="CV42" s="148"/>
      <c r="CW42" s="148"/>
      <c r="CX42" s="142"/>
      <c r="CY42" s="142"/>
      <c r="CZ42" s="142"/>
      <c r="DA42" s="142"/>
      <c r="DB42" s="142"/>
      <c r="DC42" s="278"/>
      <c r="DD42" s="278"/>
      <c r="DE42" s="278"/>
      <c r="DF42" s="278"/>
      <c r="DG42" s="275"/>
      <c r="DH42" s="142"/>
      <c r="DI42" s="142"/>
      <c r="DJ42" s="148"/>
      <c r="DK42" s="142"/>
      <c r="DL42" s="142"/>
      <c r="DM42" s="142"/>
      <c r="DN42" s="142"/>
      <c r="DO42" s="142"/>
      <c r="DP42" s="142"/>
      <c r="DQ42" s="142"/>
      <c r="DR42" s="142"/>
      <c r="DS42" s="148"/>
      <c r="DT42" s="148"/>
      <c r="DU42" s="148"/>
      <c r="DV42" s="148"/>
      <c r="DW42" s="148"/>
      <c r="DX42" s="148"/>
      <c r="DY42" s="148"/>
      <c r="DZ42" s="148"/>
      <c r="EA42" s="142"/>
      <c r="EB42" s="142"/>
      <c r="EC42" s="142"/>
      <c r="ED42" s="142"/>
      <c r="EE42" s="142"/>
      <c r="EF42" s="278"/>
      <c r="EG42" s="278"/>
      <c r="EH42" s="278"/>
      <c r="EI42" s="278"/>
      <c r="EJ42" s="275"/>
      <c r="EK42" s="142"/>
      <c r="EL42" s="142"/>
      <c r="EM42" s="148"/>
      <c r="EN42" s="142"/>
      <c r="EO42" s="142"/>
      <c r="EP42" s="142"/>
      <c r="EQ42" s="142"/>
      <c r="ER42" s="142"/>
      <c r="ES42" s="142"/>
      <c r="ET42" s="142"/>
      <c r="EU42" s="142"/>
      <c r="EV42" s="148"/>
      <c r="EW42" s="148"/>
      <c r="EX42" s="148"/>
      <c r="EY42" s="148"/>
      <c r="EZ42" s="148"/>
      <c r="FA42" s="148"/>
      <c r="FB42" s="148"/>
      <c r="FC42" s="148"/>
      <c r="FD42" s="142"/>
      <c r="FE42" s="142"/>
      <c r="FF42" s="142"/>
      <c r="FG42" s="142"/>
      <c r="FH42" s="142"/>
      <c r="FI42" s="278"/>
      <c r="FJ42" s="278"/>
      <c r="FK42" s="278"/>
      <c r="FL42" s="278"/>
      <c r="FM42" s="275"/>
      <c r="FN42" s="142"/>
      <c r="FO42" s="142"/>
      <c r="FP42" s="148"/>
      <c r="FQ42" s="142"/>
      <c r="FR42" s="142"/>
      <c r="FS42" s="142"/>
      <c r="FT42" s="142"/>
      <c r="FU42" s="142"/>
      <c r="FV42" s="142"/>
      <c r="FW42" s="142"/>
      <c r="FX42" s="142"/>
      <c r="FY42" s="148"/>
      <c r="FZ42" s="148"/>
      <c r="GA42" s="148"/>
      <c r="GB42" s="148"/>
      <c r="GC42" s="148"/>
      <c r="GD42" s="148"/>
      <c r="GE42" s="148"/>
      <c r="GF42" s="148"/>
      <c r="GG42" s="142"/>
      <c r="GH42" s="142"/>
      <c r="GI42" s="142"/>
      <c r="GJ42" s="142"/>
      <c r="GK42" s="142"/>
      <c r="GL42" s="278"/>
      <c r="GM42" s="278"/>
      <c r="GN42" s="148"/>
      <c r="GO42" s="148"/>
      <c r="GP42" s="275"/>
    </row>
    <row r="43" spans="1:213">
      <c r="A43" s="142">
        <f t="shared" si="21"/>
        <v>39</v>
      </c>
      <c r="B43" s="99" t="s">
        <v>42</v>
      </c>
      <c r="C43" s="99"/>
      <c r="D43" s="99">
        <v>9</v>
      </c>
      <c r="E43" s="99" t="s">
        <v>69</v>
      </c>
      <c r="F43" s="99" t="s">
        <v>55</v>
      </c>
      <c r="G43" s="49">
        <f t="shared" si="22"/>
        <v>36</v>
      </c>
      <c r="H43" s="251">
        <f t="shared" si="83"/>
        <v>9</v>
      </c>
      <c r="I43" s="251" t="str">
        <f t="shared" si="84"/>
        <v/>
      </c>
      <c r="J43" s="251">
        <f t="shared" si="85"/>
        <v>10</v>
      </c>
      <c r="K43" s="251" t="str">
        <f t="shared" si="86"/>
        <v>K</v>
      </c>
      <c r="L43" s="251" t="str">
        <f t="shared" si="87"/>
        <v>K</v>
      </c>
      <c r="M43" s="49" t="str">
        <f t="shared" si="46"/>
        <v>PIC-a</v>
      </c>
      <c r="N43" s="201">
        <f t="shared" si="71"/>
        <v>1</v>
      </c>
      <c r="O43" s="47" t="str">
        <f t="shared" si="72"/>
        <v/>
      </c>
      <c r="P43" s="47">
        <f t="shared" si="73"/>
        <v>1</v>
      </c>
      <c r="Q43" s="47">
        <f t="shared" si="74"/>
        <v>1</v>
      </c>
      <c r="R43" s="201">
        <f t="shared" si="75"/>
        <v>1</v>
      </c>
      <c r="S43" s="148">
        <f t="shared" si="23"/>
        <v>39</v>
      </c>
      <c r="T43" s="99" t="s">
        <v>42</v>
      </c>
      <c r="U43" s="99"/>
      <c r="V43" s="99" t="s">
        <v>116</v>
      </c>
      <c r="W43" s="99" t="s">
        <v>69</v>
      </c>
      <c r="X43" s="99" t="s">
        <v>55</v>
      </c>
      <c r="Y43" s="49">
        <f t="shared" si="76"/>
        <v>36</v>
      </c>
      <c r="Z43" s="251">
        <f t="shared" ref="Z43:Z70" si="88">IF(T40="","",T40)</f>
        <v>9</v>
      </c>
      <c r="AA43" s="251" t="str">
        <f t="shared" ref="AA43:AA70" si="89">IF(U40="","",U40)</f>
        <v/>
      </c>
      <c r="AB43" s="251" t="str">
        <f t="shared" ref="AB43:AB70" si="90">IF(V40="","",V40)</f>
        <v>PIC-e</v>
      </c>
      <c r="AC43" s="251" t="str">
        <f t="shared" ref="AC43:AC70" si="91">IF(W40="","",W40)</f>
        <v>K</v>
      </c>
      <c r="AD43" s="251" t="str">
        <f t="shared" ref="AD43:AD70" si="92">IF(X40="","",X40)</f>
        <v>K</v>
      </c>
      <c r="AE43" s="49" t="str">
        <f t="shared" si="82"/>
        <v>PIC-a</v>
      </c>
      <c r="AF43" s="201">
        <f t="shared" si="77"/>
        <v>1</v>
      </c>
      <c r="AG43" s="47" t="str">
        <f t="shared" si="78"/>
        <v/>
      </c>
      <c r="AH43" s="47">
        <f t="shared" si="79"/>
        <v>1</v>
      </c>
      <c r="AI43" s="47">
        <f t="shared" si="80"/>
        <v>1</v>
      </c>
      <c r="AJ43" s="201">
        <f t="shared" si="81"/>
        <v>1</v>
      </c>
      <c r="AK43" s="49"/>
      <c r="AL43" s="68"/>
      <c r="AS43" s="55"/>
      <c r="AU43" s="47"/>
      <c r="AV43" s="48"/>
      <c r="AW43" s="47">
        <v>1</v>
      </c>
      <c r="AX43" s="47">
        <v>2</v>
      </c>
      <c r="AY43" s="47">
        <v>3</v>
      </c>
      <c r="AZ43" s="47">
        <v>4</v>
      </c>
      <c r="BA43" s="47">
        <v>5</v>
      </c>
      <c r="BC43" s="199">
        <f t="shared" si="58"/>
        <v>38</v>
      </c>
      <c r="BD43" s="441" t="s">
        <v>186</v>
      </c>
      <c r="BE43" s="199">
        <f>AW99</f>
        <v>20</v>
      </c>
      <c r="BF43" s="199">
        <f t="shared" si="67"/>
        <v>17</v>
      </c>
      <c r="BG43" s="199">
        <f t="shared" si="68"/>
        <v>25</v>
      </c>
      <c r="BH43" s="199">
        <f t="shared" si="69"/>
        <v>40</v>
      </c>
      <c r="BI43" s="199">
        <f t="shared" si="70"/>
        <v>41</v>
      </c>
      <c r="BK43" s="48">
        <f t="shared" si="57"/>
        <v>38</v>
      </c>
      <c r="BL43" s="48">
        <v>11</v>
      </c>
      <c r="BM43" s="47" t="str">
        <f t="shared" si="26"/>
        <v>Te4</v>
      </c>
      <c r="BN43" s="47"/>
      <c r="BO43" s="47" t="s">
        <v>185</v>
      </c>
      <c r="BP43" s="47" t="s">
        <v>185</v>
      </c>
      <c r="BQ43" s="47" t="s">
        <v>185</v>
      </c>
      <c r="BR43" s="47" t="s">
        <v>185</v>
      </c>
      <c r="BS43" s="47" t="s">
        <v>184</v>
      </c>
      <c r="BT43" s="47">
        <v>4</v>
      </c>
      <c r="BU43" s="48">
        <f t="shared" si="27"/>
        <v>3</v>
      </c>
      <c r="BV43" s="48">
        <f t="shared" si="28"/>
        <v>12</v>
      </c>
      <c r="BW43" s="48">
        <f t="shared" si="29"/>
        <v>52</v>
      </c>
      <c r="BX43" s="48">
        <f t="shared" si="30"/>
        <v>48</v>
      </c>
      <c r="BY43" s="48">
        <f t="shared" si="31"/>
        <v>32</v>
      </c>
      <c r="BZ43" s="118">
        <f t="shared" si="32"/>
        <v>2875392</v>
      </c>
      <c r="CA43" s="118">
        <f t="shared" si="33"/>
        <v>2875392</v>
      </c>
      <c r="CB43" s="118">
        <f t="shared" si="34"/>
        <v>20</v>
      </c>
      <c r="CC43" s="118">
        <f t="shared" si="35"/>
        <v>57507840</v>
      </c>
      <c r="CD43" s="51">
        <f t="shared" si="36"/>
        <v>5.4740471587600122E-3</v>
      </c>
      <c r="CE43" s="275"/>
      <c r="CF43" s="142"/>
      <c r="CG43" s="148"/>
      <c r="CH43" s="142"/>
      <c r="CI43" s="142"/>
      <c r="CJ43" s="142"/>
      <c r="CK43" s="142"/>
      <c r="CL43" s="142"/>
      <c r="CM43" s="142"/>
      <c r="CN43" s="142"/>
      <c r="CO43" s="142"/>
      <c r="CP43" s="148"/>
      <c r="CQ43" s="148"/>
      <c r="CR43" s="148"/>
      <c r="CS43" s="148"/>
      <c r="CT43" s="148"/>
      <c r="CU43" s="148"/>
      <c r="CV43" s="148"/>
      <c r="CW43" s="148"/>
      <c r="CX43" s="142"/>
      <c r="CY43" s="142"/>
      <c r="CZ43" s="142"/>
      <c r="DA43" s="142"/>
      <c r="DB43" s="142"/>
      <c r="DC43" s="278"/>
      <c r="DD43" s="278"/>
      <c r="DE43" s="278"/>
      <c r="DF43" s="278"/>
      <c r="DG43" s="275"/>
      <c r="DH43" s="142"/>
      <c r="DI43" s="142"/>
      <c r="DJ43" s="148"/>
      <c r="DK43" s="142"/>
      <c r="DL43" s="142"/>
      <c r="DM43" s="142"/>
      <c r="DN43" s="142"/>
      <c r="DO43" s="142"/>
      <c r="DP43" s="142"/>
      <c r="DQ43" s="142"/>
      <c r="DR43" s="142"/>
      <c r="DS43" s="148"/>
      <c r="DT43" s="148"/>
      <c r="DU43" s="148"/>
      <c r="DV43" s="148"/>
      <c r="DW43" s="148"/>
      <c r="DX43" s="148"/>
      <c r="DY43" s="148"/>
      <c r="DZ43" s="148"/>
      <c r="EA43" s="142"/>
      <c r="EB43" s="142"/>
      <c r="EC43" s="142"/>
      <c r="ED43" s="142"/>
      <c r="EE43" s="142"/>
      <c r="EF43" s="278"/>
      <c r="EG43" s="278"/>
      <c r="EH43" s="278"/>
      <c r="EI43" s="278"/>
      <c r="EJ43" s="275"/>
      <c r="EK43" s="142"/>
      <c r="EL43" s="142"/>
      <c r="EM43" s="148"/>
      <c r="EN43" s="142"/>
      <c r="EO43" s="142"/>
      <c r="EP43" s="142"/>
      <c r="EQ43" s="142"/>
      <c r="ER43" s="142"/>
      <c r="ES43" s="142"/>
      <c r="ET43" s="142"/>
      <c r="EU43" s="142"/>
      <c r="EV43" s="148"/>
      <c r="EW43" s="148"/>
      <c r="EX43" s="148"/>
      <c r="EY43" s="148"/>
      <c r="EZ43" s="148"/>
      <c r="FA43" s="148"/>
      <c r="FB43" s="148"/>
      <c r="FC43" s="148"/>
      <c r="FD43" s="142"/>
      <c r="FE43" s="142"/>
      <c r="FF43" s="142"/>
      <c r="FG43" s="142"/>
      <c r="FH43" s="142"/>
      <c r="FI43" s="278"/>
      <c r="FJ43" s="278"/>
      <c r="FK43" s="278"/>
      <c r="FL43" s="278"/>
      <c r="FM43" s="275"/>
      <c r="FN43" s="142"/>
      <c r="FO43" s="142"/>
      <c r="FP43" s="148"/>
      <c r="FQ43" s="142"/>
      <c r="FR43" s="142"/>
      <c r="FS43" s="142"/>
      <c r="FT43" s="142"/>
      <c r="FU43" s="142"/>
      <c r="FV43" s="142"/>
      <c r="FW43" s="142"/>
      <c r="FX43" s="142"/>
      <c r="FY43" s="148"/>
      <c r="FZ43" s="148"/>
      <c r="GA43" s="148"/>
      <c r="GB43" s="148"/>
      <c r="GC43" s="148"/>
      <c r="GD43" s="148"/>
      <c r="GE43" s="148"/>
      <c r="GF43" s="148"/>
      <c r="GG43" s="142"/>
      <c r="GH43" s="142"/>
      <c r="GI43" s="142"/>
      <c r="GJ43" s="142"/>
      <c r="GK43" s="142"/>
      <c r="GL43" s="278"/>
      <c r="GM43" s="278"/>
      <c r="GN43" s="148"/>
      <c r="GO43" s="148"/>
      <c r="GP43" s="275"/>
      <c r="GZ43" s="365" t="s">
        <v>187</v>
      </c>
      <c r="HA43" s="56"/>
      <c r="HB43" s="366">
        <v>0.8</v>
      </c>
    </row>
    <row r="44" spans="1:213">
      <c r="A44" s="142">
        <f t="shared" si="21"/>
        <v>40</v>
      </c>
      <c r="B44" s="99" t="s">
        <v>53</v>
      </c>
      <c r="C44" s="99"/>
      <c r="D44" s="99" t="s">
        <v>116</v>
      </c>
      <c r="E44" s="99">
        <v>10</v>
      </c>
      <c r="F44" s="99" t="s">
        <v>67</v>
      </c>
      <c r="G44" s="49">
        <f t="shared" si="22"/>
        <v>37</v>
      </c>
      <c r="H44" s="251" t="str">
        <f t="shared" si="83"/>
        <v>PIC-b</v>
      </c>
      <c r="I44" s="251" t="str">
        <f t="shared" si="84"/>
        <v/>
      </c>
      <c r="J44" s="251" t="str">
        <f t="shared" si="85"/>
        <v>PIC-e</v>
      </c>
      <c r="K44" s="251">
        <f t="shared" si="86"/>
        <v>10</v>
      </c>
      <c r="L44" s="251" t="str">
        <f t="shared" si="87"/>
        <v>PIC-d</v>
      </c>
      <c r="M44" s="49" t="str">
        <f t="shared" si="46"/>
        <v>PIC-a</v>
      </c>
      <c r="N44" s="201">
        <f t="shared" si="71"/>
        <v>1</v>
      </c>
      <c r="O44" s="47" t="str">
        <f t="shared" si="72"/>
        <v/>
      </c>
      <c r="P44" s="47">
        <f t="shared" si="73"/>
        <v>1</v>
      </c>
      <c r="Q44" s="47">
        <f t="shared" si="74"/>
        <v>1</v>
      </c>
      <c r="R44" s="201">
        <f t="shared" si="75"/>
        <v>1</v>
      </c>
      <c r="S44" s="148">
        <f t="shared" si="23"/>
        <v>40</v>
      </c>
      <c r="T44" s="99" t="s">
        <v>53</v>
      </c>
      <c r="U44" s="99"/>
      <c r="V44" s="99" t="s">
        <v>67</v>
      </c>
      <c r="W44" s="99">
        <v>10</v>
      </c>
      <c r="X44" s="99" t="s">
        <v>67</v>
      </c>
      <c r="Y44" s="49">
        <f t="shared" si="76"/>
        <v>37</v>
      </c>
      <c r="Z44" s="251" t="str">
        <f t="shared" si="88"/>
        <v>PIC-b</v>
      </c>
      <c r="AA44" s="251" t="str">
        <f t="shared" si="89"/>
        <v/>
      </c>
      <c r="AB44" s="251">
        <f t="shared" si="90"/>
        <v>9</v>
      </c>
      <c r="AC44" s="251">
        <f t="shared" si="91"/>
        <v>9</v>
      </c>
      <c r="AD44" s="251" t="str">
        <f t="shared" si="92"/>
        <v>PIC-d</v>
      </c>
      <c r="AE44" s="49" t="str">
        <f t="shared" si="82"/>
        <v>PIC-a</v>
      </c>
      <c r="AF44" s="201">
        <f t="shared" si="77"/>
        <v>1</v>
      </c>
      <c r="AG44" s="47" t="str">
        <f t="shared" si="78"/>
        <v/>
      </c>
      <c r="AH44" s="47">
        <f t="shared" si="79"/>
        <v>1</v>
      </c>
      <c r="AI44" s="47">
        <f t="shared" si="80"/>
        <v>1</v>
      </c>
      <c r="AJ44" s="201">
        <f t="shared" si="81"/>
        <v>1</v>
      </c>
      <c r="AK44" s="49"/>
      <c r="AL44" s="115" t="s">
        <v>188</v>
      </c>
      <c r="AN44" s="134"/>
      <c r="AO44" s="102"/>
      <c r="AS44" s="55"/>
      <c r="AT44" s="46">
        <f t="shared" ref="AT44:AV56" si="93">AT4</f>
        <v>1</v>
      </c>
      <c r="AU44" s="47" t="str">
        <f t="shared" si="93"/>
        <v>Wild</v>
      </c>
      <c r="AV44" s="47" t="str">
        <f t="shared" si="93"/>
        <v>Wd</v>
      </c>
      <c r="AW44" s="295"/>
      <c r="AX44" s="295"/>
      <c r="AY44" s="295"/>
      <c r="AZ44" s="295"/>
      <c r="BA44" s="295"/>
      <c r="BD44" s="102"/>
      <c r="BK44" s="48">
        <f t="shared" si="57"/>
        <v>39</v>
      </c>
      <c r="BL44" s="48">
        <v>11</v>
      </c>
      <c r="BM44" s="47" t="str">
        <f t="shared" si="26"/>
        <v>Te3</v>
      </c>
      <c r="BN44" s="47"/>
      <c r="BO44" s="47" t="s">
        <v>185</v>
      </c>
      <c r="BP44" s="47" t="s">
        <v>185</v>
      </c>
      <c r="BQ44" s="47" t="s">
        <v>185</v>
      </c>
      <c r="BR44" s="47" t="s">
        <v>184</v>
      </c>
      <c r="BS44" s="47" t="s">
        <v>83</v>
      </c>
      <c r="BT44" s="47">
        <v>3</v>
      </c>
      <c r="BU44" s="48">
        <f t="shared" si="27"/>
        <v>3</v>
      </c>
      <c r="BV44" s="48">
        <f t="shared" si="28"/>
        <v>12</v>
      </c>
      <c r="BW44" s="48">
        <f t="shared" si="29"/>
        <v>52</v>
      </c>
      <c r="BX44" s="48">
        <f t="shared" si="30"/>
        <v>31</v>
      </c>
      <c r="BY44" s="48">
        <f t="shared" si="31"/>
        <v>47</v>
      </c>
      <c r="BZ44" s="118">
        <f t="shared" si="32"/>
        <v>2727504</v>
      </c>
      <c r="CA44" s="118">
        <f t="shared" si="33"/>
        <v>2727504</v>
      </c>
      <c r="CB44" s="118">
        <f t="shared" si="34"/>
        <v>10</v>
      </c>
      <c r="CC44" s="118">
        <f t="shared" si="35"/>
        <v>27275040</v>
      </c>
      <c r="CD44" s="51">
        <f t="shared" si="36"/>
        <v>2.5962521843467899E-3</v>
      </c>
      <c r="CE44" s="275"/>
      <c r="CF44" s="142"/>
      <c r="CG44" s="267"/>
      <c r="CH44" s="142"/>
      <c r="CI44" s="142"/>
      <c r="CJ44" s="142"/>
      <c r="CK44" s="142"/>
      <c r="CL44" s="142"/>
      <c r="CM44" s="142"/>
      <c r="CN44" s="142"/>
      <c r="CO44" s="142"/>
      <c r="CP44" s="148"/>
      <c r="CQ44" s="148"/>
      <c r="CR44" s="148"/>
      <c r="CS44" s="148"/>
      <c r="CT44" s="148"/>
      <c r="CU44" s="148"/>
      <c r="CV44" s="148"/>
      <c r="CW44" s="148"/>
      <c r="CX44" s="142"/>
      <c r="CY44" s="142"/>
      <c r="CZ44" s="142"/>
      <c r="DA44" s="142"/>
      <c r="DB44" s="142"/>
      <c r="DC44" s="278"/>
      <c r="DD44" s="278"/>
      <c r="DE44" s="278"/>
      <c r="DF44" s="278"/>
      <c r="DG44" s="275"/>
      <c r="DH44" s="142"/>
      <c r="DI44" s="142"/>
      <c r="DJ44" s="267"/>
      <c r="DK44" s="142"/>
      <c r="DL44" s="142"/>
      <c r="DM44" s="142"/>
      <c r="DN44" s="142"/>
      <c r="DO44" s="142"/>
      <c r="DP44" s="142"/>
      <c r="DQ44" s="142"/>
      <c r="DR44" s="142"/>
      <c r="DS44" s="148"/>
      <c r="DT44" s="148"/>
      <c r="DU44" s="148"/>
      <c r="DV44" s="148"/>
      <c r="DW44" s="148"/>
      <c r="DX44" s="148"/>
      <c r="DY44" s="148"/>
      <c r="DZ44" s="148"/>
      <c r="EA44" s="142"/>
      <c r="EB44" s="142"/>
      <c r="EC44" s="142"/>
      <c r="ED44" s="142"/>
      <c r="EE44" s="142"/>
      <c r="EF44" s="278"/>
      <c r="EG44" s="278"/>
      <c r="EH44" s="278"/>
      <c r="EI44" s="278"/>
      <c r="EJ44" s="275"/>
      <c r="EK44" s="142"/>
      <c r="EL44" s="142"/>
      <c r="EM44" s="267"/>
      <c r="EN44" s="142"/>
      <c r="EO44" s="142"/>
      <c r="EP44" s="142"/>
      <c r="EQ44" s="142"/>
      <c r="ER44" s="142"/>
      <c r="ES44" s="142"/>
      <c r="ET44" s="142"/>
      <c r="EU44" s="142"/>
      <c r="EV44" s="148"/>
      <c r="EW44" s="148"/>
      <c r="EX44" s="148"/>
      <c r="EY44" s="148"/>
      <c r="EZ44" s="148"/>
      <c r="FA44" s="148"/>
      <c r="FB44" s="148"/>
      <c r="FC44" s="148"/>
      <c r="FD44" s="142"/>
      <c r="FE44" s="142"/>
      <c r="FF44" s="142"/>
      <c r="FG44" s="142"/>
      <c r="FH44" s="142"/>
      <c r="FI44" s="278"/>
      <c r="FJ44" s="278"/>
      <c r="FK44" s="278"/>
      <c r="FL44" s="278"/>
      <c r="FM44" s="275"/>
      <c r="FN44" s="142"/>
      <c r="FO44" s="142"/>
      <c r="FP44" s="267"/>
      <c r="FQ44" s="142"/>
      <c r="FR44" s="142"/>
      <c r="FS44" s="142"/>
      <c r="FT44" s="142"/>
      <c r="FU44" s="142"/>
      <c r="FV44" s="142"/>
      <c r="FW44" s="142"/>
      <c r="FX44" s="142"/>
      <c r="FY44" s="148"/>
      <c r="FZ44" s="148"/>
      <c r="GA44" s="148"/>
      <c r="GB44" s="148"/>
      <c r="GC44" s="148"/>
      <c r="GD44" s="148"/>
      <c r="GE44" s="148"/>
      <c r="GF44" s="148"/>
      <c r="GG44" s="142"/>
      <c r="GH44" s="142"/>
      <c r="GI44" s="142"/>
      <c r="GJ44" s="142"/>
      <c r="GK44" s="142"/>
      <c r="GL44" s="278"/>
      <c r="GM44" s="278"/>
      <c r="GN44" s="148"/>
      <c r="GO44" s="148"/>
      <c r="GP44" s="275"/>
      <c r="GZ44" s="289" t="s">
        <v>189</v>
      </c>
      <c r="HA44" s="367">
        <f>Analysis!L24</f>
        <v>0.81857985172568581</v>
      </c>
      <c r="HB44" s="368" t="str">
        <f>IF(HA44&gt;HB43,"Comply", "Not Comply")</f>
        <v>Comply</v>
      </c>
    </row>
    <row r="45" spans="1:213">
      <c r="A45" s="142">
        <f t="shared" si="21"/>
        <v>41</v>
      </c>
      <c r="B45" s="99" t="s">
        <v>42</v>
      </c>
      <c r="C45" s="99"/>
      <c r="D45" s="99" t="s">
        <v>67</v>
      </c>
      <c r="E45" s="99" t="s">
        <v>71</v>
      </c>
      <c r="F45" s="99" t="s">
        <v>81</v>
      </c>
      <c r="G45" s="49">
        <f t="shared" si="22"/>
        <v>38</v>
      </c>
      <c r="H45" s="251" t="str">
        <f t="shared" si="83"/>
        <v>Q</v>
      </c>
      <c r="I45" s="251" t="str">
        <f t="shared" si="84"/>
        <v/>
      </c>
      <c r="J45" s="251">
        <f t="shared" si="85"/>
        <v>10</v>
      </c>
      <c r="K45" s="251" t="str">
        <f t="shared" si="86"/>
        <v>J</v>
      </c>
      <c r="L45" s="251" t="str">
        <f t="shared" si="87"/>
        <v>A</v>
      </c>
      <c r="M45" s="49" t="str">
        <f t="shared" si="46"/>
        <v>PIC-a</v>
      </c>
      <c r="N45" s="201">
        <f t="shared" si="71"/>
        <v>1</v>
      </c>
      <c r="O45" s="47" t="str">
        <f t="shared" si="72"/>
        <v/>
      </c>
      <c r="P45" s="47">
        <f t="shared" si="73"/>
        <v>1</v>
      </c>
      <c r="Q45" s="47">
        <f t="shared" si="74"/>
        <v>1</v>
      </c>
      <c r="R45" s="201">
        <f t="shared" si="75"/>
        <v>1</v>
      </c>
      <c r="S45" s="148">
        <f t="shared" si="23"/>
        <v>41</v>
      </c>
      <c r="T45" s="99" t="s">
        <v>55</v>
      </c>
      <c r="U45" s="99"/>
      <c r="V45" s="99" t="s">
        <v>116</v>
      </c>
      <c r="W45" s="99" t="s">
        <v>71</v>
      </c>
      <c r="X45" s="99" t="s">
        <v>81</v>
      </c>
      <c r="Y45" s="49">
        <f t="shared" si="76"/>
        <v>38</v>
      </c>
      <c r="Z45" s="251" t="str">
        <f>IF(T42="","",T42)</f>
        <v>Q</v>
      </c>
      <c r="AA45" s="251" t="str">
        <f>IF(U42="","",U42)</f>
        <v/>
      </c>
      <c r="AB45" s="251">
        <f>IF(V42="","",V42)</f>
        <v>10</v>
      </c>
      <c r="AC45" s="251" t="str">
        <f>IF(W42="","",W42)</f>
        <v>J</v>
      </c>
      <c r="AD45" s="251" t="str">
        <f>IF(X42="","",X42)</f>
        <v>A</v>
      </c>
      <c r="AE45" s="49" t="str">
        <f t="shared" si="82"/>
        <v>PIC-a</v>
      </c>
      <c r="AF45" s="201">
        <f t="shared" si="77"/>
        <v>1</v>
      </c>
      <c r="AG45" s="47" t="str">
        <f t="shared" si="78"/>
        <v/>
      </c>
      <c r="AH45" s="47">
        <f t="shared" si="79"/>
        <v>1</v>
      </c>
      <c r="AI45" s="47">
        <f t="shared" si="80"/>
        <v>1</v>
      </c>
      <c r="AJ45" s="201">
        <f t="shared" si="81"/>
        <v>1</v>
      </c>
      <c r="AK45" s="49"/>
      <c r="AL45" s="68"/>
      <c r="AM45" s="65">
        <v>5</v>
      </c>
      <c r="AN45" s="53">
        <v>3</v>
      </c>
      <c r="AO45" s="124">
        <f>SUMIF(BT$54:BT$79,AM45,CA$54:CA$79)</f>
        <v>1152</v>
      </c>
      <c r="AP45" s="125">
        <f>AO45/AO$48</f>
        <v>8.5336873233260045E-4</v>
      </c>
      <c r="AQ45" s="126">
        <f>AN45*AP45</f>
        <v>2.5601061969978012E-3</v>
      </c>
      <c r="AR45" s="263"/>
      <c r="AS45" s="55"/>
      <c r="AT45" s="46">
        <f t="shared" si="93"/>
        <v>2</v>
      </c>
      <c r="AU45" s="47" t="str">
        <f t="shared" si="93"/>
        <v>PIC-a</v>
      </c>
      <c r="AV45" s="47" t="str">
        <f t="shared" si="93"/>
        <v>Pa</v>
      </c>
      <c r="AW45" s="295"/>
      <c r="AX45" s="295"/>
      <c r="AY45" s="353">
        <v>100</v>
      </c>
      <c r="AZ45" s="353">
        <v>500</v>
      </c>
      <c r="BA45" s="353">
        <v>2000</v>
      </c>
      <c r="BD45" s="49"/>
      <c r="BK45" s="48">
        <f t="shared" si="57"/>
        <v>40</v>
      </c>
      <c r="BL45" s="48">
        <v>11</v>
      </c>
      <c r="BM45" s="47" t="str">
        <f t="shared" si="26"/>
        <v>Te2</v>
      </c>
      <c r="BN45" s="123"/>
      <c r="BO45" s="47" t="s">
        <v>185</v>
      </c>
      <c r="BP45" s="47" t="s">
        <v>185</v>
      </c>
      <c r="BQ45" s="47" t="s">
        <v>184</v>
      </c>
      <c r="BR45" s="93" t="s">
        <v>83</v>
      </c>
      <c r="BS45" s="47" t="s">
        <v>83</v>
      </c>
      <c r="BT45" s="47">
        <v>2</v>
      </c>
      <c r="BU45" s="48">
        <f t="shared" si="27"/>
        <v>3</v>
      </c>
      <c r="BV45" s="48">
        <f t="shared" si="28"/>
        <v>12</v>
      </c>
      <c r="BW45" s="48">
        <f t="shared" si="29"/>
        <v>8</v>
      </c>
      <c r="BX45" s="48">
        <f t="shared" si="30"/>
        <v>71</v>
      </c>
      <c r="BY45" s="48">
        <f t="shared" si="31"/>
        <v>47</v>
      </c>
      <c r="BZ45" s="118">
        <f t="shared" si="32"/>
        <v>961056</v>
      </c>
      <c r="CA45" s="118">
        <f t="shared" si="33"/>
        <v>0</v>
      </c>
      <c r="CB45" s="118">
        <f t="shared" si="34"/>
        <v>0</v>
      </c>
      <c r="CC45" s="118">
        <f t="shared" si="35"/>
        <v>0</v>
      </c>
      <c r="CD45" s="51">
        <f t="shared" si="36"/>
        <v>0</v>
      </c>
      <c r="CE45" s="275"/>
      <c r="CF45" s="142"/>
      <c r="CG45" s="148"/>
      <c r="CH45" s="142"/>
      <c r="CI45" s="142"/>
      <c r="CJ45" s="142"/>
      <c r="CK45" s="142"/>
      <c r="CL45" s="142"/>
      <c r="CM45" s="142"/>
      <c r="CN45" s="142"/>
      <c r="CO45" s="142"/>
      <c r="CP45" s="148"/>
      <c r="CQ45" s="277"/>
      <c r="CR45" s="148"/>
      <c r="CS45" s="148"/>
      <c r="CT45" s="148"/>
      <c r="CU45" s="452"/>
      <c r="CV45" s="148"/>
      <c r="CW45" s="148"/>
      <c r="CX45" s="142"/>
      <c r="CY45" s="142"/>
      <c r="CZ45" s="142"/>
      <c r="DA45" s="142"/>
      <c r="DB45" s="142"/>
      <c r="DC45" s="278"/>
      <c r="DD45" s="278"/>
      <c r="DE45" s="278"/>
      <c r="DF45" s="278"/>
      <c r="DG45" s="275"/>
      <c r="DH45" s="142"/>
      <c r="DI45" s="142"/>
      <c r="DJ45" s="148"/>
      <c r="DK45" s="142"/>
      <c r="DL45" s="142"/>
      <c r="DM45" s="142"/>
      <c r="DN45" s="142"/>
      <c r="DO45" s="142"/>
      <c r="DP45" s="142"/>
      <c r="DQ45" s="142"/>
      <c r="DR45" s="142"/>
      <c r="DS45" s="148"/>
      <c r="DT45" s="277"/>
      <c r="DU45" s="148"/>
      <c r="DV45" s="148"/>
      <c r="DW45" s="148"/>
      <c r="DX45" s="452"/>
      <c r="DY45" s="148"/>
      <c r="DZ45" s="148"/>
      <c r="EA45" s="142"/>
      <c r="EB45" s="142"/>
      <c r="EC45" s="142"/>
      <c r="ED45" s="142"/>
      <c r="EE45" s="142"/>
      <c r="EF45" s="278"/>
      <c r="EG45" s="278"/>
      <c r="EH45" s="278"/>
      <c r="EI45" s="278"/>
      <c r="EJ45" s="275"/>
      <c r="EK45" s="142"/>
      <c r="EL45" s="142"/>
      <c r="EM45" s="148"/>
      <c r="EN45" s="142"/>
      <c r="EO45" s="142"/>
      <c r="EP45" s="142"/>
      <c r="EQ45" s="142"/>
      <c r="ER45" s="142"/>
      <c r="ES45" s="142"/>
      <c r="ET45" s="142"/>
      <c r="EU45" s="142"/>
      <c r="EV45" s="148"/>
      <c r="EW45" s="277"/>
      <c r="EX45" s="148"/>
      <c r="EY45" s="148"/>
      <c r="EZ45" s="148"/>
      <c r="FA45" s="452"/>
      <c r="FB45" s="148"/>
      <c r="FC45" s="148"/>
      <c r="FD45" s="142"/>
      <c r="FE45" s="142"/>
      <c r="FF45" s="142"/>
      <c r="FG45" s="142"/>
      <c r="FH45" s="142"/>
      <c r="FI45" s="278"/>
      <c r="FJ45" s="278"/>
      <c r="FK45" s="278"/>
      <c r="FL45" s="278"/>
      <c r="FM45" s="275"/>
      <c r="FN45" s="142"/>
      <c r="FO45" s="142"/>
      <c r="FP45" s="148"/>
      <c r="FQ45" s="142"/>
      <c r="FR45" s="142"/>
      <c r="FS45" s="142"/>
      <c r="FT45" s="142"/>
      <c r="FU45" s="142"/>
      <c r="FV45" s="142"/>
      <c r="FW45" s="142"/>
      <c r="FX45" s="142"/>
      <c r="FY45" s="148"/>
      <c r="FZ45" s="277"/>
      <c r="GA45" s="148"/>
      <c r="GB45" s="148"/>
      <c r="GC45" s="148"/>
      <c r="GD45" s="452"/>
      <c r="GE45" s="148"/>
      <c r="GF45" s="148"/>
      <c r="GG45" s="142"/>
      <c r="GH45" s="142"/>
      <c r="GI45" s="142"/>
      <c r="GJ45" s="142"/>
      <c r="GK45" s="142"/>
      <c r="GL45" s="278"/>
      <c r="GM45" s="278"/>
      <c r="GN45" s="148"/>
      <c r="GO45" s="148"/>
      <c r="GP45" s="275"/>
      <c r="HA45" s="73"/>
    </row>
    <row r="46" spans="1:213">
      <c r="A46" s="142">
        <f t="shared" si="21"/>
        <v>42</v>
      </c>
      <c r="B46" s="99" t="s">
        <v>69</v>
      </c>
      <c r="C46" s="99"/>
      <c r="D46" s="99" t="s">
        <v>116</v>
      </c>
      <c r="E46" s="99">
        <v>10</v>
      </c>
      <c r="F46" s="99" t="s">
        <v>55</v>
      </c>
      <c r="G46" s="49">
        <f t="shared" si="22"/>
        <v>39</v>
      </c>
      <c r="H46" s="251" t="str">
        <f t="shared" si="83"/>
        <v>J</v>
      </c>
      <c r="I46" s="251" t="str">
        <f t="shared" si="84"/>
        <v/>
      </c>
      <c r="J46" s="251">
        <f t="shared" si="85"/>
        <v>9</v>
      </c>
      <c r="K46" s="251" t="str">
        <f t="shared" si="86"/>
        <v>PIC-c</v>
      </c>
      <c r="L46" s="251" t="str">
        <f t="shared" si="87"/>
        <v>Q</v>
      </c>
      <c r="M46" s="49" t="str">
        <f t="shared" si="46"/>
        <v>PIC-a</v>
      </c>
      <c r="N46" s="201">
        <f t="shared" si="71"/>
        <v>1</v>
      </c>
      <c r="O46" s="47" t="str">
        <f t="shared" si="72"/>
        <v/>
      </c>
      <c r="P46" s="47">
        <f t="shared" si="73"/>
        <v>1</v>
      </c>
      <c r="Q46" s="47">
        <f t="shared" si="74"/>
        <v>1</v>
      </c>
      <c r="R46" s="201">
        <f t="shared" si="75"/>
        <v>1</v>
      </c>
      <c r="S46" s="148">
        <f t="shared" si="23"/>
        <v>42</v>
      </c>
      <c r="T46" s="99" t="s">
        <v>69</v>
      </c>
      <c r="U46" s="99"/>
      <c r="V46" s="99" t="s">
        <v>91</v>
      </c>
      <c r="W46" s="99">
        <v>9</v>
      </c>
      <c r="X46" s="99" t="s">
        <v>55</v>
      </c>
      <c r="Y46" s="49">
        <f t="shared" si="76"/>
        <v>39</v>
      </c>
      <c r="Z46" s="251" t="str">
        <f t="shared" si="88"/>
        <v>J</v>
      </c>
      <c r="AA46" s="251" t="str">
        <f t="shared" si="89"/>
        <v/>
      </c>
      <c r="AB46" s="251" t="str">
        <f t="shared" si="90"/>
        <v>PIC-d</v>
      </c>
      <c r="AC46" s="251" t="str">
        <f t="shared" si="91"/>
        <v>PIC-c</v>
      </c>
      <c r="AD46" s="251" t="str">
        <f t="shared" si="92"/>
        <v>Q</v>
      </c>
      <c r="AE46" s="49" t="str">
        <f t="shared" si="82"/>
        <v>PIC-a</v>
      </c>
      <c r="AF46" s="201">
        <f t="shared" si="77"/>
        <v>1</v>
      </c>
      <c r="AG46" s="47" t="str">
        <f t="shared" si="78"/>
        <v/>
      </c>
      <c r="AH46" s="47">
        <f t="shared" si="79"/>
        <v>1</v>
      </c>
      <c r="AI46" s="47">
        <f t="shared" si="80"/>
        <v>1</v>
      </c>
      <c r="AJ46" s="201">
        <f t="shared" si="81"/>
        <v>1</v>
      </c>
      <c r="AK46" s="49"/>
      <c r="AL46" s="68"/>
      <c r="AM46" s="68">
        <v>4</v>
      </c>
      <c r="AN46" s="46">
        <v>3</v>
      </c>
      <c r="AO46" s="127">
        <f>SUMIF(BT$54:BT$79,AM46,CA$54:CA$79)</f>
        <v>62208</v>
      </c>
      <c r="AP46" s="76">
        <f>AO46/AO$48</f>
        <v>4.6081911545960426E-2</v>
      </c>
      <c r="AQ46" s="128">
        <f>AN46*AP46</f>
        <v>0.13824573463788128</v>
      </c>
      <c r="AR46" s="263"/>
      <c r="AS46" s="55"/>
      <c r="AT46" s="46">
        <f t="shared" si="93"/>
        <v>3</v>
      </c>
      <c r="AU46" s="47" t="str">
        <f t="shared" si="93"/>
        <v>PIC-b</v>
      </c>
      <c r="AV46" s="47" t="str">
        <f t="shared" si="93"/>
        <v>Pb</v>
      </c>
      <c r="AW46" s="295"/>
      <c r="AX46" s="295"/>
      <c r="AY46" s="353">
        <v>50</v>
      </c>
      <c r="AZ46" s="353">
        <v>300</v>
      </c>
      <c r="BA46" s="353">
        <v>1800</v>
      </c>
      <c r="BD46" s="49"/>
      <c r="BK46" s="48">
        <f t="shared" si="57"/>
        <v>41</v>
      </c>
      <c r="BL46" s="48">
        <v>12</v>
      </c>
      <c r="BM46" s="47" t="str">
        <f t="shared" si="26"/>
        <v>Nn5</v>
      </c>
      <c r="BN46" s="47"/>
      <c r="BO46" s="47" t="s">
        <v>190</v>
      </c>
      <c r="BP46" s="47" t="s">
        <v>190</v>
      </c>
      <c r="BQ46" s="47" t="s">
        <v>190</v>
      </c>
      <c r="BR46" s="47" t="s">
        <v>190</v>
      </c>
      <c r="BS46" s="47" t="s">
        <v>190</v>
      </c>
      <c r="BT46" s="47">
        <v>5</v>
      </c>
      <c r="BU46" s="48">
        <f t="shared" si="27"/>
        <v>36</v>
      </c>
      <c r="BV46" s="48">
        <f t="shared" si="28"/>
        <v>8</v>
      </c>
      <c r="BW46" s="48">
        <f t="shared" si="29"/>
        <v>24</v>
      </c>
      <c r="BX46" s="48">
        <f t="shared" si="30"/>
        <v>36</v>
      </c>
      <c r="BY46" s="48">
        <f t="shared" si="31"/>
        <v>6</v>
      </c>
      <c r="BZ46" s="118">
        <f t="shared" si="32"/>
        <v>1492992</v>
      </c>
      <c r="CA46" s="118">
        <f t="shared" si="33"/>
        <v>1492992</v>
      </c>
      <c r="CB46" s="118">
        <f t="shared" si="34"/>
        <v>100</v>
      </c>
      <c r="CC46" s="118">
        <f t="shared" si="35"/>
        <v>149299200</v>
      </c>
      <c r="CD46" s="51">
        <f t="shared" si="36"/>
        <v>1.421146858524234E-2</v>
      </c>
      <c r="CE46" s="275"/>
      <c r="CF46" s="142"/>
      <c r="CG46" s="148"/>
      <c r="CH46" s="142"/>
      <c r="CI46" s="142"/>
      <c r="CJ46" s="142"/>
      <c r="CK46" s="142"/>
      <c r="CL46" s="142"/>
      <c r="CM46" s="142"/>
      <c r="CN46" s="142"/>
      <c r="CO46" s="142"/>
      <c r="CP46" s="148"/>
      <c r="CQ46" s="148"/>
      <c r="CR46" s="148"/>
      <c r="CS46" s="148"/>
      <c r="CT46" s="148"/>
      <c r="CU46" s="148"/>
      <c r="CV46" s="148"/>
      <c r="CW46" s="148"/>
      <c r="CX46" s="142"/>
      <c r="CY46" s="142"/>
      <c r="CZ46" s="142"/>
      <c r="DA46" s="142"/>
      <c r="DB46" s="142"/>
      <c r="DC46" s="278"/>
      <c r="DD46" s="278"/>
      <c r="DE46" s="278"/>
      <c r="DF46" s="278"/>
      <c r="DG46" s="275"/>
      <c r="DH46" s="142"/>
      <c r="DI46" s="142"/>
      <c r="DJ46" s="148"/>
      <c r="DK46" s="142"/>
      <c r="DL46" s="142"/>
      <c r="DM46" s="142"/>
      <c r="DN46" s="142"/>
      <c r="DO46" s="142"/>
      <c r="DP46" s="142"/>
      <c r="DQ46" s="142"/>
      <c r="DR46" s="142"/>
      <c r="DS46" s="148"/>
      <c r="DT46" s="148"/>
      <c r="DU46" s="148"/>
      <c r="DV46" s="148"/>
      <c r="DW46" s="148"/>
      <c r="DX46" s="148"/>
      <c r="DY46" s="148"/>
      <c r="DZ46" s="148"/>
      <c r="EA46" s="142"/>
      <c r="EB46" s="142"/>
      <c r="EC46" s="142"/>
      <c r="ED46" s="142"/>
      <c r="EE46" s="142"/>
      <c r="EF46" s="278"/>
      <c r="EG46" s="278"/>
      <c r="EH46" s="278"/>
      <c r="EI46" s="278"/>
      <c r="EJ46" s="275"/>
      <c r="EK46" s="142"/>
      <c r="EL46" s="142"/>
      <c r="EM46" s="148"/>
      <c r="EN46" s="142"/>
      <c r="EO46" s="142"/>
      <c r="EP46" s="142"/>
      <c r="EQ46" s="142"/>
      <c r="ER46" s="142"/>
      <c r="ES46" s="142"/>
      <c r="ET46" s="142"/>
      <c r="EU46" s="142"/>
      <c r="EV46" s="148"/>
      <c r="EW46" s="148"/>
      <c r="EX46" s="148"/>
      <c r="EY46" s="148"/>
      <c r="EZ46" s="148"/>
      <c r="FA46" s="148"/>
      <c r="FB46" s="148"/>
      <c r="FC46" s="148"/>
      <c r="FD46" s="142"/>
      <c r="FE46" s="142"/>
      <c r="FF46" s="142"/>
      <c r="FG46" s="142"/>
      <c r="FH46" s="142"/>
      <c r="FI46" s="278"/>
      <c r="FJ46" s="278"/>
      <c r="FK46" s="278"/>
      <c r="FL46" s="278"/>
      <c r="FM46" s="275"/>
      <c r="FN46" s="142"/>
      <c r="FO46" s="142"/>
      <c r="FP46" s="148"/>
      <c r="FQ46" s="142"/>
      <c r="FR46" s="142"/>
      <c r="FS46" s="142"/>
      <c r="FT46" s="142"/>
      <c r="FU46" s="142"/>
      <c r="FV46" s="142"/>
      <c r="FW46" s="142"/>
      <c r="FX46" s="142"/>
      <c r="FY46" s="148"/>
      <c r="FZ46" s="148"/>
      <c r="GA46" s="148"/>
      <c r="GB46" s="148"/>
      <c r="GC46" s="148"/>
      <c r="GD46" s="148"/>
      <c r="GE46" s="148"/>
      <c r="GF46" s="148"/>
      <c r="GG46" s="142"/>
      <c r="GH46" s="142"/>
      <c r="GI46" s="142"/>
      <c r="GJ46" s="142"/>
      <c r="GK46" s="142"/>
      <c r="GL46" s="278"/>
      <c r="GM46" s="278"/>
      <c r="GN46" s="148"/>
      <c r="GO46" s="148"/>
      <c r="GP46" s="275"/>
      <c r="GR46" s="127"/>
      <c r="GU46" s="264">
        <v>18</v>
      </c>
      <c r="GV46" s="264"/>
      <c r="GW46" s="308" t="s">
        <v>191</v>
      </c>
      <c r="GX46" s="46">
        <f>+HLOOKUP($GU$46,$AO$55:$AS$58,4,FALSE)</f>
        <v>20.071169091572962</v>
      </c>
    </row>
    <row r="47" spans="1:213">
      <c r="A47" s="142">
        <f t="shared" si="21"/>
        <v>43</v>
      </c>
      <c r="B47" s="99">
        <v>9</v>
      </c>
      <c r="C47" s="99"/>
      <c r="D47" s="99" t="s">
        <v>91</v>
      </c>
      <c r="E47" s="99" t="s">
        <v>54</v>
      </c>
      <c r="F47" s="99" t="s">
        <v>67</v>
      </c>
      <c r="G47" s="49">
        <f t="shared" si="22"/>
        <v>40</v>
      </c>
      <c r="H47" s="251" t="str">
        <f t="shared" si="83"/>
        <v>PIC-e</v>
      </c>
      <c r="I47" s="251" t="str">
        <f t="shared" si="84"/>
        <v/>
      </c>
      <c r="J47" s="251" t="str">
        <f t="shared" si="85"/>
        <v>PIC-d</v>
      </c>
      <c r="K47" s="251">
        <f t="shared" si="86"/>
        <v>10</v>
      </c>
      <c r="L47" s="251" t="str">
        <f t="shared" si="87"/>
        <v>J</v>
      </c>
      <c r="M47" s="49" t="str">
        <f t="shared" si="46"/>
        <v>PIC-a</v>
      </c>
      <c r="N47" s="201">
        <f t="shared" si="71"/>
        <v>1</v>
      </c>
      <c r="O47" s="47" t="str">
        <f t="shared" si="72"/>
        <v/>
      </c>
      <c r="P47" s="47">
        <f t="shared" si="73"/>
        <v>1</v>
      </c>
      <c r="Q47" s="47">
        <f t="shared" si="74"/>
        <v>1</v>
      </c>
      <c r="R47" s="201">
        <f t="shared" si="75"/>
        <v>1</v>
      </c>
      <c r="S47" s="148">
        <f t="shared" si="23"/>
        <v>43</v>
      </c>
      <c r="T47" s="99">
        <v>9</v>
      </c>
      <c r="U47" s="99"/>
      <c r="V47" s="99">
        <v>10</v>
      </c>
      <c r="W47" s="99" t="s">
        <v>54</v>
      </c>
      <c r="X47" s="99" t="s">
        <v>67</v>
      </c>
      <c r="Y47" s="49">
        <f t="shared" si="76"/>
        <v>40</v>
      </c>
      <c r="Z47" s="251" t="str">
        <f t="shared" si="88"/>
        <v>PIC-e</v>
      </c>
      <c r="AA47" s="251" t="str">
        <f t="shared" si="89"/>
        <v/>
      </c>
      <c r="AB47" s="251" t="str">
        <f t="shared" si="90"/>
        <v>J</v>
      </c>
      <c r="AC47" s="251">
        <f t="shared" si="91"/>
        <v>10</v>
      </c>
      <c r="AD47" s="251" t="str">
        <f t="shared" si="92"/>
        <v>J</v>
      </c>
      <c r="AE47" s="49" t="str">
        <f t="shared" si="82"/>
        <v>PIC-a</v>
      </c>
      <c r="AF47" s="201">
        <f t="shared" si="77"/>
        <v>1</v>
      </c>
      <c r="AG47" s="47" t="str">
        <f t="shared" si="78"/>
        <v/>
      </c>
      <c r="AH47" s="47">
        <f t="shared" si="79"/>
        <v>1</v>
      </c>
      <c r="AI47" s="47">
        <f t="shared" si="80"/>
        <v>1</v>
      </c>
      <c r="AJ47" s="201">
        <f t="shared" si="81"/>
        <v>1</v>
      </c>
      <c r="AK47" s="49"/>
      <c r="AL47" s="68"/>
      <c r="AM47" s="70">
        <v>3</v>
      </c>
      <c r="AN47" s="54">
        <v>3</v>
      </c>
      <c r="AO47" s="129">
        <f>SUMIF(BT$54:BT$79,AM47,CA$54:CA$79)</f>
        <v>1286584</v>
      </c>
      <c r="AP47" s="132">
        <f>AO47/AO$48</f>
        <v>0.95306471972170692</v>
      </c>
      <c r="AQ47" s="131">
        <f>AN47*AP47</f>
        <v>2.8591941591651207</v>
      </c>
      <c r="AR47" s="263"/>
      <c r="AS47" s="55"/>
      <c r="AT47" s="46">
        <f t="shared" si="93"/>
        <v>4</v>
      </c>
      <c r="AU47" s="47" t="str">
        <f t="shared" si="93"/>
        <v>PIC-c</v>
      </c>
      <c r="AV47" s="47" t="str">
        <f t="shared" si="93"/>
        <v>Pc</v>
      </c>
      <c r="AW47" s="295"/>
      <c r="AX47" s="295"/>
      <c r="AY47" s="353">
        <v>30</v>
      </c>
      <c r="AZ47" s="353">
        <v>300</v>
      </c>
      <c r="BA47" s="353">
        <v>1800</v>
      </c>
      <c r="BD47" s="49"/>
      <c r="BK47" s="48">
        <f t="shared" si="57"/>
        <v>42</v>
      </c>
      <c r="BL47" s="48">
        <v>12</v>
      </c>
      <c r="BM47" s="47" t="str">
        <f t="shared" si="26"/>
        <v>Nn4</v>
      </c>
      <c r="BN47" s="47"/>
      <c r="BO47" s="47" t="s">
        <v>190</v>
      </c>
      <c r="BP47" s="47" t="s">
        <v>190</v>
      </c>
      <c r="BQ47" s="47" t="s">
        <v>190</v>
      </c>
      <c r="BR47" s="47" t="s">
        <v>190</v>
      </c>
      <c r="BS47" s="47" t="s">
        <v>186</v>
      </c>
      <c r="BT47" s="47">
        <v>4</v>
      </c>
      <c r="BU47" s="48">
        <f t="shared" si="27"/>
        <v>36</v>
      </c>
      <c r="BV47" s="48">
        <f t="shared" si="28"/>
        <v>8</v>
      </c>
      <c r="BW47" s="48">
        <f t="shared" si="29"/>
        <v>24</v>
      </c>
      <c r="BX47" s="48">
        <f t="shared" si="30"/>
        <v>36</v>
      </c>
      <c r="BY47" s="48">
        <f t="shared" si="31"/>
        <v>41</v>
      </c>
      <c r="BZ47" s="118">
        <f t="shared" si="32"/>
        <v>10202112</v>
      </c>
      <c r="CA47" s="118">
        <f t="shared" si="33"/>
        <v>10202112</v>
      </c>
      <c r="CB47" s="118">
        <f t="shared" si="34"/>
        <v>20</v>
      </c>
      <c r="CC47" s="118">
        <f t="shared" si="35"/>
        <v>204042240</v>
      </c>
      <c r="CD47" s="51">
        <f t="shared" si="36"/>
        <v>1.9422340399831199E-2</v>
      </c>
      <c r="CE47" s="275"/>
      <c r="CF47" s="142"/>
      <c r="CG47" s="148"/>
      <c r="CH47" s="142"/>
      <c r="CI47" s="142"/>
      <c r="CJ47" s="142"/>
      <c r="CK47" s="142"/>
      <c r="CL47" s="142"/>
      <c r="CM47" s="142"/>
      <c r="CN47" s="142"/>
      <c r="CO47" s="142"/>
      <c r="CP47" s="148"/>
      <c r="CQ47" s="148"/>
      <c r="CR47" s="148"/>
      <c r="CS47" s="148"/>
      <c r="CT47" s="148"/>
      <c r="CU47" s="148"/>
      <c r="CV47" s="148"/>
      <c r="CW47" s="148"/>
      <c r="CX47" s="142"/>
      <c r="CY47" s="142"/>
      <c r="CZ47" s="142"/>
      <c r="DA47" s="142"/>
      <c r="DB47" s="142"/>
      <c r="DC47" s="278"/>
      <c r="DD47" s="278"/>
      <c r="DE47" s="278"/>
      <c r="DF47" s="278"/>
      <c r="DG47" s="275"/>
      <c r="DH47" s="142"/>
      <c r="DI47" s="142"/>
      <c r="DJ47" s="148"/>
      <c r="DK47" s="142"/>
      <c r="DL47" s="142"/>
      <c r="DM47" s="142"/>
      <c r="DN47" s="142"/>
      <c r="DO47" s="142"/>
      <c r="DP47" s="142"/>
      <c r="DQ47" s="142"/>
      <c r="DR47" s="142"/>
      <c r="DS47" s="148"/>
      <c r="DT47" s="148"/>
      <c r="DU47" s="148"/>
      <c r="DV47" s="148"/>
      <c r="DW47" s="148"/>
      <c r="DX47" s="148"/>
      <c r="DY47" s="148"/>
      <c r="DZ47" s="148"/>
      <c r="EA47" s="142"/>
      <c r="EB47" s="142"/>
      <c r="EC47" s="142"/>
      <c r="ED47" s="142"/>
      <c r="EE47" s="142"/>
      <c r="EF47" s="278"/>
      <c r="EG47" s="278"/>
      <c r="EH47" s="278"/>
      <c r="EI47" s="278"/>
      <c r="EJ47" s="275"/>
      <c r="EK47" s="142"/>
      <c r="EL47" s="142"/>
      <c r="EM47" s="148"/>
      <c r="EN47" s="142"/>
      <c r="EO47" s="142"/>
      <c r="EP47" s="142"/>
      <c r="EQ47" s="142"/>
      <c r="ER47" s="142"/>
      <c r="ES47" s="142"/>
      <c r="ET47" s="142"/>
      <c r="EU47" s="142"/>
      <c r="EV47" s="148"/>
      <c r="EW47" s="148"/>
      <c r="EX47" s="148"/>
      <c r="EY47" s="148"/>
      <c r="EZ47" s="148"/>
      <c r="FA47" s="148"/>
      <c r="FB47" s="148"/>
      <c r="FC47" s="148"/>
      <c r="FD47" s="142"/>
      <c r="FE47" s="142"/>
      <c r="FF47" s="142"/>
      <c r="FG47" s="142"/>
      <c r="FH47" s="142"/>
      <c r="FI47" s="278"/>
      <c r="FJ47" s="278"/>
      <c r="FK47" s="278"/>
      <c r="FL47" s="278"/>
      <c r="FM47" s="275"/>
      <c r="FN47" s="142"/>
      <c r="FO47" s="142"/>
      <c r="FP47" s="148"/>
      <c r="FQ47" s="142"/>
      <c r="FR47" s="142"/>
      <c r="FS47" s="142"/>
      <c r="FT47" s="142"/>
      <c r="FU47" s="142"/>
      <c r="FV47" s="142"/>
      <c r="FW47" s="142"/>
      <c r="FX47" s="142"/>
      <c r="FY47" s="148"/>
      <c r="FZ47" s="148"/>
      <c r="GA47" s="148"/>
      <c r="GB47" s="148"/>
      <c r="GC47" s="148"/>
      <c r="GD47" s="148"/>
      <c r="GE47" s="148"/>
      <c r="GF47" s="148"/>
      <c r="GG47" s="142"/>
      <c r="GH47" s="142"/>
      <c r="GI47" s="142"/>
      <c r="GJ47" s="142"/>
      <c r="GK47" s="142"/>
      <c r="GL47" s="278"/>
      <c r="GM47" s="278"/>
      <c r="GN47" s="148"/>
      <c r="GO47" s="148"/>
      <c r="GP47" s="275"/>
      <c r="GS47" s="298" t="s">
        <v>192</v>
      </c>
      <c r="GU47" s="299">
        <f>+BC127</f>
        <v>2</v>
      </c>
      <c r="GV47" s="299">
        <f>+BC128</f>
        <v>3</v>
      </c>
      <c r="GW47" s="300">
        <f>+$BC$129</f>
        <v>5</v>
      </c>
      <c r="GX47" s="62"/>
      <c r="GY47" s="62"/>
      <c r="GZ47" s="62"/>
      <c r="HE47" s="60"/>
    </row>
    <row r="48" spans="1:213">
      <c r="A48" s="142">
        <f t="shared" si="21"/>
        <v>44</v>
      </c>
      <c r="B48" s="99" t="s">
        <v>45</v>
      </c>
      <c r="C48" s="99"/>
      <c r="D48" s="99">
        <v>10</v>
      </c>
      <c r="E48" s="99" t="s">
        <v>81</v>
      </c>
      <c r="F48" s="99" t="s">
        <v>91</v>
      </c>
      <c r="G48" s="49">
        <f t="shared" si="22"/>
        <v>41</v>
      </c>
      <c r="H48" s="251" t="str">
        <f t="shared" si="83"/>
        <v>J</v>
      </c>
      <c r="I48" s="251" t="str">
        <f t="shared" si="84"/>
        <v/>
      </c>
      <c r="J48" s="251" t="str">
        <f t="shared" si="85"/>
        <v>J</v>
      </c>
      <c r="K48" s="251" t="str">
        <f t="shared" si="86"/>
        <v>PIC-b</v>
      </c>
      <c r="L48" s="251" t="str">
        <f t="shared" si="87"/>
        <v>PIC-d</v>
      </c>
      <c r="M48" s="49" t="str">
        <f t="shared" si="46"/>
        <v>PIC-a</v>
      </c>
      <c r="N48" s="201">
        <f t="shared" si="71"/>
        <v>1</v>
      </c>
      <c r="O48" s="47" t="str">
        <f t="shared" si="72"/>
        <v/>
      </c>
      <c r="P48" s="47">
        <f t="shared" si="73"/>
        <v>1</v>
      </c>
      <c r="Q48" s="47">
        <f t="shared" si="74"/>
        <v>1</v>
      </c>
      <c r="R48" s="201">
        <f t="shared" si="75"/>
        <v>1</v>
      </c>
      <c r="S48" s="148">
        <f t="shared" si="23"/>
        <v>44</v>
      </c>
      <c r="T48" s="99" t="s">
        <v>45</v>
      </c>
      <c r="U48" s="99"/>
      <c r="V48" s="99" t="s">
        <v>43</v>
      </c>
      <c r="W48" s="99" t="s">
        <v>81</v>
      </c>
      <c r="X48" s="99" t="s">
        <v>55</v>
      </c>
      <c r="Y48" s="49">
        <f t="shared" si="76"/>
        <v>41</v>
      </c>
      <c r="Z48" s="251" t="str">
        <f t="shared" si="88"/>
        <v>Q</v>
      </c>
      <c r="AA48" s="251" t="str">
        <f t="shared" si="89"/>
        <v/>
      </c>
      <c r="AB48" s="251" t="str">
        <f t="shared" si="90"/>
        <v>PIC-d</v>
      </c>
      <c r="AC48" s="251" t="str">
        <f t="shared" si="91"/>
        <v>PIC-b</v>
      </c>
      <c r="AD48" s="251" t="str">
        <f t="shared" si="92"/>
        <v>PIC-d</v>
      </c>
      <c r="AE48" s="49" t="str">
        <f t="shared" si="82"/>
        <v>PIC-a</v>
      </c>
      <c r="AF48" s="201">
        <f t="shared" si="77"/>
        <v>1</v>
      </c>
      <c r="AG48" s="47" t="str">
        <f t="shared" si="78"/>
        <v/>
      </c>
      <c r="AH48" s="47">
        <f t="shared" si="79"/>
        <v>1</v>
      </c>
      <c r="AI48" s="47">
        <f t="shared" si="80"/>
        <v>1</v>
      </c>
      <c r="AJ48" s="201">
        <f t="shared" si="81"/>
        <v>1</v>
      </c>
      <c r="AK48" s="49"/>
      <c r="AL48" s="68"/>
      <c r="AM48" s="70"/>
      <c r="AN48" s="54"/>
      <c r="AO48" s="129">
        <f>SUM(AO45:AO47)</f>
        <v>1349944</v>
      </c>
      <c r="AP48" s="130">
        <f>SUM(AP45:AP47)</f>
        <v>1</v>
      </c>
      <c r="AQ48" s="131">
        <f>SUM(AQ45:AQ47)</f>
        <v>2.9999999999999996</v>
      </c>
      <c r="AR48" s="263"/>
      <c r="AS48" s="55"/>
      <c r="AT48" s="46">
        <f t="shared" si="93"/>
        <v>5</v>
      </c>
      <c r="AU48" s="47" t="str">
        <f t="shared" si="93"/>
        <v>PIC-d</v>
      </c>
      <c r="AV48" s="47" t="str">
        <f t="shared" si="93"/>
        <v>Pd</v>
      </c>
      <c r="AW48" s="295"/>
      <c r="AX48" s="295"/>
      <c r="AY48" s="353">
        <v>30</v>
      </c>
      <c r="AZ48" s="353">
        <v>100</v>
      </c>
      <c r="BA48" s="353">
        <v>300</v>
      </c>
      <c r="BD48" s="49"/>
      <c r="BK48" s="48">
        <f t="shared" si="57"/>
        <v>43</v>
      </c>
      <c r="BL48" s="48">
        <v>12</v>
      </c>
      <c r="BM48" s="47" t="str">
        <f t="shared" si="26"/>
        <v>Nn3</v>
      </c>
      <c r="BN48" s="47"/>
      <c r="BO48" s="47" t="s">
        <v>190</v>
      </c>
      <c r="BP48" s="47" t="s">
        <v>190</v>
      </c>
      <c r="BQ48" s="47" t="s">
        <v>190</v>
      </c>
      <c r="BR48" s="47" t="s">
        <v>186</v>
      </c>
      <c r="BS48" s="47" t="s">
        <v>83</v>
      </c>
      <c r="BT48" s="47">
        <v>3</v>
      </c>
      <c r="BU48" s="48">
        <f t="shared" si="27"/>
        <v>36</v>
      </c>
      <c r="BV48" s="48">
        <f t="shared" si="28"/>
        <v>8</v>
      </c>
      <c r="BW48" s="48">
        <f t="shared" si="29"/>
        <v>24</v>
      </c>
      <c r="BX48" s="48">
        <f t="shared" si="30"/>
        <v>40</v>
      </c>
      <c r="BY48" s="48">
        <f t="shared" si="31"/>
        <v>47</v>
      </c>
      <c r="BZ48" s="118">
        <f t="shared" si="32"/>
        <v>12994560</v>
      </c>
      <c r="CA48" s="118">
        <f t="shared" si="33"/>
        <v>12994560</v>
      </c>
      <c r="CB48" s="118">
        <f t="shared" si="34"/>
        <v>10</v>
      </c>
      <c r="CC48" s="118">
        <f t="shared" si="35"/>
        <v>129945600</v>
      </c>
      <c r="CD48" s="51">
        <f t="shared" si="36"/>
        <v>1.2369241176044259E-2</v>
      </c>
      <c r="CE48" s="275"/>
      <c r="CF48" s="142"/>
      <c r="CG48" s="148"/>
      <c r="CH48" s="142"/>
      <c r="CI48" s="142"/>
      <c r="CJ48" s="142"/>
      <c r="CK48" s="142"/>
      <c r="CL48" s="142"/>
      <c r="CM48" s="142"/>
      <c r="CN48" s="142"/>
      <c r="CO48" s="142"/>
      <c r="CP48" s="148"/>
      <c r="CQ48" s="148"/>
      <c r="CR48" s="148"/>
      <c r="CS48" s="148"/>
      <c r="CT48" s="148"/>
      <c r="CU48" s="148"/>
      <c r="CV48" s="148"/>
      <c r="CW48" s="148"/>
      <c r="CX48" s="142"/>
      <c r="CY48" s="142"/>
      <c r="CZ48" s="142"/>
      <c r="DA48" s="142"/>
      <c r="DB48" s="142"/>
      <c r="DC48" s="278"/>
      <c r="DD48" s="278"/>
      <c r="DE48" s="278"/>
      <c r="DF48" s="278"/>
      <c r="DG48" s="275"/>
      <c r="DH48" s="142"/>
      <c r="DI48" s="142"/>
      <c r="DJ48" s="148"/>
      <c r="DK48" s="142"/>
      <c r="DL48" s="142"/>
      <c r="DM48" s="142"/>
      <c r="DN48" s="142"/>
      <c r="DO48" s="142"/>
      <c r="DP48" s="142"/>
      <c r="DQ48" s="142"/>
      <c r="DR48" s="142"/>
      <c r="DS48" s="148"/>
      <c r="DT48" s="148"/>
      <c r="DU48" s="148"/>
      <c r="DV48" s="148"/>
      <c r="DW48" s="148"/>
      <c r="DX48" s="148"/>
      <c r="DY48" s="148"/>
      <c r="DZ48" s="148"/>
      <c r="EA48" s="142"/>
      <c r="EB48" s="142"/>
      <c r="EC48" s="142"/>
      <c r="ED48" s="142"/>
      <c r="EE48" s="142"/>
      <c r="EF48" s="278"/>
      <c r="EG48" s="278"/>
      <c r="EH48" s="278"/>
      <c r="EI48" s="278"/>
      <c r="EJ48" s="275"/>
      <c r="EK48" s="142"/>
      <c r="EL48" s="142"/>
      <c r="EM48" s="148"/>
      <c r="EN48" s="142"/>
      <c r="EO48" s="142"/>
      <c r="EP48" s="142"/>
      <c r="EQ48" s="142"/>
      <c r="ER48" s="142"/>
      <c r="ES48" s="142"/>
      <c r="ET48" s="142"/>
      <c r="EU48" s="142"/>
      <c r="EV48" s="148"/>
      <c r="EW48" s="148"/>
      <c r="EX48" s="148"/>
      <c r="EY48" s="148"/>
      <c r="EZ48" s="148"/>
      <c r="FA48" s="148"/>
      <c r="FB48" s="148"/>
      <c r="FC48" s="148"/>
      <c r="FD48" s="142"/>
      <c r="FE48" s="142"/>
      <c r="FF48" s="142"/>
      <c r="FG48" s="142"/>
      <c r="FH48" s="142"/>
      <c r="FI48" s="278"/>
      <c r="FJ48" s="278"/>
      <c r="FK48" s="278"/>
      <c r="FL48" s="278"/>
      <c r="FM48" s="275"/>
      <c r="FN48" s="142"/>
      <c r="FO48" s="142"/>
      <c r="FP48" s="148"/>
      <c r="FQ48" s="142"/>
      <c r="FR48" s="142"/>
      <c r="FS48" s="142"/>
      <c r="FT48" s="142"/>
      <c r="FU48" s="142"/>
      <c r="FV48" s="142"/>
      <c r="FW48" s="142"/>
      <c r="FX48" s="142"/>
      <c r="FY48" s="148"/>
      <c r="FZ48" s="148"/>
      <c r="GA48" s="148"/>
      <c r="GB48" s="148"/>
      <c r="GC48" s="148"/>
      <c r="GD48" s="148"/>
      <c r="GE48" s="148"/>
      <c r="GF48" s="148"/>
      <c r="GG48" s="142"/>
      <c r="GH48" s="142"/>
      <c r="GI48" s="142"/>
      <c r="GJ48" s="142"/>
      <c r="GK48" s="142"/>
      <c r="GL48" s="278"/>
      <c r="GM48" s="278"/>
      <c r="GN48" s="148"/>
      <c r="GO48" s="148"/>
      <c r="GP48" s="275"/>
      <c r="GU48" s="183" t="s">
        <v>193</v>
      </c>
      <c r="GV48" s="84"/>
      <c r="GW48" s="84"/>
      <c r="GX48" s="84"/>
      <c r="GY48" s="84"/>
      <c r="GZ48" s="84"/>
      <c r="HA48" s="84"/>
      <c r="HB48" s="84"/>
      <c r="HC48" s="92"/>
      <c r="HD48" s="195"/>
    </row>
    <row r="49" spans="1:213">
      <c r="A49" s="142">
        <f t="shared" si="21"/>
        <v>45</v>
      </c>
      <c r="B49" s="99" t="s">
        <v>42</v>
      </c>
      <c r="C49" s="99"/>
      <c r="D49" s="99"/>
      <c r="E49" s="99" t="s">
        <v>68</v>
      </c>
      <c r="F49" s="99" t="s">
        <v>69</v>
      </c>
      <c r="G49" s="49">
        <f t="shared" si="22"/>
        <v>42</v>
      </c>
      <c r="H49" s="251" t="str">
        <f t="shared" si="83"/>
        <v>PIC-c</v>
      </c>
      <c r="I49" s="251" t="str">
        <f t="shared" si="84"/>
        <v/>
      </c>
      <c r="J49" s="251" t="str">
        <f t="shared" si="85"/>
        <v>PIC-d</v>
      </c>
      <c r="K49" s="251">
        <f t="shared" si="86"/>
        <v>10</v>
      </c>
      <c r="L49" s="251" t="str">
        <f t="shared" si="87"/>
        <v>Q</v>
      </c>
      <c r="M49" s="49" t="str">
        <f t="shared" si="46"/>
        <v>PIC-a</v>
      </c>
      <c r="N49" s="201">
        <f t="shared" si="71"/>
        <v>1</v>
      </c>
      <c r="O49" s="47" t="str">
        <f t="shared" si="72"/>
        <v/>
      </c>
      <c r="P49" s="47">
        <f t="shared" si="73"/>
        <v>1</v>
      </c>
      <c r="Q49" s="47">
        <f t="shared" si="74"/>
        <v>1</v>
      </c>
      <c r="R49" s="201">
        <f t="shared" si="75"/>
        <v>1</v>
      </c>
      <c r="S49" s="148">
        <f t="shared" si="23"/>
        <v>45</v>
      </c>
      <c r="T49" s="99" t="s">
        <v>42</v>
      </c>
      <c r="U49" s="99"/>
      <c r="V49" s="99"/>
      <c r="W49" s="99" t="s">
        <v>68</v>
      </c>
      <c r="X49" s="99" t="s">
        <v>68</v>
      </c>
      <c r="Y49" s="49">
        <f t="shared" si="76"/>
        <v>42</v>
      </c>
      <c r="Z49" s="251" t="str">
        <f t="shared" si="88"/>
        <v>PIC-c</v>
      </c>
      <c r="AA49" s="251" t="str">
        <f t="shared" si="89"/>
        <v/>
      </c>
      <c r="AB49" s="251" t="str">
        <f t="shared" si="90"/>
        <v>A</v>
      </c>
      <c r="AC49" s="251">
        <f t="shared" si="91"/>
        <v>9</v>
      </c>
      <c r="AD49" s="251" t="str">
        <f t="shared" si="92"/>
        <v>Q</v>
      </c>
      <c r="AE49" s="49" t="str">
        <f t="shared" si="82"/>
        <v>PIC-a</v>
      </c>
      <c r="AF49" s="201">
        <f t="shared" si="77"/>
        <v>1</v>
      </c>
      <c r="AG49" s="47" t="str">
        <f t="shared" si="78"/>
        <v/>
      </c>
      <c r="AH49" s="47">
        <f t="shared" si="79"/>
        <v>1</v>
      </c>
      <c r="AI49" s="47">
        <f t="shared" si="80"/>
        <v>1</v>
      </c>
      <c r="AJ49" s="201">
        <f t="shared" si="81"/>
        <v>1</v>
      </c>
      <c r="AK49" s="49"/>
      <c r="AL49" s="68"/>
      <c r="AS49" s="55"/>
      <c r="AT49" s="46">
        <f t="shared" si="93"/>
        <v>6</v>
      </c>
      <c r="AU49" s="47" t="str">
        <f t="shared" si="93"/>
        <v>PIC-e</v>
      </c>
      <c r="AV49" s="47" t="str">
        <f t="shared" si="93"/>
        <v>Pe</v>
      </c>
      <c r="AW49" s="295"/>
      <c r="AX49" s="295"/>
      <c r="AY49" s="353">
        <v>30</v>
      </c>
      <c r="AZ49" s="353">
        <v>100</v>
      </c>
      <c r="BA49" s="353">
        <v>300</v>
      </c>
      <c r="BD49" s="347"/>
      <c r="BK49" s="48">
        <f t="shared" si="57"/>
        <v>44</v>
      </c>
      <c r="BL49" s="48">
        <v>12</v>
      </c>
      <c r="BM49" s="47" t="str">
        <f t="shared" si="26"/>
        <v>Nn2</v>
      </c>
      <c r="BN49" s="47"/>
      <c r="BO49" s="47" t="s">
        <v>190</v>
      </c>
      <c r="BP49" s="47" t="s">
        <v>190</v>
      </c>
      <c r="BQ49" s="47" t="s">
        <v>186</v>
      </c>
      <c r="BR49" s="47" t="s">
        <v>83</v>
      </c>
      <c r="BS49" s="47" t="s">
        <v>83</v>
      </c>
      <c r="BT49" s="47">
        <v>2</v>
      </c>
      <c r="BU49" s="48">
        <f t="shared" si="27"/>
        <v>36</v>
      </c>
      <c r="BV49" s="48">
        <f t="shared" si="28"/>
        <v>8</v>
      </c>
      <c r="BW49" s="48">
        <f t="shared" si="29"/>
        <v>25</v>
      </c>
      <c r="BX49" s="48">
        <f t="shared" si="30"/>
        <v>71</v>
      </c>
      <c r="BY49" s="48">
        <f t="shared" si="31"/>
        <v>47</v>
      </c>
      <c r="BZ49" s="118">
        <f t="shared" si="32"/>
        <v>24026400</v>
      </c>
      <c r="CA49" s="118">
        <f t="shared" si="33"/>
        <v>0</v>
      </c>
      <c r="CB49" s="118">
        <f t="shared" si="34"/>
        <v>0</v>
      </c>
      <c r="CC49" s="118">
        <f t="shared" si="35"/>
        <v>0</v>
      </c>
      <c r="CD49" s="51">
        <f t="shared" si="36"/>
        <v>0</v>
      </c>
      <c r="CE49" s="275"/>
      <c r="CF49" s="142"/>
      <c r="CG49" s="148"/>
      <c r="CH49" s="142"/>
      <c r="CI49" s="142"/>
      <c r="CJ49" s="142"/>
      <c r="CK49" s="142"/>
      <c r="CL49" s="142"/>
      <c r="CM49" s="142"/>
      <c r="CN49" s="142"/>
      <c r="CO49" s="142"/>
      <c r="CP49" s="148"/>
      <c r="CQ49" s="148"/>
      <c r="CR49" s="148"/>
      <c r="CS49" s="148"/>
      <c r="CT49" s="148"/>
      <c r="CU49" s="148"/>
      <c r="CV49" s="148"/>
      <c r="CW49" s="148"/>
      <c r="CX49" s="142"/>
      <c r="CY49" s="142"/>
      <c r="CZ49" s="142"/>
      <c r="DA49" s="142"/>
      <c r="DB49" s="142"/>
      <c r="DC49" s="278"/>
      <c r="DD49" s="278"/>
      <c r="DE49" s="278"/>
      <c r="DF49" s="278"/>
      <c r="DG49" s="275"/>
      <c r="DH49" s="142"/>
      <c r="DI49" s="142"/>
      <c r="DJ49" s="148"/>
      <c r="DK49" s="142"/>
      <c r="DL49" s="142"/>
      <c r="DM49" s="142"/>
      <c r="DN49" s="142"/>
      <c r="DO49" s="142"/>
      <c r="DP49" s="142"/>
      <c r="DQ49" s="142"/>
      <c r="DR49" s="142"/>
      <c r="DS49" s="148"/>
      <c r="DT49" s="148"/>
      <c r="DU49" s="148"/>
      <c r="DV49" s="148"/>
      <c r="DW49" s="148"/>
      <c r="DX49" s="148"/>
      <c r="DY49" s="148"/>
      <c r="DZ49" s="148"/>
      <c r="EA49" s="142"/>
      <c r="EB49" s="142"/>
      <c r="EC49" s="142"/>
      <c r="ED49" s="142"/>
      <c r="EE49" s="142"/>
      <c r="EF49" s="278"/>
      <c r="EG49" s="278"/>
      <c r="EH49" s="278"/>
      <c r="EI49" s="278"/>
      <c r="EJ49" s="275"/>
      <c r="EK49" s="142"/>
      <c r="EL49" s="142"/>
      <c r="EM49" s="148"/>
      <c r="EN49" s="142"/>
      <c r="EO49" s="142"/>
      <c r="EP49" s="142"/>
      <c r="EQ49" s="142"/>
      <c r="ER49" s="142"/>
      <c r="ES49" s="142"/>
      <c r="ET49" s="142"/>
      <c r="EU49" s="142"/>
      <c r="EV49" s="148"/>
      <c r="EW49" s="148"/>
      <c r="EX49" s="148"/>
      <c r="EY49" s="148"/>
      <c r="EZ49" s="148"/>
      <c r="FA49" s="148"/>
      <c r="FB49" s="148"/>
      <c r="FC49" s="148"/>
      <c r="FD49" s="142"/>
      <c r="FE49" s="142"/>
      <c r="FF49" s="142"/>
      <c r="FG49" s="142"/>
      <c r="FH49" s="142"/>
      <c r="FI49" s="278"/>
      <c r="FJ49" s="278"/>
      <c r="FK49" s="278"/>
      <c r="FL49" s="278"/>
      <c r="FM49" s="275"/>
      <c r="FN49" s="142"/>
      <c r="FO49" s="142"/>
      <c r="FP49" s="148"/>
      <c r="FQ49" s="142"/>
      <c r="FR49" s="142"/>
      <c r="FS49" s="142"/>
      <c r="FT49" s="142"/>
      <c r="FU49" s="142"/>
      <c r="FV49" s="142"/>
      <c r="FW49" s="142"/>
      <c r="FX49" s="142"/>
      <c r="FY49" s="148"/>
      <c r="FZ49" s="148"/>
      <c r="GA49" s="148"/>
      <c r="GB49" s="148"/>
      <c r="GC49" s="148"/>
      <c r="GD49" s="148"/>
      <c r="GE49" s="148"/>
      <c r="GF49" s="148"/>
      <c r="GG49" s="142"/>
      <c r="GH49" s="142"/>
      <c r="GI49" s="142"/>
      <c r="GJ49" s="142"/>
      <c r="GK49" s="142"/>
      <c r="GL49" s="278"/>
      <c r="GM49" s="278"/>
      <c r="GN49" s="148"/>
      <c r="GO49" s="148"/>
      <c r="GP49" s="275"/>
      <c r="GU49" s="99" t="s">
        <v>194</v>
      </c>
      <c r="GV49" s="99" t="s">
        <v>195</v>
      </c>
      <c r="GW49" s="99" t="s">
        <v>196</v>
      </c>
      <c r="GX49" s="47" t="s">
        <v>197</v>
      </c>
      <c r="GY49" s="47" t="s">
        <v>198</v>
      </c>
      <c r="GZ49" s="47" t="s">
        <v>199</v>
      </c>
      <c r="HA49" s="47" t="s">
        <v>200</v>
      </c>
      <c r="HB49" s="47" t="s">
        <v>201</v>
      </c>
      <c r="HC49" s="47" t="s">
        <v>202</v>
      </c>
      <c r="HD49" s="47" t="s">
        <v>203</v>
      </c>
      <c r="HE49" s="49"/>
    </row>
    <row r="50" spans="1:213">
      <c r="A50" s="142">
        <f t="shared" si="21"/>
        <v>46</v>
      </c>
      <c r="B50" s="99" t="s">
        <v>91</v>
      </c>
      <c r="C50" s="99"/>
      <c r="D50" s="99"/>
      <c r="E50" s="99" t="s">
        <v>67</v>
      </c>
      <c r="F50" s="99" t="s">
        <v>89</v>
      </c>
      <c r="G50" s="49">
        <f t="shared" si="22"/>
        <v>43</v>
      </c>
      <c r="H50" s="251">
        <f t="shared" si="83"/>
        <v>9</v>
      </c>
      <c r="I50" s="251" t="str">
        <f t="shared" si="84"/>
        <v/>
      </c>
      <c r="J50" s="251" t="str">
        <f t="shared" si="85"/>
        <v>A</v>
      </c>
      <c r="K50" s="251" t="str">
        <f t="shared" si="86"/>
        <v>K</v>
      </c>
      <c r="L50" s="251" t="str">
        <f t="shared" si="87"/>
        <v>J</v>
      </c>
      <c r="M50" s="49" t="str">
        <f t="shared" si="46"/>
        <v>PIC-a</v>
      </c>
      <c r="N50" s="201">
        <f t="shared" si="71"/>
        <v>1</v>
      </c>
      <c r="O50" s="47" t="str">
        <f t="shared" si="72"/>
        <v/>
      </c>
      <c r="P50" s="47" t="str">
        <f t="shared" si="73"/>
        <v/>
      </c>
      <c r="Q50" s="47">
        <f t="shared" si="74"/>
        <v>1</v>
      </c>
      <c r="R50" s="201">
        <f t="shared" si="75"/>
        <v>1</v>
      </c>
      <c r="S50" s="148">
        <f t="shared" si="23"/>
        <v>46</v>
      </c>
      <c r="T50" s="99" t="s">
        <v>91</v>
      </c>
      <c r="U50" s="99"/>
      <c r="V50" s="99"/>
      <c r="W50" s="99" t="s">
        <v>67</v>
      </c>
      <c r="X50" s="99" t="s">
        <v>69</v>
      </c>
      <c r="Y50" s="49">
        <f t="shared" si="76"/>
        <v>43</v>
      </c>
      <c r="Z50" s="251">
        <f t="shared" si="88"/>
        <v>9</v>
      </c>
      <c r="AA50" s="251" t="str">
        <f t="shared" si="89"/>
        <v/>
      </c>
      <c r="AB50" s="251">
        <f t="shared" si="90"/>
        <v>10</v>
      </c>
      <c r="AC50" s="251" t="str">
        <f t="shared" si="91"/>
        <v>K</v>
      </c>
      <c r="AD50" s="251" t="str">
        <f t="shared" si="92"/>
        <v>J</v>
      </c>
      <c r="AE50" s="49" t="str">
        <f t="shared" si="82"/>
        <v>PIC-a</v>
      </c>
      <c r="AF50" s="201">
        <f t="shared" si="77"/>
        <v>1</v>
      </c>
      <c r="AG50" s="47" t="str">
        <f t="shared" si="78"/>
        <v/>
      </c>
      <c r="AH50" s="47" t="str">
        <f t="shared" si="79"/>
        <v/>
      </c>
      <c r="AI50" s="47">
        <f t="shared" si="80"/>
        <v>1</v>
      </c>
      <c r="AJ50" s="201">
        <f t="shared" si="81"/>
        <v>1</v>
      </c>
      <c r="AK50" s="49"/>
      <c r="AL50" s="115" t="s">
        <v>204</v>
      </c>
      <c r="AN50" s="134"/>
      <c r="AO50" s="102"/>
      <c r="AS50" s="55"/>
      <c r="AT50" s="46">
        <f t="shared" si="93"/>
        <v>7</v>
      </c>
      <c r="AU50" s="47" t="str">
        <f t="shared" si="93"/>
        <v>A</v>
      </c>
      <c r="AV50" s="47" t="str">
        <f t="shared" si="93"/>
        <v>Ac</v>
      </c>
      <c r="AW50" s="295"/>
      <c r="AX50" s="295"/>
      <c r="AY50" s="353">
        <v>10</v>
      </c>
      <c r="AZ50" s="353">
        <v>50</v>
      </c>
      <c r="BA50" s="353">
        <v>200</v>
      </c>
      <c r="BD50" s="49"/>
      <c r="BK50" s="63"/>
      <c r="BL50" s="56"/>
      <c r="BM50" s="119"/>
      <c r="BN50" s="119"/>
      <c r="BO50" s="119"/>
      <c r="BP50" s="119"/>
      <c r="BQ50" s="119"/>
      <c r="BR50" s="119"/>
      <c r="BS50" s="119"/>
      <c r="BT50" s="119"/>
      <c r="BU50" s="56"/>
      <c r="BV50" s="56"/>
      <c r="BW50" s="56"/>
      <c r="BX50" s="56"/>
      <c r="BY50" s="56"/>
      <c r="BZ50" s="56"/>
      <c r="CA50" s="121">
        <f>SUM(CA6:CA49)</f>
        <v>104281488</v>
      </c>
      <c r="CB50" s="56"/>
      <c r="CC50" s="252" t="s">
        <v>117</v>
      </c>
      <c r="CD50" s="120">
        <f>SUM(CD6:CD49)</f>
        <v>0.52203383596511521</v>
      </c>
      <c r="CE50" s="275"/>
      <c r="CF50" s="142"/>
      <c r="CG50" s="148"/>
      <c r="CH50" s="142"/>
      <c r="CI50" s="142"/>
      <c r="CJ50" s="142"/>
      <c r="CK50" s="142"/>
      <c r="CL50" s="142"/>
      <c r="CM50" s="142"/>
      <c r="CN50" s="142"/>
      <c r="CO50" s="142"/>
      <c r="CP50" s="148"/>
      <c r="CQ50" s="148"/>
      <c r="CR50" s="148"/>
      <c r="CS50" s="148"/>
      <c r="CT50" s="148"/>
      <c r="CU50" s="148"/>
      <c r="CV50" s="148"/>
      <c r="CW50" s="148"/>
      <c r="CX50" s="142"/>
      <c r="CY50" s="142"/>
      <c r="CZ50" s="142"/>
      <c r="DA50" s="142"/>
      <c r="DB50" s="142"/>
      <c r="DC50" s="142"/>
      <c r="DD50" s="278"/>
      <c r="DE50" s="142"/>
      <c r="DF50" s="267"/>
      <c r="DG50" s="275"/>
      <c r="DH50" s="142"/>
      <c r="DI50" s="142"/>
      <c r="DJ50" s="148"/>
      <c r="DK50" s="142"/>
      <c r="DL50" s="142"/>
      <c r="DM50" s="142"/>
      <c r="DN50" s="142"/>
      <c r="DO50" s="142"/>
      <c r="DP50" s="142"/>
      <c r="DQ50" s="142"/>
      <c r="DR50" s="142"/>
      <c r="DS50" s="148"/>
      <c r="DT50" s="148"/>
      <c r="DU50" s="148"/>
      <c r="DV50" s="148"/>
      <c r="DW50" s="148"/>
      <c r="DX50" s="148"/>
      <c r="DY50" s="148"/>
      <c r="DZ50" s="148"/>
      <c r="EA50" s="142"/>
      <c r="EB50" s="142"/>
      <c r="EC50" s="142"/>
      <c r="ED50" s="142"/>
      <c r="EE50" s="142"/>
      <c r="EF50" s="142"/>
      <c r="EG50" s="278"/>
      <c r="EH50" s="142"/>
      <c r="EI50" s="267"/>
      <c r="EJ50" s="275"/>
      <c r="EK50" s="142"/>
      <c r="EL50" s="142"/>
      <c r="EM50" s="148"/>
      <c r="EN50" s="142"/>
      <c r="EO50" s="142"/>
      <c r="EP50" s="142"/>
      <c r="EQ50" s="142"/>
      <c r="ER50" s="142"/>
      <c r="ES50" s="142"/>
      <c r="ET50" s="142"/>
      <c r="EU50" s="142"/>
      <c r="EV50" s="148"/>
      <c r="EW50" s="148"/>
      <c r="EX50" s="148"/>
      <c r="EY50" s="148"/>
      <c r="EZ50" s="148"/>
      <c r="FA50" s="148"/>
      <c r="FB50" s="148"/>
      <c r="FC50" s="148"/>
      <c r="FD50" s="142"/>
      <c r="FE50" s="142"/>
      <c r="FF50" s="142"/>
      <c r="FG50" s="142"/>
      <c r="FH50" s="142"/>
      <c r="FI50" s="142"/>
      <c r="FJ50" s="278"/>
      <c r="FK50" s="142"/>
      <c r="FL50" s="267"/>
      <c r="FM50" s="275"/>
      <c r="FN50" s="142"/>
      <c r="FO50" s="142"/>
      <c r="FP50" s="148"/>
      <c r="FQ50" s="142"/>
      <c r="FR50" s="142"/>
      <c r="FS50" s="142"/>
      <c r="FT50" s="142"/>
      <c r="FU50" s="142"/>
      <c r="FV50" s="142"/>
      <c r="FW50" s="142"/>
      <c r="FX50" s="142"/>
      <c r="FY50" s="148"/>
      <c r="FZ50" s="148"/>
      <c r="GA50" s="148"/>
      <c r="GB50" s="148"/>
      <c r="GC50" s="148"/>
      <c r="GD50" s="148"/>
      <c r="GE50" s="148"/>
      <c r="GF50" s="148"/>
      <c r="GG50" s="142"/>
      <c r="GH50" s="142"/>
      <c r="GI50" s="142"/>
      <c r="GJ50" s="142"/>
      <c r="GK50" s="142"/>
      <c r="GL50" s="142"/>
      <c r="GM50" s="278"/>
      <c r="GN50" s="148"/>
      <c r="GO50" s="148"/>
      <c r="GP50" s="275"/>
      <c r="GS50" s="48">
        <v>1</v>
      </c>
      <c r="GT50" s="47">
        <v>5</v>
      </c>
      <c r="GU50" s="99" t="s">
        <v>205</v>
      </c>
      <c r="GV50" s="93">
        <v>1</v>
      </c>
      <c r="GW50" s="99" t="s">
        <v>206</v>
      </c>
      <c r="GX50" s="99" t="str">
        <f t="shared" ref="GX50:GX113" si="94">CONCATENATE(INDEX($AV$4:$AV$16,MATCH(GS50,$AT$4:$AT$16,0)),GT50)</f>
        <v>Wd5</v>
      </c>
      <c r="GY50" s="48">
        <f>INDEX($AW$44:$BA$56,GS50,GT50)*GV50*IF(GW50="Scatter",$AM$19,1)</f>
        <v>0</v>
      </c>
      <c r="GZ50" s="94">
        <f t="shared" ref="GZ50:GZ81" si="95">SUMIF($BM$6:$BM$79,GX50,$CA$6:$CA$79)</f>
        <v>0</v>
      </c>
      <c r="HA50" s="95">
        <f>IF(GZ50=0,0,$AN$4/GZ50)</f>
        <v>0</v>
      </c>
      <c r="HB50" s="51">
        <f t="shared" ref="HB50:HB113" si="96">GZ50/$GZ$306</f>
        <v>0</v>
      </c>
      <c r="HC50" s="51">
        <f t="shared" ref="HC50:HC113" si="97">PRODUCT(GY50:GZ50)/$AN$4/$AM$19</f>
        <v>0</v>
      </c>
      <c r="HD50" s="453">
        <f t="shared" ref="HD50:HD113" si="98">(GY50/$AM$19-HC$306)^2*GZ50/$AN$4</f>
        <v>0</v>
      </c>
      <c r="HE50" s="184"/>
    </row>
    <row r="51" spans="1:213">
      <c r="A51" s="142">
        <f t="shared" si="21"/>
        <v>47</v>
      </c>
      <c r="B51" s="99">
        <v>9</v>
      </c>
      <c r="C51" s="99"/>
      <c r="D51" s="99"/>
      <c r="E51" s="99" t="s">
        <v>66</v>
      </c>
      <c r="F51" s="99"/>
      <c r="G51" s="49">
        <f t="shared" si="22"/>
        <v>44</v>
      </c>
      <c r="H51" s="251" t="str">
        <f t="shared" si="83"/>
        <v>Scatter</v>
      </c>
      <c r="I51" s="251" t="str">
        <f t="shared" si="84"/>
        <v/>
      </c>
      <c r="J51" s="251">
        <f t="shared" si="85"/>
        <v>10</v>
      </c>
      <c r="K51" s="251" t="str">
        <f t="shared" si="86"/>
        <v>PIC-d</v>
      </c>
      <c r="L51" s="251" t="str">
        <f t="shared" si="87"/>
        <v>A</v>
      </c>
      <c r="M51" s="49" t="str">
        <f t="shared" si="46"/>
        <v>PIC-a</v>
      </c>
      <c r="N51" s="201">
        <f t="shared" si="71"/>
        <v>1</v>
      </c>
      <c r="O51" s="47" t="str">
        <f t="shared" si="72"/>
        <v/>
      </c>
      <c r="P51" s="47" t="str">
        <f t="shared" si="73"/>
        <v/>
      </c>
      <c r="Q51" s="47">
        <f t="shared" si="74"/>
        <v>1</v>
      </c>
      <c r="R51" s="201">
        <f t="shared" si="75"/>
        <v>1</v>
      </c>
      <c r="S51" s="148">
        <f t="shared" si="23"/>
        <v>47</v>
      </c>
      <c r="T51" s="99">
        <v>9</v>
      </c>
      <c r="U51" s="99"/>
      <c r="V51" s="99"/>
      <c r="W51" s="99" t="s">
        <v>66</v>
      </c>
      <c r="X51" s="99" t="s">
        <v>67</v>
      </c>
      <c r="Y51" s="49">
        <f t="shared" si="76"/>
        <v>44</v>
      </c>
      <c r="Z51" s="251" t="str">
        <f t="shared" si="88"/>
        <v>Scatter</v>
      </c>
      <c r="AA51" s="251" t="str">
        <f t="shared" si="89"/>
        <v/>
      </c>
      <c r="AB51" s="251" t="str">
        <f t="shared" si="90"/>
        <v>PIC-c</v>
      </c>
      <c r="AC51" s="251" t="str">
        <f t="shared" si="91"/>
        <v>PIC-d</v>
      </c>
      <c r="AD51" s="251" t="str">
        <f t="shared" si="92"/>
        <v>Q</v>
      </c>
      <c r="AE51" s="49" t="str">
        <f t="shared" si="82"/>
        <v>PIC-a</v>
      </c>
      <c r="AF51" s="201">
        <f t="shared" si="77"/>
        <v>1</v>
      </c>
      <c r="AG51" s="47" t="str">
        <f t="shared" si="78"/>
        <v/>
      </c>
      <c r="AH51" s="47" t="str">
        <f t="shared" si="79"/>
        <v/>
      </c>
      <c r="AI51" s="47">
        <f t="shared" si="80"/>
        <v>1</v>
      </c>
      <c r="AJ51" s="201">
        <f t="shared" si="81"/>
        <v>1</v>
      </c>
      <c r="AK51" s="49"/>
      <c r="AL51" s="68"/>
      <c r="AM51" s="65">
        <v>5</v>
      </c>
      <c r="AN51" s="53">
        <v>3</v>
      </c>
      <c r="AO51" s="124">
        <f>SUMIF(BT$292:BT$317,AM51,BZ$292:BZ$317)</f>
        <v>1152</v>
      </c>
      <c r="AP51" s="125">
        <f>AO51/AO$54</f>
        <v>5.5320358660325311E-4</v>
      </c>
      <c r="AQ51" s="126">
        <f>AN51*AP51</f>
        <v>1.6596107598097593E-3</v>
      </c>
      <c r="AR51" s="263"/>
      <c r="AS51" s="55"/>
      <c r="AT51" s="46">
        <f t="shared" si="93"/>
        <v>8</v>
      </c>
      <c r="AU51" s="47" t="str">
        <f t="shared" si="93"/>
        <v>K</v>
      </c>
      <c r="AV51" s="47" t="str">
        <f t="shared" si="93"/>
        <v>Kg</v>
      </c>
      <c r="AW51" s="295"/>
      <c r="AX51" s="295"/>
      <c r="AY51" s="353">
        <v>10</v>
      </c>
      <c r="AZ51" s="353">
        <v>50</v>
      </c>
      <c r="BA51" s="353">
        <v>200</v>
      </c>
      <c r="BD51" s="49"/>
      <c r="BO51" s="49"/>
      <c r="BP51" s="49"/>
      <c r="BQ51" s="49"/>
      <c r="BR51" s="49"/>
      <c r="BS51" s="49"/>
      <c r="CD51" s="81"/>
      <c r="CE51" s="81"/>
      <c r="CF51" s="142"/>
      <c r="CG51" s="148"/>
      <c r="CH51" s="142"/>
      <c r="CI51" s="142"/>
      <c r="CJ51" s="142"/>
      <c r="CK51" s="142"/>
      <c r="CL51" s="142"/>
      <c r="CM51" s="142"/>
      <c r="CN51" s="142"/>
      <c r="CO51" s="142"/>
      <c r="CP51" s="148"/>
      <c r="CQ51" s="148"/>
      <c r="CR51" s="148"/>
      <c r="CS51" s="148"/>
      <c r="CT51" s="148"/>
      <c r="CU51" s="148"/>
      <c r="CV51" s="148"/>
      <c r="CW51" s="148"/>
      <c r="CX51" s="142"/>
      <c r="CY51" s="142"/>
      <c r="CZ51" s="142"/>
      <c r="DA51" s="142"/>
      <c r="DB51" s="142"/>
      <c r="DC51" s="142"/>
      <c r="DD51" s="142"/>
      <c r="DE51" s="142"/>
      <c r="DF51" s="142"/>
      <c r="DG51" s="275"/>
      <c r="DH51" s="142"/>
      <c r="DI51" s="142"/>
      <c r="DJ51" s="148"/>
      <c r="DK51" s="142"/>
      <c r="DL51" s="142"/>
      <c r="DM51" s="142"/>
      <c r="DN51" s="142"/>
      <c r="DO51" s="142"/>
      <c r="DP51" s="142"/>
      <c r="DQ51" s="142"/>
      <c r="DR51" s="142"/>
      <c r="DS51" s="148"/>
      <c r="DT51" s="148"/>
      <c r="DU51" s="148"/>
      <c r="DV51" s="148"/>
      <c r="DW51" s="148"/>
      <c r="DX51" s="148"/>
      <c r="DY51" s="148"/>
      <c r="DZ51" s="148"/>
      <c r="EA51" s="142"/>
      <c r="EB51" s="142"/>
      <c r="EC51" s="142"/>
      <c r="ED51" s="142"/>
      <c r="EE51" s="142"/>
      <c r="EF51" s="142"/>
      <c r="EG51" s="142"/>
      <c r="EH51" s="142"/>
      <c r="EI51" s="142"/>
      <c r="EJ51" s="275"/>
      <c r="EK51" s="142"/>
      <c r="EL51" s="142"/>
      <c r="EM51" s="148"/>
      <c r="EN51" s="142"/>
      <c r="EO51" s="142"/>
      <c r="EP51" s="142"/>
      <c r="EQ51" s="142"/>
      <c r="ER51" s="142"/>
      <c r="ES51" s="142"/>
      <c r="ET51" s="142"/>
      <c r="EU51" s="142"/>
      <c r="EV51" s="148"/>
      <c r="EW51" s="148"/>
      <c r="EX51" s="148"/>
      <c r="EY51" s="148"/>
      <c r="EZ51" s="148"/>
      <c r="FA51" s="148"/>
      <c r="FB51" s="148"/>
      <c r="FC51" s="148"/>
      <c r="FD51" s="142"/>
      <c r="FE51" s="142"/>
      <c r="FF51" s="142"/>
      <c r="FG51" s="142"/>
      <c r="FH51" s="142"/>
      <c r="FI51" s="142"/>
      <c r="FJ51" s="142"/>
      <c r="FK51" s="142"/>
      <c r="FL51" s="142"/>
      <c r="FM51" s="275"/>
      <c r="FN51" s="142"/>
      <c r="FO51" s="142"/>
      <c r="FP51" s="148"/>
      <c r="FQ51" s="142"/>
      <c r="FR51" s="142"/>
      <c r="FS51" s="142"/>
      <c r="FT51" s="142"/>
      <c r="FU51" s="142"/>
      <c r="FV51" s="142"/>
      <c r="FW51" s="142"/>
      <c r="FX51" s="142"/>
      <c r="FY51" s="148"/>
      <c r="FZ51" s="148"/>
      <c r="GA51" s="148"/>
      <c r="GB51" s="148"/>
      <c r="GC51" s="148"/>
      <c r="GD51" s="148"/>
      <c r="GE51" s="148"/>
      <c r="GF51" s="148"/>
      <c r="GG51" s="142"/>
      <c r="GH51" s="142"/>
      <c r="GI51" s="142"/>
      <c r="GJ51" s="142"/>
      <c r="GK51" s="142"/>
      <c r="GL51" s="142"/>
      <c r="GM51" s="142"/>
      <c r="GN51" s="148"/>
      <c r="GO51" s="148"/>
      <c r="GP51" s="275"/>
      <c r="GS51" s="48">
        <v>1</v>
      </c>
      <c r="GT51" s="47">
        <v>4</v>
      </c>
      <c r="GU51" s="99" t="s">
        <v>205</v>
      </c>
      <c r="GV51" s="93">
        <v>1</v>
      </c>
      <c r="GW51" s="47" t="s">
        <v>206</v>
      </c>
      <c r="GX51" s="99" t="str">
        <f t="shared" si="94"/>
        <v>Wd4</v>
      </c>
      <c r="GY51" s="48">
        <f>INDEX($AW$44:$BA$56,GS51,GT51)*GV51*IF(GW51="Scatter",$AM$19,1)</f>
        <v>0</v>
      </c>
      <c r="GZ51" s="94">
        <f t="shared" si="95"/>
        <v>0</v>
      </c>
      <c r="HA51" s="95">
        <f t="shared" ref="HA51:HA106" si="99">IF(GZ51=0,0,$AN$4/GZ51)</f>
        <v>0</v>
      </c>
      <c r="HB51" s="51">
        <f t="shared" si="96"/>
        <v>0</v>
      </c>
      <c r="HC51" s="51">
        <f t="shared" si="97"/>
        <v>0</v>
      </c>
      <c r="HD51" s="453">
        <f t="shared" si="98"/>
        <v>0</v>
      </c>
      <c r="HE51" s="184"/>
    </row>
    <row r="52" spans="1:213">
      <c r="A52" s="142">
        <f t="shared" si="21"/>
        <v>48</v>
      </c>
      <c r="B52" s="99" t="s">
        <v>116</v>
      </c>
      <c r="C52" s="99"/>
      <c r="D52" s="99"/>
      <c r="E52" s="99" t="s">
        <v>54</v>
      </c>
      <c r="F52" s="99"/>
      <c r="G52" s="49">
        <f t="shared" si="22"/>
        <v>45</v>
      </c>
      <c r="H52" s="251" t="str">
        <f t="shared" si="83"/>
        <v>J</v>
      </c>
      <c r="I52" s="251" t="str">
        <f t="shared" si="84"/>
        <v/>
      </c>
      <c r="J52" s="251" t="str">
        <f t="shared" si="85"/>
        <v/>
      </c>
      <c r="K52" s="251" t="str">
        <f t="shared" si="86"/>
        <v>A</v>
      </c>
      <c r="L52" s="251" t="str">
        <f t="shared" si="87"/>
        <v>PIC-c</v>
      </c>
      <c r="M52" s="49" t="str">
        <f t="shared" si="46"/>
        <v>PIC-a</v>
      </c>
      <c r="N52" s="201">
        <f t="shared" si="71"/>
        <v>1</v>
      </c>
      <c r="O52" s="47" t="str">
        <f t="shared" si="72"/>
        <v/>
      </c>
      <c r="P52" s="47" t="str">
        <f t="shared" si="73"/>
        <v/>
      </c>
      <c r="Q52" s="47">
        <f t="shared" si="74"/>
        <v>1</v>
      </c>
      <c r="R52" s="201" t="str">
        <f t="shared" si="75"/>
        <v/>
      </c>
      <c r="S52" s="148">
        <f t="shared" si="23"/>
        <v>48</v>
      </c>
      <c r="T52" s="99" t="s">
        <v>116</v>
      </c>
      <c r="U52" s="99"/>
      <c r="V52" s="99"/>
      <c r="W52" s="99" t="s">
        <v>54</v>
      </c>
      <c r="X52" s="99" t="s">
        <v>68</v>
      </c>
      <c r="Y52" s="49">
        <f t="shared" si="76"/>
        <v>45</v>
      </c>
      <c r="Z52" s="251" t="str">
        <f t="shared" si="88"/>
        <v>J</v>
      </c>
      <c r="AA52" s="251" t="str">
        <f t="shared" si="89"/>
        <v/>
      </c>
      <c r="AB52" s="251" t="str">
        <f t="shared" si="90"/>
        <v/>
      </c>
      <c r="AC52" s="251" t="str">
        <f t="shared" si="91"/>
        <v>A</v>
      </c>
      <c r="AD52" s="251" t="str">
        <f t="shared" si="92"/>
        <v>A</v>
      </c>
      <c r="AE52" s="49" t="str">
        <f t="shared" si="82"/>
        <v>PIC-a</v>
      </c>
      <c r="AF52" s="201">
        <f t="shared" si="77"/>
        <v>1</v>
      </c>
      <c r="AG52" s="47" t="str">
        <f t="shared" si="78"/>
        <v/>
      </c>
      <c r="AH52" s="47" t="str">
        <f t="shared" si="79"/>
        <v/>
      </c>
      <c r="AI52" s="47">
        <f t="shared" si="80"/>
        <v>1</v>
      </c>
      <c r="AJ52" s="201">
        <f t="shared" si="81"/>
        <v>1</v>
      </c>
      <c r="AK52" s="49"/>
      <c r="AL52" s="68"/>
      <c r="AM52" s="68">
        <v>4</v>
      </c>
      <c r="AN52" s="46">
        <v>3</v>
      </c>
      <c r="AO52" s="127">
        <f>SUMIF(BT$292:BT$317,AM52,BZ$292:BZ$317)</f>
        <v>79968</v>
      </c>
      <c r="AP52" s="76">
        <f>AO52/AO$54</f>
        <v>3.8401548970042491E-2</v>
      </c>
      <c r="AQ52" s="128">
        <f>AN52*AP52</f>
        <v>0.11520464691012747</v>
      </c>
      <c r="AR52" s="263"/>
      <c r="AS52" s="55"/>
      <c r="AT52" s="46">
        <f t="shared" si="93"/>
        <v>9</v>
      </c>
      <c r="AU52" s="47" t="str">
        <f t="shared" si="93"/>
        <v>Q</v>
      </c>
      <c r="AV52" s="47" t="str">
        <f t="shared" si="93"/>
        <v>Qn</v>
      </c>
      <c r="AW52" s="295"/>
      <c r="AX52" s="295"/>
      <c r="AY52" s="353">
        <v>10</v>
      </c>
      <c r="AZ52" s="353">
        <v>20</v>
      </c>
      <c r="BA52" s="353">
        <v>100</v>
      </c>
      <c r="BD52" s="49"/>
      <c r="BK52" s="100" t="s">
        <v>207</v>
      </c>
      <c r="BL52" s="84"/>
      <c r="BM52" s="88"/>
      <c r="BN52" s="88"/>
      <c r="BO52" s="84"/>
      <c r="BP52" s="84"/>
      <c r="BQ52" s="84"/>
      <c r="BR52" s="56"/>
      <c r="BS52" s="87"/>
      <c r="CF52" s="142"/>
      <c r="CG52" s="148"/>
      <c r="CH52" s="142"/>
      <c r="CI52" s="142"/>
      <c r="CJ52" s="142"/>
      <c r="CK52" s="142"/>
      <c r="CL52" s="142"/>
      <c r="CM52" s="142"/>
      <c r="CN52" s="276"/>
      <c r="CO52" s="143"/>
      <c r="CP52" s="277"/>
      <c r="CQ52" s="277"/>
      <c r="CR52" s="143"/>
      <c r="CS52" s="143"/>
      <c r="CT52" s="143"/>
      <c r="CU52" s="142"/>
      <c r="CV52" s="149"/>
      <c r="CW52" s="148"/>
      <c r="CX52" s="142"/>
      <c r="CY52" s="142"/>
      <c r="CZ52" s="142"/>
      <c r="DA52" s="142"/>
      <c r="DB52" s="142"/>
      <c r="DC52" s="142"/>
      <c r="DD52" s="142"/>
      <c r="DE52" s="142"/>
      <c r="DF52" s="142"/>
      <c r="DG52" s="142"/>
      <c r="DH52" s="142"/>
      <c r="DI52" s="142"/>
      <c r="DJ52" s="148"/>
      <c r="DK52" s="142"/>
      <c r="DL52" s="142"/>
      <c r="DM52" s="142"/>
      <c r="DN52" s="142"/>
      <c r="DO52" s="142"/>
      <c r="DP52" s="142"/>
      <c r="DQ52" s="276"/>
      <c r="DR52" s="143"/>
      <c r="DS52" s="277"/>
      <c r="DT52" s="277"/>
      <c r="DU52" s="143"/>
      <c r="DV52" s="143"/>
      <c r="DW52" s="143"/>
      <c r="DX52" s="142"/>
      <c r="DY52" s="149"/>
      <c r="DZ52" s="148"/>
      <c r="EA52" s="142"/>
      <c r="EB52" s="142"/>
      <c r="EC52" s="142"/>
      <c r="ED52" s="142"/>
      <c r="EE52" s="142"/>
      <c r="EF52" s="142"/>
      <c r="EG52" s="142"/>
      <c r="EH52" s="142"/>
      <c r="EI52" s="142"/>
      <c r="EJ52" s="142"/>
      <c r="EK52" s="142"/>
      <c r="EL52" s="142"/>
      <c r="EM52" s="148"/>
      <c r="EN52" s="142"/>
      <c r="EO52" s="142"/>
      <c r="EP52" s="142"/>
      <c r="EQ52" s="142"/>
      <c r="ER52" s="142"/>
      <c r="ES52" s="142"/>
      <c r="ET52" s="276"/>
      <c r="EU52" s="143"/>
      <c r="EV52" s="277"/>
      <c r="EW52" s="277"/>
      <c r="EX52" s="143"/>
      <c r="EY52" s="143"/>
      <c r="EZ52" s="143"/>
      <c r="FA52" s="142"/>
      <c r="FB52" s="149"/>
      <c r="FC52" s="148"/>
      <c r="FD52" s="142"/>
      <c r="FE52" s="142"/>
      <c r="FF52" s="142"/>
      <c r="FG52" s="142"/>
      <c r="FH52" s="142"/>
      <c r="FI52" s="142"/>
      <c r="FJ52" s="142"/>
      <c r="FK52" s="142"/>
      <c r="FL52" s="142"/>
      <c r="FM52" s="142"/>
      <c r="FN52" s="142"/>
      <c r="FO52" s="142"/>
      <c r="FP52" s="148"/>
      <c r="FQ52" s="142"/>
      <c r="FR52" s="142"/>
      <c r="FS52" s="142"/>
      <c r="FT52" s="142"/>
      <c r="FU52" s="142"/>
      <c r="FV52" s="142"/>
      <c r="FW52" s="276"/>
      <c r="FX52" s="143"/>
      <c r="FY52" s="277"/>
      <c r="FZ52" s="277"/>
      <c r="GA52" s="143"/>
      <c r="GB52" s="143"/>
      <c r="GC52" s="143"/>
      <c r="GD52" s="142"/>
      <c r="GE52" s="149"/>
      <c r="GF52" s="148"/>
      <c r="GG52" s="142"/>
      <c r="GH52" s="142"/>
      <c r="GI52" s="142"/>
      <c r="GJ52" s="142"/>
      <c r="GK52" s="142"/>
      <c r="GL52" s="142"/>
      <c r="GM52" s="142"/>
      <c r="GN52" s="148"/>
      <c r="GO52" s="148"/>
      <c r="GP52" s="142"/>
      <c r="GS52" s="48">
        <v>1</v>
      </c>
      <c r="GT52" s="47">
        <v>3</v>
      </c>
      <c r="GU52" s="99" t="s">
        <v>205</v>
      </c>
      <c r="GV52" s="93">
        <v>1</v>
      </c>
      <c r="GW52" s="47" t="s">
        <v>206</v>
      </c>
      <c r="GX52" s="99" t="str">
        <f t="shared" si="94"/>
        <v>Wd3</v>
      </c>
      <c r="GY52" s="48">
        <f>INDEX($AW$44:$BA$56,GS52,GT52)*GV52*IF(GW52="Scatter",$AM$19,1)</f>
        <v>0</v>
      </c>
      <c r="GZ52" s="94">
        <f t="shared" si="95"/>
        <v>0</v>
      </c>
      <c r="HA52" s="95">
        <f t="shared" si="99"/>
        <v>0</v>
      </c>
      <c r="HB52" s="51">
        <f t="shared" si="96"/>
        <v>0</v>
      </c>
      <c r="HC52" s="51">
        <f t="shared" si="97"/>
        <v>0</v>
      </c>
      <c r="HD52" s="453">
        <f t="shared" si="98"/>
        <v>0</v>
      </c>
      <c r="HE52" s="184"/>
    </row>
    <row r="53" spans="1:213">
      <c r="A53" s="142">
        <f t="shared" si="21"/>
        <v>49</v>
      </c>
      <c r="B53" s="99" t="s">
        <v>42</v>
      </c>
      <c r="C53" s="99"/>
      <c r="D53" s="99"/>
      <c r="E53" s="99">
        <v>9</v>
      </c>
      <c r="F53" s="99"/>
      <c r="G53" s="49">
        <f t="shared" si="22"/>
        <v>46</v>
      </c>
      <c r="H53" s="251" t="str">
        <f t="shared" si="83"/>
        <v>A</v>
      </c>
      <c r="I53" s="251" t="str">
        <f t="shared" si="84"/>
        <v/>
      </c>
      <c r="J53" s="251" t="str">
        <f t="shared" si="85"/>
        <v/>
      </c>
      <c r="K53" s="251" t="str">
        <f t="shared" si="86"/>
        <v>J</v>
      </c>
      <c r="L53" s="251" t="str">
        <f t="shared" si="87"/>
        <v>Q</v>
      </c>
      <c r="M53" s="49" t="str">
        <f t="shared" si="46"/>
        <v>PIC-a</v>
      </c>
      <c r="N53" s="201">
        <f t="shared" si="71"/>
        <v>1</v>
      </c>
      <c r="O53" s="47" t="str">
        <f t="shared" si="72"/>
        <v/>
      </c>
      <c r="P53" s="47" t="str">
        <f t="shared" si="73"/>
        <v/>
      </c>
      <c r="Q53" s="47">
        <f t="shared" si="74"/>
        <v>1</v>
      </c>
      <c r="R53" s="201" t="str">
        <f t="shared" si="75"/>
        <v/>
      </c>
      <c r="S53" s="148">
        <f t="shared" si="23"/>
        <v>49</v>
      </c>
      <c r="T53" s="99" t="s">
        <v>42</v>
      </c>
      <c r="U53" s="99"/>
      <c r="V53" s="99"/>
      <c r="W53" s="99">
        <v>9</v>
      </c>
      <c r="X53" s="99">
        <v>9</v>
      </c>
      <c r="Y53" s="49">
        <f t="shared" si="76"/>
        <v>46</v>
      </c>
      <c r="Z53" s="251" t="str">
        <f t="shared" si="88"/>
        <v>A</v>
      </c>
      <c r="AA53" s="251" t="str">
        <f t="shared" si="89"/>
        <v/>
      </c>
      <c r="AB53" s="251" t="str">
        <f t="shared" si="90"/>
        <v/>
      </c>
      <c r="AC53" s="251" t="str">
        <f t="shared" si="91"/>
        <v>J</v>
      </c>
      <c r="AD53" s="251" t="str">
        <f t="shared" si="92"/>
        <v>PIC-c</v>
      </c>
      <c r="AE53" s="49" t="str">
        <f t="shared" si="82"/>
        <v>PIC-a</v>
      </c>
      <c r="AF53" s="201">
        <f t="shared" si="77"/>
        <v>1</v>
      </c>
      <c r="AG53" s="47" t="str">
        <f t="shared" si="78"/>
        <v/>
      </c>
      <c r="AH53" s="47" t="str">
        <f t="shared" si="79"/>
        <v/>
      </c>
      <c r="AI53" s="47">
        <f t="shared" si="80"/>
        <v>1</v>
      </c>
      <c r="AJ53" s="201">
        <f t="shared" si="81"/>
        <v>1</v>
      </c>
      <c r="AK53" s="49"/>
      <c r="AL53" s="68"/>
      <c r="AM53" s="70">
        <v>3</v>
      </c>
      <c r="AN53" s="54">
        <v>3</v>
      </c>
      <c r="AO53" s="129">
        <f>SUMIF(BT$292:BT$317,AM53,BZ$292:BZ$317)</f>
        <v>2001296</v>
      </c>
      <c r="AP53" s="132">
        <f>AO53/AO$54</f>
        <v>0.96104524744335429</v>
      </c>
      <c r="AQ53" s="131">
        <f>AN53*AP53</f>
        <v>2.883135742330063</v>
      </c>
      <c r="AR53" s="263"/>
      <c r="AS53" s="55"/>
      <c r="AT53" s="46">
        <f t="shared" si="93"/>
        <v>10</v>
      </c>
      <c r="AU53" s="47" t="str">
        <f t="shared" si="93"/>
        <v>J</v>
      </c>
      <c r="AV53" s="47" t="str">
        <f t="shared" si="93"/>
        <v>Jk</v>
      </c>
      <c r="AW53" s="295"/>
      <c r="AX53" s="295"/>
      <c r="AY53" s="353">
        <v>10</v>
      </c>
      <c r="AZ53" s="353">
        <v>20</v>
      </c>
      <c r="BA53" s="353">
        <v>100</v>
      </c>
      <c r="BD53" s="348"/>
      <c r="BK53" s="117"/>
      <c r="BL53" s="117"/>
      <c r="BM53" s="67"/>
      <c r="BN53" s="67"/>
      <c r="BO53" s="67" t="s">
        <v>59</v>
      </c>
      <c r="BP53" s="67" t="s">
        <v>60</v>
      </c>
      <c r="BQ53" s="67" t="s">
        <v>61</v>
      </c>
      <c r="BR53" s="67" t="s">
        <v>62</v>
      </c>
      <c r="BS53" s="67" t="s">
        <v>63</v>
      </c>
      <c r="BT53" s="47"/>
      <c r="BU53" s="47" t="s">
        <v>59</v>
      </c>
      <c r="BV53" s="47" t="s">
        <v>60</v>
      </c>
      <c r="BW53" s="47" t="s">
        <v>61</v>
      </c>
      <c r="BX53" s="47" t="s">
        <v>62</v>
      </c>
      <c r="BY53" s="47" t="s">
        <v>63</v>
      </c>
      <c r="BZ53" s="48"/>
      <c r="CA53" s="47" t="s">
        <v>37</v>
      </c>
      <c r="CB53" s="47" t="s">
        <v>51</v>
      </c>
      <c r="CC53" s="47" t="s">
        <v>64</v>
      </c>
      <c r="CD53" s="47" t="s">
        <v>39</v>
      </c>
      <c r="CE53" s="49"/>
      <c r="CF53" s="142"/>
      <c r="CG53" s="148"/>
      <c r="CH53" s="142"/>
      <c r="CI53" s="142"/>
      <c r="CJ53" s="142"/>
      <c r="CK53" s="142"/>
      <c r="CL53" s="142"/>
      <c r="CM53" s="142"/>
      <c r="CN53" s="142"/>
      <c r="CO53" s="142"/>
      <c r="CP53" s="148"/>
      <c r="CQ53" s="148"/>
      <c r="CR53" s="148"/>
      <c r="CS53" s="148"/>
      <c r="CT53" s="148"/>
      <c r="CU53" s="148"/>
      <c r="CV53" s="148"/>
      <c r="CW53" s="148"/>
      <c r="CX53" s="148"/>
      <c r="CY53" s="148"/>
      <c r="CZ53" s="148"/>
      <c r="DA53" s="148"/>
      <c r="DB53" s="148"/>
      <c r="DC53" s="142"/>
      <c r="DD53" s="148"/>
      <c r="DE53" s="148"/>
      <c r="DF53" s="148"/>
      <c r="DG53" s="148"/>
      <c r="DH53" s="142"/>
      <c r="DI53" s="142"/>
      <c r="DJ53" s="148"/>
      <c r="DK53" s="142"/>
      <c r="DL53" s="142"/>
      <c r="DM53" s="142"/>
      <c r="DN53" s="142"/>
      <c r="DO53" s="142"/>
      <c r="DP53" s="142"/>
      <c r="DQ53" s="142"/>
      <c r="DR53" s="142"/>
      <c r="DS53" s="148"/>
      <c r="DT53" s="148"/>
      <c r="DU53" s="148"/>
      <c r="DV53" s="148"/>
      <c r="DW53" s="148"/>
      <c r="DX53" s="148"/>
      <c r="DY53" s="148"/>
      <c r="DZ53" s="148"/>
      <c r="EA53" s="148"/>
      <c r="EB53" s="148"/>
      <c r="EC53" s="148"/>
      <c r="ED53" s="148"/>
      <c r="EE53" s="148"/>
      <c r="EF53" s="142"/>
      <c r="EG53" s="148"/>
      <c r="EH53" s="148"/>
      <c r="EI53" s="148"/>
      <c r="EJ53" s="148"/>
      <c r="EK53" s="142"/>
      <c r="EL53" s="142"/>
      <c r="EM53" s="148"/>
      <c r="EN53" s="142"/>
      <c r="EO53" s="142"/>
      <c r="EP53" s="142"/>
      <c r="EQ53" s="142"/>
      <c r="ER53" s="142"/>
      <c r="ES53" s="142"/>
      <c r="ET53" s="142"/>
      <c r="EU53" s="142"/>
      <c r="EV53" s="148"/>
      <c r="EW53" s="148"/>
      <c r="EX53" s="148"/>
      <c r="EY53" s="148"/>
      <c r="EZ53" s="148"/>
      <c r="FA53" s="148"/>
      <c r="FB53" s="148"/>
      <c r="FC53" s="148"/>
      <c r="FD53" s="148"/>
      <c r="FE53" s="148"/>
      <c r="FF53" s="148"/>
      <c r="FG53" s="148"/>
      <c r="FH53" s="148"/>
      <c r="FI53" s="142"/>
      <c r="FJ53" s="148"/>
      <c r="FK53" s="148"/>
      <c r="FL53" s="148"/>
      <c r="FM53" s="148"/>
      <c r="FN53" s="142"/>
      <c r="FO53" s="142"/>
      <c r="FP53" s="148"/>
      <c r="FQ53" s="142"/>
      <c r="FR53" s="142"/>
      <c r="FS53" s="142"/>
      <c r="FT53" s="142"/>
      <c r="FU53" s="142"/>
      <c r="FV53" s="142"/>
      <c r="FW53" s="142"/>
      <c r="FX53" s="142"/>
      <c r="FY53" s="148"/>
      <c r="FZ53" s="148"/>
      <c r="GA53" s="148"/>
      <c r="GB53" s="148"/>
      <c r="GC53" s="148"/>
      <c r="GD53" s="148"/>
      <c r="GE53" s="148"/>
      <c r="GF53" s="148"/>
      <c r="GG53" s="148"/>
      <c r="GH53" s="148"/>
      <c r="GI53" s="148"/>
      <c r="GJ53" s="148"/>
      <c r="GK53" s="148"/>
      <c r="GL53" s="142"/>
      <c r="GM53" s="148"/>
      <c r="GN53" s="148"/>
      <c r="GO53" s="148"/>
      <c r="GP53" s="148"/>
      <c r="GS53" s="48">
        <v>1</v>
      </c>
      <c r="GT53" s="47">
        <v>2</v>
      </c>
      <c r="GU53" s="99" t="s">
        <v>205</v>
      </c>
      <c r="GV53" s="93">
        <v>1</v>
      </c>
      <c r="GW53" s="47" t="s">
        <v>206</v>
      </c>
      <c r="GX53" s="99" t="str">
        <f t="shared" si="94"/>
        <v>Wd2</v>
      </c>
      <c r="GY53" s="48">
        <f>INDEX($AW$44:$BA$56,GS53,GT53)*GV53*IF(GW53="Scatter",$AM$19,1)</f>
        <v>0</v>
      </c>
      <c r="GZ53" s="94">
        <f t="shared" si="95"/>
        <v>0</v>
      </c>
      <c r="HA53" s="95">
        <f t="shared" si="99"/>
        <v>0</v>
      </c>
      <c r="HB53" s="51">
        <f t="shared" si="96"/>
        <v>0</v>
      </c>
      <c r="HC53" s="51">
        <f t="shared" si="97"/>
        <v>0</v>
      </c>
      <c r="HD53" s="453">
        <f t="shared" si="98"/>
        <v>0</v>
      </c>
      <c r="HE53" s="184"/>
    </row>
    <row r="54" spans="1:213">
      <c r="A54" s="142">
        <f t="shared" si="21"/>
        <v>50</v>
      </c>
      <c r="B54" s="99">
        <v>9</v>
      </c>
      <c r="C54" s="99"/>
      <c r="D54" s="99"/>
      <c r="E54" s="99" t="s">
        <v>67</v>
      </c>
      <c r="F54" s="99"/>
      <c r="G54" s="49">
        <f t="shared" si="22"/>
        <v>47</v>
      </c>
      <c r="H54" s="251">
        <f t="shared" si="83"/>
        <v>9</v>
      </c>
      <c r="I54" s="251" t="str">
        <f t="shared" si="84"/>
        <v/>
      </c>
      <c r="J54" s="251" t="str">
        <f t="shared" si="85"/>
        <v/>
      </c>
      <c r="K54" s="251" t="str">
        <f t="shared" si="86"/>
        <v>PIC-e</v>
      </c>
      <c r="L54" s="251" t="str">
        <f t="shared" si="87"/>
        <v/>
      </c>
      <c r="M54" s="49" t="str">
        <f t="shared" si="46"/>
        <v>PIC-a</v>
      </c>
      <c r="N54" s="201">
        <f t="shared" si="71"/>
        <v>1</v>
      </c>
      <c r="O54" s="47" t="str">
        <f t="shared" si="72"/>
        <v/>
      </c>
      <c r="P54" s="47" t="str">
        <f t="shared" si="73"/>
        <v/>
      </c>
      <c r="Q54" s="47">
        <f t="shared" si="74"/>
        <v>1</v>
      </c>
      <c r="R54" s="201" t="str">
        <f t="shared" si="75"/>
        <v/>
      </c>
      <c r="S54" s="148">
        <f t="shared" si="23"/>
        <v>50</v>
      </c>
      <c r="T54" s="99">
        <v>9</v>
      </c>
      <c r="U54" s="99"/>
      <c r="V54" s="99"/>
      <c r="W54" s="99" t="s">
        <v>67</v>
      </c>
      <c r="X54" s="99" t="s">
        <v>81</v>
      </c>
      <c r="Y54" s="49">
        <f t="shared" si="76"/>
        <v>47</v>
      </c>
      <c r="Z54" s="251">
        <f t="shared" si="88"/>
        <v>9</v>
      </c>
      <c r="AA54" s="251" t="str">
        <f t="shared" si="89"/>
        <v/>
      </c>
      <c r="AB54" s="251" t="str">
        <f t="shared" si="90"/>
        <v/>
      </c>
      <c r="AC54" s="251" t="str">
        <f t="shared" si="91"/>
        <v>PIC-e</v>
      </c>
      <c r="AD54" s="251" t="str">
        <f t="shared" si="92"/>
        <v>J</v>
      </c>
      <c r="AE54" s="49" t="str">
        <f t="shared" si="82"/>
        <v>PIC-a</v>
      </c>
      <c r="AF54" s="201">
        <f t="shared" si="77"/>
        <v>1</v>
      </c>
      <c r="AG54" s="47" t="str">
        <f t="shared" si="78"/>
        <v/>
      </c>
      <c r="AH54" s="47" t="str">
        <f t="shared" si="79"/>
        <v/>
      </c>
      <c r="AI54" s="47">
        <f t="shared" si="80"/>
        <v>1</v>
      </c>
      <c r="AJ54" s="201">
        <f t="shared" si="81"/>
        <v>1</v>
      </c>
      <c r="AK54" s="49"/>
      <c r="AL54" s="68"/>
      <c r="AM54" s="70"/>
      <c r="AN54" s="54"/>
      <c r="AO54" s="129">
        <f>SUM(AO51:AO53)</f>
        <v>2082416</v>
      </c>
      <c r="AP54" s="130">
        <f>SUM(AP51:AP53)</f>
        <v>1</v>
      </c>
      <c r="AQ54" s="131">
        <f>SUM(AQ51:AQ53)</f>
        <v>3</v>
      </c>
      <c r="AR54" s="263"/>
      <c r="AS54" s="55"/>
      <c r="AT54" s="46">
        <f t="shared" si="93"/>
        <v>11</v>
      </c>
      <c r="AU54" s="47">
        <f t="shared" si="93"/>
        <v>10</v>
      </c>
      <c r="AV54" s="47" t="str">
        <f t="shared" si="93"/>
        <v>Te</v>
      </c>
      <c r="AW54" s="295"/>
      <c r="AX54" s="295"/>
      <c r="AY54" s="353">
        <v>10</v>
      </c>
      <c r="AZ54" s="353">
        <v>20</v>
      </c>
      <c r="BA54" s="353">
        <v>100</v>
      </c>
      <c r="BD54" s="49"/>
      <c r="BK54" s="48">
        <v>1</v>
      </c>
      <c r="BL54" s="48">
        <v>13</v>
      </c>
      <c r="BM54" s="47" t="str">
        <f>CONCATENATE(INDEX($AV$4:$AV$16,MATCH(BL54,$AT$4:$AT$16,0)),BT54)</f>
        <v>Sc5</v>
      </c>
      <c r="BN54" s="47"/>
      <c r="BO54" s="170" t="s">
        <v>208</v>
      </c>
      <c r="BP54" s="170" t="s">
        <v>208</v>
      </c>
      <c r="BQ54" s="170" t="s">
        <v>208</v>
      </c>
      <c r="BR54" s="170" t="s">
        <v>208</v>
      </c>
      <c r="BS54" s="170" t="s">
        <v>208</v>
      </c>
      <c r="BT54" s="47">
        <v>5</v>
      </c>
      <c r="BU54" s="48">
        <f>VLOOKUP(BO54,$BD$6:$BI$43,LEFT(BU$5,1)+1,FALSE)</f>
        <v>6</v>
      </c>
      <c r="BV54" s="48">
        <f t="shared" ref="BU54:BY56" si="100">VLOOKUP(BP54,$BD$6:$BI$43,LEFT(BV$5,1)+1,FALSE)</f>
        <v>4</v>
      </c>
      <c r="BW54" s="48">
        <f t="shared" si="100"/>
        <v>4</v>
      </c>
      <c r="BX54" s="48">
        <f t="shared" si="100"/>
        <v>4</v>
      </c>
      <c r="BY54" s="48">
        <f t="shared" si="100"/>
        <v>3</v>
      </c>
      <c r="BZ54" s="118">
        <f>PRODUCT(BU54:BY54)</f>
        <v>1152</v>
      </c>
      <c r="CA54" s="118">
        <f>IF(CB54&gt;0,BZ54,0)</f>
        <v>1152</v>
      </c>
      <c r="CB54" s="202">
        <f>HLOOKUP(BT54,$AW$43:$BA$56,BL54+1,TRUE)*$AM$19</f>
        <v>1800</v>
      </c>
      <c r="CC54" s="118">
        <f>PRODUCT(CA54:CB54)</f>
        <v>2073600</v>
      </c>
      <c r="CD54" s="51">
        <f>CC54/$AM$19/$AN$4</f>
        <v>1.9738150812836583E-4</v>
      </c>
      <c r="CE54" s="81"/>
      <c r="CF54" s="345"/>
      <c r="CG54" s="345"/>
      <c r="CH54" s="346"/>
      <c r="CI54" s="346"/>
      <c r="CJ54" s="346"/>
      <c r="CK54" s="346"/>
      <c r="CL54" s="346"/>
      <c r="CM54" s="142"/>
      <c r="CN54" s="142"/>
      <c r="CO54" s="142"/>
      <c r="CP54" s="148"/>
      <c r="CQ54" s="148"/>
      <c r="CR54" s="279"/>
      <c r="CS54" s="279"/>
      <c r="CT54" s="279"/>
      <c r="CU54" s="279"/>
      <c r="CV54" s="279"/>
      <c r="CW54" s="148"/>
      <c r="CX54" s="142"/>
      <c r="CY54" s="142"/>
      <c r="CZ54" s="142"/>
      <c r="DA54" s="142"/>
      <c r="DB54" s="142"/>
      <c r="DC54" s="278"/>
      <c r="DD54" s="278"/>
      <c r="DE54" s="278"/>
      <c r="DF54" s="278"/>
      <c r="DG54" s="275"/>
      <c r="DH54" s="142"/>
      <c r="DI54" s="142"/>
      <c r="DJ54" s="148"/>
      <c r="DK54" s="142"/>
      <c r="DL54" s="142"/>
      <c r="DM54" s="142"/>
      <c r="DN54" s="142"/>
      <c r="DO54" s="142"/>
      <c r="DP54" s="142"/>
      <c r="DQ54" s="142"/>
      <c r="DR54" s="142"/>
      <c r="DS54" s="148"/>
      <c r="DT54" s="148"/>
      <c r="DU54" s="279"/>
      <c r="DV54" s="279"/>
      <c r="DW54" s="279"/>
      <c r="DX54" s="279"/>
      <c r="DY54" s="279"/>
      <c r="DZ54" s="148"/>
      <c r="EA54" s="142"/>
      <c r="EB54" s="142"/>
      <c r="EC54" s="142"/>
      <c r="ED54" s="142"/>
      <c r="EE54" s="142"/>
      <c r="EF54" s="278"/>
      <c r="EG54" s="278"/>
      <c r="EH54" s="278"/>
      <c r="EI54" s="278"/>
      <c r="EJ54" s="275"/>
      <c r="EK54" s="142"/>
      <c r="EL54" s="142"/>
      <c r="EM54" s="148"/>
      <c r="EN54" s="142"/>
      <c r="EO54" s="142"/>
      <c r="EP54" s="142"/>
      <c r="EQ54" s="142"/>
      <c r="ER54" s="142"/>
      <c r="ES54" s="142"/>
      <c r="ET54" s="142"/>
      <c r="EU54" s="142"/>
      <c r="EV54" s="148"/>
      <c r="EW54" s="148"/>
      <c r="EX54" s="279"/>
      <c r="EY54" s="279"/>
      <c r="EZ54" s="279"/>
      <c r="FA54" s="279"/>
      <c r="FB54" s="279"/>
      <c r="FC54" s="148"/>
      <c r="FD54" s="142"/>
      <c r="FE54" s="142"/>
      <c r="FF54" s="142"/>
      <c r="FG54" s="142"/>
      <c r="FH54" s="142"/>
      <c r="FI54" s="278"/>
      <c r="FJ54" s="278"/>
      <c r="FK54" s="278"/>
      <c r="FL54" s="278"/>
      <c r="FM54" s="275"/>
      <c r="FN54" s="142"/>
      <c r="FO54" s="142"/>
      <c r="FP54" s="148"/>
      <c r="FQ54" s="142"/>
      <c r="FR54" s="142"/>
      <c r="FS54" s="142"/>
      <c r="FT54" s="142"/>
      <c r="FU54" s="142"/>
      <c r="FV54" s="142"/>
      <c r="FW54" s="142"/>
      <c r="FX54" s="142"/>
      <c r="FY54" s="148"/>
      <c r="FZ54" s="148"/>
      <c r="GA54" s="279"/>
      <c r="GB54" s="279"/>
      <c r="GC54" s="279"/>
      <c r="GD54" s="279"/>
      <c r="GE54" s="279"/>
      <c r="GF54" s="148"/>
      <c r="GG54" s="142"/>
      <c r="GH54" s="142"/>
      <c r="GI54" s="142"/>
      <c r="GJ54" s="142"/>
      <c r="GK54" s="142"/>
      <c r="GL54" s="278"/>
      <c r="GM54" s="278"/>
      <c r="GN54" s="148"/>
      <c r="GO54" s="148"/>
      <c r="GP54" s="275"/>
      <c r="GS54" s="48">
        <v>1</v>
      </c>
      <c r="GT54" s="47">
        <v>1</v>
      </c>
      <c r="GU54" s="99" t="s">
        <v>205</v>
      </c>
      <c r="GV54" s="93">
        <v>1</v>
      </c>
      <c r="GW54" s="47" t="s">
        <v>206</v>
      </c>
      <c r="GX54" s="99" t="str">
        <f t="shared" si="94"/>
        <v>Wd1</v>
      </c>
      <c r="GY54" s="48">
        <v>0</v>
      </c>
      <c r="GZ54" s="94">
        <f t="shared" si="95"/>
        <v>0</v>
      </c>
      <c r="HA54" s="95">
        <f t="shared" si="99"/>
        <v>0</v>
      </c>
      <c r="HB54" s="51">
        <f t="shared" si="96"/>
        <v>0</v>
      </c>
      <c r="HC54" s="51">
        <f t="shared" si="97"/>
        <v>0</v>
      </c>
      <c r="HD54" s="453">
        <f t="shared" si="98"/>
        <v>0</v>
      </c>
      <c r="HE54" s="184"/>
    </row>
    <row r="55" spans="1:213">
      <c r="A55" s="142">
        <f t="shared" si="21"/>
        <v>51</v>
      </c>
      <c r="B55" s="99" t="s">
        <v>53</v>
      </c>
      <c r="C55" s="99"/>
      <c r="D55" s="99"/>
      <c r="E55" s="99" t="s">
        <v>81</v>
      </c>
      <c r="F55" s="99"/>
      <c r="G55" s="49">
        <f t="shared" si="22"/>
        <v>48</v>
      </c>
      <c r="H55" s="251" t="str">
        <f t="shared" si="83"/>
        <v>PIC-d</v>
      </c>
      <c r="I55" s="251" t="str">
        <f t="shared" si="84"/>
        <v/>
      </c>
      <c r="J55" s="251" t="str">
        <f t="shared" si="85"/>
        <v/>
      </c>
      <c r="K55" s="251" t="str">
        <f t="shared" si="86"/>
        <v>K</v>
      </c>
      <c r="L55" s="251" t="str">
        <f t="shared" si="87"/>
        <v/>
      </c>
      <c r="M55" s="49" t="str">
        <f t="shared" si="46"/>
        <v>PIC-a</v>
      </c>
      <c r="N55" s="201">
        <f t="shared" si="71"/>
        <v>1</v>
      </c>
      <c r="O55" s="47" t="str">
        <f t="shared" si="72"/>
        <v/>
      </c>
      <c r="P55" s="47" t="str">
        <f t="shared" si="73"/>
        <v/>
      </c>
      <c r="Q55" s="47">
        <f t="shared" si="74"/>
        <v>1</v>
      </c>
      <c r="R55" s="201" t="str">
        <f t="shared" si="75"/>
        <v/>
      </c>
      <c r="S55" s="148">
        <f t="shared" si="23"/>
        <v>51</v>
      </c>
      <c r="T55" s="99" t="s">
        <v>53</v>
      </c>
      <c r="U55" s="99"/>
      <c r="V55" s="99"/>
      <c r="W55" s="99" t="s">
        <v>81</v>
      </c>
      <c r="X55" s="99">
        <v>10</v>
      </c>
      <c r="Y55" s="49">
        <f t="shared" si="76"/>
        <v>48</v>
      </c>
      <c r="Z55" s="251" t="str">
        <f t="shared" si="88"/>
        <v>PIC-d</v>
      </c>
      <c r="AA55" s="251" t="str">
        <f t="shared" si="89"/>
        <v/>
      </c>
      <c r="AB55" s="251" t="str">
        <f t="shared" si="90"/>
        <v/>
      </c>
      <c r="AC55" s="251" t="str">
        <f t="shared" si="91"/>
        <v>K</v>
      </c>
      <c r="AD55" s="251" t="str">
        <f t="shared" si="92"/>
        <v>A</v>
      </c>
      <c r="AE55" s="49" t="str">
        <f t="shared" si="82"/>
        <v>PIC-a</v>
      </c>
      <c r="AF55" s="201">
        <f t="shared" si="77"/>
        <v>1</v>
      </c>
      <c r="AG55" s="47" t="str">
        <f t="shared" si="78"/>
        <v/>
      </c>
      <c r="AH55" s="47" t="str">
        <f t="shared" si="79"/>
        <v/>
      </c>
      <c r="AI55" s="47">
        <f t="shared" si="80"/>
        <v>1</v>
      </c>
      <c r="AJ55" s="201">
        <f t="shared" si="81"/>
        <v>1</v>
      </c>
      <c r="AL55" s="68"/>
      <c r="AN55" s="264">
        <f>+VLOOKUP(AO26,AO31:AR35,2,FALSE)</f>
        <v>3</v>
      </c>
      <c r="AO55" s="264">
        <f>+AP31</f>
        <v>18</v>
      </c>
      <c r="AP55" s="264">
        <f>+AP32</f>
        <v>12</v>
      </c>
      <c r="AQ55" s="264">
        <f>+AP33</f>
        <v>8</v>
      </c>
      <c r="AR55" s="264">
        <f>+AP34</f>
        <v>6</v>
      </c>
      <c r="AS55" s="265">
        <f>+AP35</f>
        <v>3</v>
      </c>
      <c r="AT55" s="46">
        <f t="shared" si="93"/>
        <v>12</v>
      </c>
      <c r="AU55" s="47">
        <f t="shared" si="93"/>
        <v>9</v>
      </c>
      <c r="AV55" s="47" t="str">
        <f t="shared" si="93"/>
        <v>Nn</v>
      </c>
      <c r="AW55" s="295"/>
      <c r="AX55" s="295"/>
      <c r="AY55" s="353">
        <v>10</v>
      </c>
      <c r="AZ55" s="353">
        <v>20</v>
      </c>
      <c r="BA55" s="353">
        <v>100</v>
      </c>
      <c r="BD55" s="348"/>
      <c r="BK55" s="48">
        <f>BK54+1</f>
        <v>2</v>
      </c>
      <c r="BL55" s="48">
        <v>13</v>
      </c>
      <c r="BM55" s="47" t="str">
        <f t="shared" ref="BM55:BM79" si="101">CONCATENATE(INDEX($AV$4:$AV$16,MATCH(BL55,$AT$4:$AT$16,0)),BT55)</f>
        <v>Sc4</v>
      </c>
      <c r="BN55" s="47"/>
      <c r="BO55" s="170" t="s">
        <v>209</v>
      </c>
      <c r="BP55" s="170" t="s">
        <v>208</v>
      </c>
      <c r="BQ55" s="170" t="s">
        <v>208</v>
      </c>
      <c r="BR55" s="170" t="s">
        <v>208</v>
      </c>
      <c r="BS55" s="170" t="s">
        <v>208</v>
      </c>
      <c r="BT55" s="47">
        <v>4</v>
      </c>
      <c r="BU55" s="48">
        <f t="shared" si="100"/>
        <v>47</v>
      </c>
      <c r="BV55" s="48">
        <f t="shared" si="100"/>
        <v>4</v>
      </c>
      <c r="BW55" s="48">
        <f t="shared" si="100"/>
        <v>4</v>
      </c>
      <c r="BX55" s="48">
        <f t="shared" si="100"/>
        <v>4</v>
      </c>
      <c r="BY55" s="48">
        <f t="shared" si="100"/>
        <v>3</v>
      </c>
      <c r="BZ55" s="118">
        <f>PRODUCT(BU55:BY55)</f>
        <v>9024</v>
      </c>
      <c r="CA55" s="118">
        <f>IF(CB55&gt;0,BZ55,0)</f>
        <v>9024</v>
      </c>
      <c r="CB55" s="202">
        <f>HLOOKUP(BT55,$AW$43:$BA$56,BL55+1,TRUE)*$AM$19</f>
        <v>600</v>
      </c>
      <c r="CC55" s="118">
        <f>PRODUCT(CA55:CB55)</f>
        <v>5414400</v>
      </c>
      <c r="CD55" s="51">
        <f>CC55/$AM$19/$AN$4</f>
        <v>5.1538504900184407E-4</v>
      </c>
      <c r="CE55" s="81"/>
      <c r="CF55" s="345"/>
      <c r="CG55" s="345"/>
      <c r="CH55" s="346"/>
      <c r="CI55" s="346"/>
      <c r="CJ55" s="346"/>
      <c r="CK55" s="346"/>
      <c r="CL55" s="346"/>
      <c r="CM55" s="142"/>
      <c r="CN55" s="142"/>
      <c r="CO55" s="142"/>
      <c r="CP55" s="148"/>
      <c r="CQ55" s="148"/>
      <c r="CR55" s="279"/>
      <c r="CS55" s="279"/>
      <c r="CT55" s="279"/>
      <c r="CU55" s="279"/>
      <c r="CV55" s="279"/>
      <c r="CW55" s="148"/>
      <c r="CX55" s="142"/>
      <c r="CY55" s="142"/>
      <c r="CZ55" s="142"/>
      <c r="DA55" s="142"/>
      <c r="DB55" s="142"/>
      <c r="DC55" s="278"/>
      <c r="DD55" s="278"/>
      <c r="DE55" s="278"/>
      <c r="DF55" s="278"/>
      <c r="DG55" s="275"/>
      <c r="DH55" s="142"/>
      <c r="DI55" s="142"/>
      <c r="DJ55" s="148"/>
      <c r="DK55" s="142"/>
      <c r="DL55" s="142"/>
      <c r="DM55" s="142"/>
      <c r="DN55" s="142"/>
      <c r="DO55" s="142"/>
      <c r="DP55" s="142"/>
      <c r="DQ55" s="142"/>
      <c r="DR55" s="142"/>
      <c r="DS55" s="148"/>
      <c r="DT55" s="148"/>
      <c r="DU55" s="279"/>
      <c r="DV55" s="279"/>
      <c r="DW55" s="279"/>
      <c r="DX55" s="279"/>
      <c r="DY55" s="279"/>
      <c r="DZ55" s="148"/>
      <c r="EA55" s="142"/>
      <c r="EB55" s="142"/>
      <c r="EC55" s="142"/>
      <c r="ED55" s="142"/>
      <c r="EE55" s="142"/>
      <c r="EF55" s="278"/>
      <c r="EG55" s="278"/>
      <c r="EH55" s="278"/>
      <c r="EI55" s="278"/>
      <c r="EJ55" s="275"/>
      <c r="EK55" s="142"/>
      <c r="EL55" s="142"/>
      <c r="EM55" s="148"/>
      <c r="EN55" s="142"/>
      <c r="EO55" s="142"/>
      <c r="EP55" s="142"/>
      <c r="EQ55" s="142"/>
      <c r="ER55" s="142"/>
      <c r="ES55" s="142"/>
      <c r="ET55" s="142"/>
      <c r="EU55" s="142"/>
      <c r="EV55" s="148"/>
      <c r="EW55" s="148"/>
      <c r="EX55" s="279"/>
      <c r="EY55" s="279"/>
      <c r="EZ55" s="279"/>
      <c r="FA55" s="279"/>
      <c r="FB55" s="279"/>
      <c r="FC55" s="148"/>
      <c r="FD55" s="142"/>
      <c r="FE55" s="142"/>
      <c r="FF55" s="142"/>
      <c r="FG55" s="142"/>
      <c r="FH55" s="142"/>
      <c r="FI55" s="278"/>
      <c r="FJ55" s="278"/>
      <c r="FK55" s="278"/>
      <c r="FL55" s="278"/>
      <c r="FM55" s="275"/>
      <c r="FN55" s="142"/>
      <c r="FO55" s="142"/>
      <c r="FP55" s="148"/>
      <c r="FQ55" s="142"/>
      <c r="FR55" s="142"/>
      <c r="FS55" s="142"/>
      <c r="FT55" s="142"/>
      <c r="FU55" s="142"/>
      <c r="FV55" s="142"/>
      <c r="FW55" s="142"/>
      <c r="FX55" s="142"/>
      <c r="FY55" s="148"/>
      <c r="FZ55" s="148"/>
      <c r="GA55" s="279"/>
      <c r="GB55" s="279"/>
      <c r="GC55" s="279"/>
      <c r="GD55" s="279"/>
      <c r="GE55" s="279"/>
      <c r="GF55" s="148"/>
      <c r="GG55" s="142"/>
      <c r="GH55" s="142"/>
      <c r="GI55" s="142"/>
      <c r="GJ55" s="142"/>
      <c r="GK55" s="142"/>
      <c r="GL55" s="278"/>
      <c r="GM55" s="278"/>
      <c r="GN55" s="148"/>
      <c r="GO55" s="148"/>
      <c r="GP55" s="275"/>
      <c r="GS55" s="48">
        <v>2</v>
      </c>
      <c r="GT55" s="47">
        <v>5</v>
      </c>
      <c r="GU55" s="99" t="s">
        <v>205</v>
      </c>
      <c r="GV55" s="93">
        <v>1</v>
      </c>
      <c r="GW55" s="47" t="s">
        <v>206</v>
      </c>
      <c r="GX55" s="99" t="str">
        <f t="shared" si="94"/>
        <v>Pa5</v>
      </c>
      <c r="GY55" s="48">
        <f t="shared" ref="GY55:GY118" si="102">INDEX($AW$44:$BA$56,GS55,GT55)*GV55*IF(GW55="Scatter",$AM$19,1)</f>
        <v>2000</v>
      </c>
      <c r="GZ55" s="94">
        <f t="shared" si="95"/>
        <v>51840</v>
      </c>
      <c r="HA55" s="95">
        <f t="shared" si="99"/>
        <v>3377.5538194444443</v>
      </c>
      <c r="HB55" s="51">
        <f t="shared" si="96"/>
        <v>4.1331269478059166E-4</v>
      </c>
      <c r="HC55" s="51">
        <f t="shared" si="97"/>
        <v>9.8690754064182911E-3</v>
      </c>
      <c r="HD55" s="453">
        <f t="shared" si="98"/>
        <v>0.31294566120215772</v>
      </c>
      <c r="HE55" s="184"/>
    </row>
    <row r="56" spans="1:213">
      <c r="A56" s="142">
        <f t="shared" si="21"/>
        <v>52</v>
      </c>
      <c r="B56" s="99" t="s">
        <v>43</v>
      </c>
      <c r="C56" s="99"/>
      <c r="D56" s="99"/>
      <c r="E56" s="99">
        <v>9</v>
      </c>
      <c r="F56" s="99"/>
      <c r="G56" s="49">
        <f t="shared" si="22"/>
        <v>49</v>
      </c>
      <c r="H56" s="251" t="str">
        <f t="shared" si="83"/>
        <v>J</v>
      </c>
      <c r="I56" s="251" t="str">
        <f t="shared" si="84"/>
        <v/>
      </c>
      <c r="J56" s="251" t="str">
        <f t="shared" si="85"/>
        <v/>
      </c>
      <c r="K56" s="251">
        <f t="shared" si="86"/>
        <v>9</v>
      </c>
      <c r="L56" s="251" t="str">
        <f t="shared" si="87"/>
        <v/>
      </c>
      <c r="M56" s="49" t="str">
        <f t="shared" si="46"/>
        <v>PIC-a</v>
      </c>
      <c r="N56" s="201">
        <f t="shared" si="71"/>
        <v>1</v>
      </c>
      <c r="O56" s="47" t="str">
        <f t="shared" si="72"/>
        <v/>
      </c>
      <c r="P56" s="47" t="str">
        <f t="shared" si="73"/>
        <v/>
      </c>
      <c r="Q56" s="47">
        <f t="shared" si="74"/>
        <v>1</v>
      </c>
      <c r="R56" s="201" t="str">
        <f t="shared" si="75"/>
        <v/>
      </c>
      <c r="S56" s="148">
        <f t="shared" si="23"/>
        <v>52</v>
      </c>
      <c r="T56" s="99" t="s">
        <v>43</v>
      </c>
      <c r="U56" s="99"/>
      <c r="V56" s="99"/>
      <c r="W56" s="99">
        <v>9</v>
      </c>
      <c r="X56" s="99" t="s">
        <v>55</v>
      </c>
      <c r="Y56" s="49">
        <f t="shared" si="76"/>
        <v>49</v>
      </c>
      <c r="Z56" s="251" t="str">
        <f t="shared" si="88"/>
        <v>J</v>
      </c>
      <c r="AA56" s="251" t="str">
        <f t="shared" si="89"/>
        <v/>
      </c>
      <c r="AB56" s="251" t="str">
        <f t="shared" si="90"/>
        <v/>
      </c>
      <c r="AC56" s="251">
        <f t="shared" si="91"/>
        <v>9</v>
      </c>
      <c r="AD56" s="251">
        <f t="shared" si="92"/>
        <v>9</v>
      </c>
      <c r="AE56" s="49" t="str">
        <f t="shared" si="82"/>
        <v>PIC-a</v>
      </c>
      <c r="AF56" s="201">
        <f t="shared" si="77"/>
        <v>1</v>
      </c>
      <c r="AG56" s="47" t="str">
        <f t="shared" si="78"/>
        <v/>
      </c>
      <c r="AH56" s="47" t="str">
        <f t="shared" si="79"/>
        <v/>
      </c>
      <c r="AI56" s="47">
        <f t="shared" si="80"/>
        <v>1</v>
      </c>
      <c r="AJ56" s="201">
        <f t="shared" si="81"/>
        <v>1</v>
      </c>
      <c r="AL56" s="115" t="s">
        <v>210</v>
      </c>
      <c r="AN56" s="135">
        <f>AN4/AO48</f>
        <v>129.70344695779974</v>
      </c>
      <c r="AS56" s="55"/>
      <c r="AT56" s="46">
        <f t="shared" si="93"/>
        <v>13</v>
      </c>
      <c r="AU56" s="47" t="str">
        <f t="shared" si="93"/>
        <v>Scatter</v>
      </c>
      <c r="AV56" s="47" t="str">
        <f t="shared" si="93"/>
        <v>Sc</v>
      </c>
      <c r="AW56" s="295"/>
      <c r="AX56" s="295"/>
      <c r="AY56" s="353">
        <v>2</v>
      </c>
      <c r="AZ56" s="353">
        <v>10</v>
      </c>
      <c r="BA56" s="353">
        <v>30</v>
      </c>
      <c r="BD56" s="49"/>
      <c r="BK56" s="301">
        <f>BK55+1</f>
        <v>3</v>
      </c>
      <c r="BL56" s="301">
        <v>13</v>
      </c>
      <c r="BM56" s="47" t="str">
        <f t="shared" si="101"/>
        <v>Sc4</v>
      </c>
      <c r="BN56" s="106"/>
      <c r="BO56" s="170" t="s">
        <v>208</v>
      </c>
      <c r="BP56" s="170" t="s">
        <v>209</v>
      </c>
      <c r="BQ56" s="170" t="s">
        <v>208</v>
      </c>
      <c r="BR56" s="170" t="s">
        <v>208</v>
      </c>
      <c r="BS56" s="170" t="s">
        <v>208</v>
      </c>
      <c r="BT56" s="106">
        <v>4</v>
      </c>
      <c r="BU56" s="301">
        <f t="shared" si="100"/>
        <v>6</v>
      </c>
      <c r="BV56" s="301">
        <f t="shared" si="100"/>
        <v>18</v>
      </c>
      <c r="BW56" s="301">
        <f t="shared" si="100"/>
        <v>4</v>
      </c>
      <c r="BX56" s="301">
        <f t="shared" si="100"/>
        <v>4</v>
      </c>
      <c r="BY56" s="301">
        <f t="shared" si="100"/>
        <v>3</v>
      </c>
      <c r="BZ56" s="302">
        <f>PRODUCT(BU56:BY56)</f>
        <v>5184</v>
      </c>
      <c r="CA56" s="302">
        <f>IF(CB56&gt;0,BZ56,0)</f>
        <v>5184</v>
      </c>
      <c r="CB56" s="303">
        <f>HLOOKUP(BT56,$AW$43:$BA$56,BL56+1,TRUE)*$AM$19</f>
        <v>600</v>
      </c>
      <c r="CC56" s="302">
        <f>PRODUCT(CA56:CB56)</f>
        <v>3110400</v>
      </c>
      <c r="CD56" s="304">
        <f>CC56/$AM$19/$AN$4</f>
        <v>2.9607226219254874E-4</v>
      </c>
      <c r="CE56" s="81"/>
      <c r="CF56" s="345"/>
      <c r="CG56" s="345"/>
      <c r="CH56" s="346"/>
      <c r="CI56" s="346"/>
      <c r="CJ56" s="346"/>
      <c r="CK56" s="346"/>
      <c r="CL56" s="346"/>
      <c r="CM56" s="142"/>
      <c r="CN56" s="142"/>
      <c r="CO56" s="142"/>
      <c r="CP56" s="267"/>
      <c r="CQ56" s="148"/>
      <c r="CR56" s="279"/>
      <c r="CS56" s="279"/>
      <c r="CT56" s="279"/>
      <c r="CU56" s="279"/>
      <c r="CV56" s="280"/>
      <c r="CW56" s="148"/>
      <c r="CX56" s="142"/>
      <c r="CY56" s="142"/>
      <c r="CZ56" s="142"/>
      <c r="DA56" s="142"/>
      <c r="DB56" s="142"/>
      <c r="DC56" s="278"/>
      <c r="DD56" s="278"/>
      <c r="DE56" s="278"/>
      <c r="DF56" s="278"/>
      <c r="DG56" s="275"/>
      <c r="DH56" s="142"/>
      <c r="DI56" s="142"/>
      <c r="DJ56" s="148"/>
      <c r="DK56" s="142"/>
      <c r="DL56" s="142"/>
      <c r="DM56" s="142"/>
      <c r="DN56" s="142"/>
      <c r="DO56" s="142"/>
      <c r="DP56" s="142"/>
      <c r="DQ56" s="142"/>
      <c r="DR56" s="142"/>
      <c r="DS56" s="267"/>
      <c r="DT56" s="148"/>
      <c r="DU56" s="279"/>
      <c r="DV56" s="279"/>
      <c r="DW56" s="279"/>
      <c r="DX56" s="279"/>
      <c r="DY56" s="280"/>
      <c r="DZ56" s="148"/>
      <c r="EA56" s="142"/>
      <c r="EB56" s="142"/>
      <c r="EC56" s="142"/>
      <c r="ED56" s="142"/>
      <c r="EE56" s="142"/>
      <c r="EF56" s="278"/>
      <c r="EG56" s="278"/>
      <c r="EH56" s="278"/>
      <c r="EI56" s="278"/>
      <c r="EJ56" s="275"/>
      <c r="EK56" s="142"/>
      <c r="EL56" s="142"/>
      <c r="EM56" s="148"/>
      <c r="EN56" s="142"/>
      <c r="EO56" s="142"/>
      <c r="EP56" s="142"/>
      <c r="EQ56" s="142"/>
      <c r="ER56" s="142"/>
      <c r="ES56" s="142"/>
      <c r="ET56" s="142"/>
      <c r="EU56" s="142"/>
      <c r="EV56" s="267"/>
      <c r="EW56" s="148"/>
      <c r="EX56" s="279"/>
      <c r="EY56" s="279"/>
      <c r="EZ56" s="279"/>
      <c r="FA56" s="279"/>
      <c r="FB56" s="280"/>
      <c r="FC56" s="148"/>
      <c r="FD56" s="142"/>
      <c r="FE56" s="142"/>
      <c r="FF56" s="142"/>
      <c r="FG56" s="142"/>
      <c r="FH56" s="142"/>
      <c r="FI56" s="278"/>
      <c r="FJ56" s="278"/>
      <c r="FK56" s="278"/>
      <c r="FL56" s="278"/>
      <c r="FM56" s="275"/>
      <c r="FN56" s="142"/>
      <c r="FO56" s="142"/>
      <c r="FP56" s="148"/>
      <c r="FQ56" s="142"/>
      <c r="FR56" s="142"/>
      <c r="FS56" s="142"/>
      <c r="FT56" s="142"/>
      <c r="FU56" s="142"/>
      <c r="FV56" s="142"/>
      <c r="FW56" s="142"/>
      <c r="FX56" s="142"/>
      <c r="FY56" s="267"/>
      <c r="FZ56" s="148"/>
      <c r="GA56" s="279"/>
      <c r="GB56" s="279"/>
      <c r="GC56" s="279"/>
      <c r="GD56" s="279"/>
      <c r="GE56" s="280"/>
      <c r="GF56" s="148"/>
      <c r="GG56" s="142"/>
      <c r="GH56" s="142"/>
      <c r="GI56" s="142"/>
      <c r="GJ56" s="142"/>
      <c r="GK56" s="142"/>
      <c r="GL56" s="278"/>
      <c r="GM56" s="278"/>
      <c r="GN56" s="148"/>
      <c r="GO56" s="148"/>
      <c r="GP56" s="275"/>
      <c r="GS56" s="48">
        <v>2</v>
      </c>
      <c r="GT56" s="47">
        <v>4</v>
      </c>
      <c r="GU56" s="99" t="s">
        <v>205</v>
      </c>
      <c r="GV56" s="93">
        <v>1</v>
      </c>
      <c r="GW56" s="47" t="s">
        <v>206</v>
      </c>
      <c r="GX56" s="99" t="str">
        <f t="shared" si="94"/>
        <v>Pa4</v>
      </c>
      <c r="GY56" s="48">
        <f t="shared" si="102"/>
        <v>500</v>
      </c>
      <c r="GZ56" s="94">
        <f t="shared" si="95"/>
        <v>760320</v>
      </c>
      <c r="HA56" s="95">
        <f t="shared" si="99"/>
        <v>230.28776041666666</v>
      </c>
      <c r="HB56" s="51">
        <f t="shared" si="96"/>
        <v>6.0619195234486774E-3</v>
      </c>
      <c r="HC56" s="51">
        <f t="shared" si="97"/>
        <v>3.6186609823533736E-2</v>
      </c>
      <c r="HD56" s="453">
        <f t="shared" si="98"/>
        <v>0.24500241215880725</v>
      </c>
      <c r="HE56" s="184"/>
    </row>
    <row r="57" spans="1:213">
      <c r="A57" s="142">
        <f t="shared" si="21"/>
        <v>53</v>
      </c>
      <c r="B57" s="99"/>
      <c r="C57" s="99"/>
      <c r="D57" s="99"/>
      <c r="E57" s="99" t="s">
        <v>67</v>
      </c>
      <c r="F57" s="99"/>
      <c r="G57" s="49">
        <f t="shared" si="22"/>
        <v>50</v>
      </c>
      <c r="H57" s="251">
        <f t="shared" si="83"/>
        <v>9</v>
      </c>
      <c r="I57" s="251" t="str">
        <f t="shared" si="84"/>
        <v/>
      </c>
      <c r="J57" s="251" t="str">
        <f t="shared" si="85"/>
        <v/>
      </c>
      <c r="K57" s="251" t="str">
        <f t="shared" si="86"/>
        <v>J</v>
      </c>
      <c r="L57" s="251" t="str">
        <f t="shared" si="87"/>
        <v/>
      </c>
      <c r="M57" s="49" t="str">
        <f t="shared" si="46"/>
        <v>PIC-a</v>
      </c>
      <c r="N57" s="201">
        <f t="shared" si="71"/>
        <v>1</v>
      </c>
      <c r="O57" s="47" t="str">
        <f t="shared" si="72"/>
        <v/>
      </c>
      <c r="P57" s="47" t="str">
        <f t="shared" si="73"/>
        <v/>
      </c>
      <c r="Q57" s="47">
        <f t="shared" si="74"/>
        <v>1</v>
      </c>
      <c r="R57" s="201" t="str">
        <f t="shared" si="75"/>
        <v/>
      </c>
      <c r="S57" s="148">
        <f t="shared" si="23"/>
        <v>53</v>
      </c>
      <c r="T57" s="99">
        <v>10</v>
      </c>
      <c r="U57" s="99"/>
      <c r="V57" s="99"/>
      <c r="W57" s="99" t="s">
        <v>67</v>
      </c>
      <c r="X57" s="99" t="s">
        <v>66</v>
      </c>
      <c r="Y57" s="49">
        <f t="shared" si="76"/>
        <v>50</v>
      </c>
      <c r="Z57" s="251">
        <f t="shared" si="88"/>
        <v>9</v>
      </c>
      <c r="AA57" s="251" t="str">
        <f t="shared" si="89"/>
        <v/>
      </c>
      <c r="AB57" s="251" t="str">
        <f t="shared" si="90"/>
        <v/>
      </c>
      <c r="AC57" s="251" t="str">
        <f t="shared" si="91"/>
        <v>J</v>
      </c>
      <c r="AD57" s="251" t="str">
        <f t="shared" si="92"/>
        <v>PIC-d</v>
      </c>
      <c r="AE57" s="49" t="str">
        <f t="shared" si="82"/>
        <v>PIC-a</v>
      </c>
      <c r="AF57" s="201">
        <f t="shared" si="77"/>
        <v>1</v>
      </c>
      <c r="AG57" s="47" t="str">
        <f t="shared" si="78"/>
        <v/>
      </c>
      <c r="AH57" s="47" t="str">
        <f t="shared" si="79"/>
        <v/>
      </c>
      <c r="AI57" s="47">
        <f t="shared" si="80"/>
        <v>1</v>
      </c>
      <c r="AJ57" s="201">
        <f t="shared" si="81"/>
        <v>1</v>
      </c>
      <c r="AL57" s="115" t="s">
        <v>211</v>
      </c>
      <c r="AN57" s="135">
        <f>AN42/AO54</f>
        <v>174.43338890980476</v>
      </c>
      <c r="AS57" s="55"/>
      <c r="AU57" s="49"/>
      <c r="AV57" s="49"/>
      <c r="BA57" s="49"/>
      <c r="BD57" s="49"/>
      <c r="BK57" s="301">
        <f t="shared" ref="BK57:BK79" si="103">BK56+1</f>
        <v>4</v>
      </c>
      <c r="BL57" s="301">
        <v>13</v>
      </c>
      <c r="BM57" s="47" t="str">
        <f>CONCATENATE(INDEX($AV$4:$AV$16,MATCH(BL57,$AT$4:$AT$16,0)),BT57)</f>
        <v>Sc4</v>
      </c>
      <c r="BN57" s="106"/>
      <c r="BO57" s="170" t="s">
        <v>208</v>
      </c>
      <c r="BP57" s="170" t="s">
        <v>208</v>
      </c>
      <c r="BQ57" s="170" t="s">
        <v>209</v>
      </c>
      <c r="BR57" s="170" t="s">
        <v>208</v>
      </c>
      <c r="BS57" s="170" t="s">
        <v>208</v>
      </c>
      <c r="BT57" s="106">
        <v>4</v>
      </c>
      <c r="BU57" s="301">
        <f t="shared" ref="BU57:BU79" si="104">VLOOKUP(BO57,$BD$6:$BI$43,LEFT(BU$5,1)+1,FALSE)</f>
        <v>6</v>
      </c>
      <c r="BV57" s="301">
        <f t="shared" ref="BV57:BV79" si="105">VLOOKUP(BP57,$BD$6:$BI$43,LEFT(BV$5,1)+1,FALSE)</f>
        <v>4</v>
      </c>
      <c r="BW57" s="301">
        <f t="shared" ref="BW57:BW79" si="106">VLOOKUP(BQ57,$BD$6:$BI$43,LEFT(BW$5,1)+1,FALSE)</f>
        <v>41</v>
      </c>
      <c r="BX57" s="301">
        <f t="shared" ref="BX57:BX79" si="107">VLOOKUP(BR57,$BD$6:$BI$43,LEFT(BX$5,1)+1,FALSE)</f>
        <v>4</v>
      </c>
      <c r="BY57" s="301">
        <f t="shared" ref="BY57:BY79" si="108">VLOOKUP(BS57,$BD$6:$BI$43,LEFT(BY$5,1)+1,FALSE)</f>
        <v>3</v>
      </c>
      <c r="BZ57" s="302">
        <f t="shared" ref="BZ57:BZ79" si="109">PRODUCT(BU57:BY57)</f>
        <v>11808</v>
      </c>
      <c r="CA57" s="302">
        <f t="shared" ref="CA57:CA79" si="110">IF(CB57&gt;0,BZ57,0)</f>
        <v>11808</v>
      </c>
      <c r="CB57" s="303">
        <f t="shared" ref="CB57:CB69" si="111">HLOOKUP(BT57,$AW$43:$BA$56,BL57+1,TRUE)*$AM$19</f>
        <v>600</v>
      </c>
      <c r="CC57" s="302">
        <f t="shared" ref="CC57:CC69" si="112">PRODUCT(CA57:CB57)</f>
        <v>7084800</v>
      </c>
      <c r="CD57" s="304">
        <f>CC57/$AM$19/$AN$4</f>
        <v>6.743868194385833E-4</v>
      </c>
      <c r="CE57" s="81"/>
      <c r="CF57" s="345"/>
      <c r="CG57" s="345"/>
      <c r="CH57" s="346"/>
      <c r="CI57" s="346"/>
      <c r="CJ57" s="346"/>
      <c r="CK57" s="346"/>
      <c r="CL57" s="346"/>
      <c r="CM57" s="142"/>
      <c r="CN57" s="142"/>
      <c r="CO57" s="142"/>
      <c r="CP57" s="148"/>
      <c r="CQ57" s="148"/>
      <c r="CR57" s="279"/>
      <c r="CS57" s="279"/>
      <c r="CT57" s="279"/>
      <c r="CU57" s="279"/>
      <c r="CV57" s="279"/>
      <c r="CW57" s="148"/>
      <c r="CX57" s="142"/>
      <c r="CY57" s="142"/>
      <c r="CZ57" s="142"/>
      <c r="DA57" s="142"/>
      <c r="DB57" s="142"/>
      <c r="DC57" s="278"/>
      <c r="DD57" s="278"/>
      <c r="DE57" s="278"/>
      <c r="DF57" s="278"/>
      <c r="DG57" s="275"/>
      <c r="DH57" s="142"/>
      <c r="DI57" s="142"/>
      <c r="DJ57" s="148"/>
      <c r="DK57" s="142"/>
      <c r="DL57" s="142"/>
      <c r="DM57" s="142"/>
      <c r="DN57" s="142"/>
      <c r="DO57" s="142"/>
      <c r="DP57" s="142"/>
      <c r="DQ57" s="142"/>
      <c r="DR57" s="142"/>
      <c r="DS57" s="148"/>
      <c r="DT57" s="148"/>
      <c r="DU57" s="279"/>
      <c r="DV57" s="279"/>
      <c r="DW57" s="279"/>
      <c r="DX57" s="279"/>
      <c r="DY57" s="279"/>
      <c r="DZ57" s="148"/>
      <c r="EA57" s="142"/>
      <c r="EB57" s="142"/>
      <c r="EC57" s="142"/>
      <c r="ED57" s="142"/>
      <c r="EE57" s="142"/>
      <c r="EF57" s="278"/>
      <c r="EG57" s="278"/>
      <c r="EH57" s="278"/>
      <c r="EI57" s="278"/>
      <c r="EJ57" s="275"/>
      <c r="EK57" s="142"/>
      <c r="EL57" s="142"/>
      <c r="EM57" s="148"/>
      <c r="EN57" s="142"/>
      <c r="EO57" s="142"/>
      <c r="EP57" s="142"/>
      <c r="EQ57" s="142"/>
      <c r="ER57" s="142"/>
      <c r="ES57" s="142"/>
      <c r="ET57" s="142"/>
      <c r="EU57" s="142"/>
      <c r="EV57" s="148"/>
      <c r="EW57" s="148"/>
      <c r="EX57" s="279"/>
      <c r="EY57" s="279"/>
      <c r="EZ57" s="279"/>
      <c r="FA57" s="279"/>
      <c r="FB57" s="279"/>
      <c r="FC57" s="148"/>
      <c r="FD57" s="142"/>
      <c r="FE57" s="142"/>
      <c r="FF57" s="142"/>
      <c r="FG57" s="142"/>
      <c r="FH57" s="142"/>
      <c r="FI57" s="278"/>
      <c r="FJ57" s="278"/>
      <c r="FK57" s="278"/>
      <c r="FL57" s="278"/>
      <c r="FM57" s="275"/>
      <c r="FN57" s="142"/>
      <c r="FO57" s="142"/>
      <c r="FP57" s="148"/>
      <c r="FQ57" s="142"/>
      <c r="FR57" s="142"/>
      <c r="FS57" s="142"/>
      <c r="FT57" s="142"/>
      <c r="FU57" s="142"/>
      <c r="FV57" s="142"/>
      <c r="FW57" s="142"/>
      <c r="FX57" s="142"/>
      <c r="FY57" s="148"/>
      <c r="FZ57" s="148"/>
      <c r="GA57" s="279"/>
      <c r="GB57" s="279"/>
      <c r="GC57" s="279"/>
      <c r="GD57" s="279"/>
      <c r="GE57" s="279"/>
      <c r="GF57" s="148"/>
      <c r="GG57" s="142"/>
      <c r="GH57" s="142"/>
      <c r="GI57" s="142"/>
      <c r="GJ57" s="142"/>
      <c r="GK57" s="142"/>
      <c r="GL57" s="278"/>
      <c r="GM57" s="278"/>
      <c r="GN57" s="148"/>
      <c r="GO57" s="148"/>
      <c r="GP57" s="275"/>
      <c r="GS57" s="48">
        <v>2</v>
      </c>
      <c r="GT57" s="47">
        <v>3</v>
      </c>
      <c r="GU57" s="99" t="s">
        <v>205</v>
      </c>
      <c r="GV57" s="93">
        <v>1</v>
      </c>
      <c r="GW57" s="47" t="s">
        <v>206</v>
      </c>
      <c r="GX57" s="99" t="str">
        <f t="shared" si="94"/>
        <v>Pa3</v>
      </c>
      <c r="GY57" s="48">
        <f t="shared" si="102"/>
        <v>100</v>
      </c>
      <c r="GZ57" s="94">
        <f t="shared" si="95"/>
        <v>2192832</v>
      </c>
      <c r="HA57" s="95">
        <f t="shared" si="99"/>
        <v>79.847608024691354</v>
      </c>
      <c r="HB57" s="51">
        <f t="shared" si="96"/>
        <v>1.7483126989219028E-2</v>
      </c>
      <c r="HC57" s="51">
        <f t="shared" si="97"/>
        <v>2.0873094484574688E-2</v>
      </c>
      <c r="HD57" s="453">
        <f t="shared" si="98"/>
        <v>8.9366005283641713E-3</v>
      </c>
      <c r="HE57" s="184"/>
    </row>
    <row r="58" spans="1:213">
      <c r="A58" s="142">
        <f t="shared" si="21"/>
        <v>54</v>
      </c>
      <c r="B58" s="99"/>
      <c r="C58" s="99"/>
      <c r="D58" s="99"/>
      <c r="E58" s="99">
        <v>10</v>
      </c>
      <c r="F58" s="99"/>
      <c r="G58" s="49">
        <f t="shared" si="22"/>
        <v>51</v>
      </c>
      <c r="H58" s="251" t="str">
        <f t="shared" si="83"/>
        <v>PIC-e</v>
      </c>
      <c r="I58" s="251" t="str">
        <f t="shared" si="84"/>
        <v/>
      </c>
      <c r="J58" s="251" t="str">
        <f t="shared" si="85"/>
        <v/>
      </c>
      <c r="K58" s="251" t="str">
        <f t="shared" si="86"/>
        <v>PIC-d</v>
      </c>
      <c r="L58" s="251" t="str">
        <f t="shared" si="87"/>
        <v/>
      </c>
      <c r="M58" s="49" t="str">
        <f t="shared" si="46"/>
        <v>PIC-a</v>
      </c>
      <c r="N58" s="201" t="str">
        <f t="shared" si="71"/>
        <v/>
      </c>
      <c r="O58" s="47" t="str">
        <f t="shared" si="72"/>
        <v/>
      </c>
      <c r="P58" s="47" t="str">
        <f t="shared" si="73"/>
        <v/>
      </c>
      <c r="Q58" s="47">
        <f t="shared" si="74"/>
        <v>1</v>
      </c>
      <c r="R58" s="201" t="str">
        <f t="shared" si="75"/>
        <v/>
      </c>
      <c r="S58" s="148">
        <f t="shared" si="23"/>
        <v>54</v>
      </c>
      <c r="T58" s="99">
        <v>9</v>
      </c>
      <c r="U58" s="99"/>
      <c r="V58" s="99"/>
      <c r="W58" s="99">
        <v>10</v>
      </c>
      <c r="X58" s="99" t="s">
        <v>55</v>
      </c>
      <c r="Y58" s="49">
        <f t="shared" si="76"/>
        <v>51</v>
      </c>
      <c r="Z58" s="251" t="str">
        <f t="shared" si="88"/>
        <v>PIC-e</v>
      </c>
      <c r="AA58" s="251" t="str">
        <f t="shared" si="89"/>
        <v/>
      </c>
      <c r="AB58" s="251" t="str">
        <f t="shared" si="90"/>
        <v/>
      </c>
      <c r="AC58" s="251" t="str">
        <f t="shared" si="91"/>
        <v>PIC-d</v>
      </c>
      <c r="AD58" s="251">
        <f t="shared" si="92"/>
        <v>10</v>
      </c>
      <c r="AE58" s="49" t="str">
        <f t="shared" si="82"/>
        <v>PIC-a</v>
      </c>
      <c r="AF58" s="201">
        <f t="shared" si="77"/>
        <v>1</v>
      </c>
      <c r="AG58" s="47" t="str">
        <f t="shared" si="78"/>
        <v/>
      </c>
      <c r="AH58" s="47" t="str">
        <f t="shared" si="79"/>
        <v/>
      </c>
      <c r="AI58" s="47">
        <f t="shared" si="80"/>
        <v>1</v>
      </c>
      <c r="AJ58" s="201">
        <f t="shared" si="81"/>
        <v>1</v>
      </c>
      <c r="AL58" s="115" t="s">
        <v>212</v>
      </c>
      <c r="AN58" s="135">
        <f t="shared" ref="AN58:AS58" si="113">AN55/(1-AN55/$AN$57)</f>
        <v>3.0524985246878313</v>
      </c>
      <c r="AO58" s="135">
        <f t="shared" si="113"/>
        <v>20.071169091572962</v>
      </c>
      <c r="AP58" s="135">
        <f>AP55/(1-AP55/$AN$57)</f>
        <v>12.886517242338394</v>
      </c>
      <c r="AQ58" s="135">
        <f>AQ55/(1-AQ55/$AN$57)</f>
        <v>8.3845382252877361</v>
      </c>
      <c r="AR58" s="135">
        <f t="shared" si="113"/>
        <v>6.213734344674843</v>
      </c>
      <c r="AS58" s="292">
        <f t="shared" si="113"/>
        <v>3.0524985246878313</v>
      </c>
      <c r="AU58" s="100" t="s">
        <v>213</v>
      </c>
      <c r="AV58" s="84"/>
      <c r="AW58" s="84"/>
      <c r="AX58" s="84"/>
      <c r="AY58" s="84"/>
      <c r="AZ58" s="84"/>
      <c r="BA58" s="86"/>
      <c r="BD58" s="49"/>
      <c r="BK58" s="301">
        <f t="shared" si="103"/>
        <v>5</v>
      </c>
      <c r="BL58" s="301">
        <v>13</v>
      </c>
      <c r="BM58" s="47" t="str">
        <f t="shared" si="101"/>
        <v>Sc4</v>
      </c>
      <c r="BN58" s="106"/>
      <c r="BO58" s="170" t="s">
        <v>208</v>
      </c>
      <c r="BP58" s="170" t="s">
        <v>208</v>
      </c>
      <c r="BQ58" s="170" t="s">
        <v>208</v>
      </c>
      <c r="BR58" s="170" t="s">
        <v>209</v>
      </c>
      <c r="BS58" s="170" t="s">
        <v>208</v>
      </c>
      <c r="BT58" s="106">
        <v>4</v>
      </c>
      <c r="BU58" s="301">
        <f t="shared" si="104"/>
        <v>6</v>
      </c>
      <c r="BV58" s="301">
        <f t="shared" si="105"/>
        <v>4</v>
      </c>
      <c r="BW58" s="301">
        <f t="shared" si="106"/>
        <v>4</v>
      </c>
      <c r="BX58" s="301">
        <f t="shared" si="107"/>
        <v>67</v>
      </c>
      <c r="BY58" s="301">
        <f t="shared" si="108"/>
        <v>3</v>
      </c>
      <c r="BZ58" s="302">
        <f t="shared" si="109"/>
        <v>19296</v>
      </c>
      <c r="CA58" s="302">
        <f t="shared" si="110"/>
        <v>19296</v>
      </c>
      <c r="CB58" s="303">
        <f t="shared" si="111"/>
        <v>600</v>
      </c>
      <c r="CC58" s="302">
        <f t="shared" si="112"/>
        <v>11577600</v>
      </c>
      <c r="CD58" s="304">
        <f t="shared" ref="CD58:CD79" si="114">CC58/$AM$19/$AN$4</f>
        <v>1.1020467537167092E-3</v>
      </c>
      <c r="CE58" s="81"/>
      <c r="CF58" s="345"/>
      <c r="CG58" s="345"/>
      <c r="CH58" s="346"/>
      <c r="CI58" s="346"/>
      <c r="CJ58" s="346"/>
      <c r="CK58" s="346"/>
      <c r="CL58" s="346"/>
      <c r="CM58" s="142"/>
      <c r="CN58" s="142"/>
      <c r="CO58" s="142"/>
      <c r="CP58" s="148"/>
      <c r="CQ58" s="148"/>
      <c r="CR58" s="279"/>
      <c r="CS58" s="279"/>
      <c r="CT58" s="279"/>
      <c r="CU58" s="279"/>
      <c r="CV58" s="279"/>
      <c r="CW58" s="148"/>
      <c r="CX58" s="142"/>
      <c r="CY58" s="142"/>
      <c r="CZ58" s="142"/>
      <c r="DA58" s="142"/>
      <c r="DB58" s="142"/>
      <c r="DC58" s="278"/>
      <c r="DD58" s="278"/>
      <c r="DE58" s="278"/>
      <c r="DF58" s="278"/>
      <c r="DG58" s="275"/>
      <c r="DH58" s="142"/>
      <c r="DI58" s="142"/>
      <c r="DJ58" s="148"/>
      <c r="DK58" s="142"/>
      <c r="DL58" s="142"/>
      <c r="DM58" s="142"/>
      <c r="DN58" s="142"/>
      <c r="DO58" s="142"/>
      <c r="DP58" s="142"/>
      <c r="DQ58" s="142"/>
      <c r="DR58" s="142"/>
      <c r="DS58" s="148"/>
      <c r="DT58" s="148"/>
      <c r="DU58" s="279"/>
      <c r="DV58" s="279"/>
      <c r="DW58" s="279"/>
      <c r="DX58" s="279"/>
      <c r="DY58" s="279"/>
      <c r="DZ58" s="148"/>
      <c r="EA58" s="142"/>
      <c r="EB58" s="142"/>
      <c r="EC58" s="142"/>
      <c r="ED58" s="142"/>
      <c r="EE58" s="142"/>
      <c r="EF58" s="278"/>
      <c r="EG58" s="278"/>
      <c r="EH58" s="278"/>
      <c r="EI58" s="278"/>
      <c r="EJ58" s="275"/>
      <c r="EK58" s="142"/>
      <c r="EL58" s="142"/>
      <c r="EM58" s="148"/>
      <c r="EN58" s="142"/>
      <c r="EO58" s="142"/>
      <c r="EP58" s="142"/>
      <c r="EQ58" s="142"/>
      <c r="ER58" s="142"/>
      <c r="ES58" s="142"/>
      <c r="ET58" s="142"/>
      <c r="EU58" s="142"/>
      <c r="EV58" s="148"/>
      <c r="EW58" s="148"/>
      <c r="EX58" s="279"/>
      <c r="EY58" s="279"/>
      <c r="EZ58" s="279"/>
      <c r="FA58" s="279"/>
      <c r="FB58" s="279"/>
      <c r="FC58" s="148"/>
      <c r="FD58" s="142"/>
      <c r="FE58" s="142"/>
      <c r="FF58" s="142"/>
      <c r="FG58" s="142"/>
      <c r="FH58" s="142"/>
      <c r="FI58" s="278"/>
      <c r="FJ58" s="278"/>
      <c r="FK58" s="278"/>
      <c r="FL58" s="278"/>
      <c r="FM58" s="275"/>
      <c r="FN58" s="142"/>
      <c r="FO58" s="142"/>
      <c r="FP58" s="148"/>
      <c r="FQ58" s="142"/>
      <c r="FR58" s="142"/>
      <c r="FS58" s="142"/>
      <c r="FT58" s="142"/>
      <c r="FU58" s="142"/>
      <c r="FV58" s="142"/>
      <c r="FW58" s="142"/>
      <c r="FX58" s="142"/>
      <c r="FY58" s="148"/>
      <c r="FZ58" s="148"/>
      <c r="GA58" s="279"/>
      <c r="GB58" s="279"/>
      <c r="GC58" s="279"/>
      <c r="GD58" s="279"/>
      <c r="GE58" s="279"/>
      <c r="GF58" s="148"/>
      <c r="GG58" s="142"/>
      <c r="GH58" s="142"/>
      <c r="GI58" s="142"/>
      <c r="GJ58" s="142"/>
      <c r="GK58" s="142"/>
      <c r="GL58" s="278"/>
      <c r="GM58" s="278"/>
      <c r="GN58" s="148"/>
      <c r="GO58" s="148"/>
      <c r="GP58" s="275"/>
      <c r="GS58" s="48">
        <v>2</v>
      </c>
      <c r="GT58" s="47">
        <v>2</v>
      </c>
      <c r="GU58" s="99" t="s">
        <v>205</v>
      </c>
      <c r="GV58" s="93">
        <v>1</v>
      </c>
      <c r="GW58" s="47" t="s">
        <v>206</v>
      </c>
      <c r="GX58" s="99" t="str">
        <f t="shared" si="94"/>
        <v>Pa2</v>
      </c>
      <c r="GY58" s="48">
        <f t="shared" si="102"/>
        <v>0</v>
      </c>
      <c r="GZ58" s="94">
        <f t="shared" si="95"/>
        <v>0</v>
      </c>
      <c r="HA58" s="95">
        <f t="shared" si="99"/>
        <v>0</v>
      </c>
      <c r="HB58" s="51">
        <f t="shared" si="96"/>
        <v>0</v>
      </c>
      <c r="HC58" s="51">
        <f t="shared" si="97"/>
        <v>0</v>
      </c>
      <c r="HD58" s="453">
        <f t="shared" si="98"/>
        <v>0</v>
      </c>
      <c r="HE58" s="184"/>
    </row>
    <row r="59" spans="1:213">
      <c r="A59" s="142">
        <f t="shared" si="21"/>
        <v>55</v>
      </c>
      <c r="B59" s="99"/>
      <c r="C59" s="99"/>
      <c r="D59" s="99"/>
      <c r="E59" s="99" t="s">
        <v>155</v>
      </c>
      <c r="F59" s="99"/>
      <c r="G59" s="49">
        <f t="shared" si="22"/>
        <v>52</v>
      </c>
      <c r="H59" s="251" t="str">
        <f t="shared" si="83"/>
        <v>PIC-c</v>
      </c>
      <c r="I59" s="251" t="str">
        <f t="shared" si="84"/>
        <v/>
      </c>
      <c r="J59" s="251" t="str">
        <f t="shared" si="85"/>
        <v/>
      </c>
      <c r="K59" s="251">
        <f t="shared" si="86"/>
        <v>9</v>
      </c>
      <c r="L59" s="251" t="str">
        <f t="shared" si="87"/>
        <v/>
      </c>
      <c r="M59" s="49" t="str">
        <f t="shared" si="46"/>
        <v>PIC-a</v>
      </c>
      <c r="N59" s="201" t="str">
        <f t="shared" si="71"/>
        <v/>
      </c>
      <c r="O59" s="47" t="str">
        <f t="shared" si="72"/>
        <v/>
      </c>
      <c r="P59" s="47" t="str">
        <f t="shared" si="73"/>
        <v/>
      </c>
      <c r="Q59" s="47">
        <f t="shared" si="74"/>
        <v>1</v>
      </c>
      <c r="R59" s="201" t="str">
        <f t="shared" si="75"/>
        <v/>
      </c>
      <c r="S59" s="148">
        <f t="shared" si="23"/>
        <v>55</v>
      </c>
      <c r="T59" s="99" t="s">
        <v>53</v>
      </c>
      <c r="U59" s="99"/>
      <c r="V59" s="99"/>
      <c r="W59" s="99" t="s">
        <v>155</v>
      </c>
      <c r="X59" s="99" t="s">
        <v>68</v>
      </c>
      <c r="Y59" s="49">
        <f t="shared" si="76"/>
        <v>52</v>
      </c>
      <c r="Z59" s="251" t="str">
        <f t="shared" si="88"/>
        <v>PIC-c</v>
      </c>
      <c r="AA59" s="251" t="str">
        <f t="shared" si="89"/>
        <v/>
      </c>
      <c r="AB59" s="251" t="str">
        <f t="shared" si="90"/>
        <v/>
      </c>
      <c r="AC59" s="251">
        <f t="shared" si="91"/>
        <v>9</v>
      </c>
      <c r="AD59" s="251" t="str">
        <f t="shared" si="92"/>
        <v>Q</v>
      </c>
      <c r="AE59" s="49" t="str">
        <f t="shared" si="82"/>
        <v>PIC-a</v>
      </c>
      <c r="AF59" s="201">
        <f t="shared" si="77"/>
        <v>1</v>
      </c>
      <c r="AG59" s="47" t="str">
        <f t="shared" si="78"/>
        <v/>
      </c>
      <c r="AH59" s="47" t="str">
        <f t="shared" si="79"/>
        <v/>
      </c>
      <c r="AI59" s="47">
        <f t="shared" si="80"/>
        <v>1</v>
      </c>
      <c r="AJ59" s="201">
        <f t="shared" si="81"/>
        <v>1</v>
      </c>
      <c r="AL59" s="115" t="s">
        <v>214</v>
      </c>
      <c r="AN59" s="57">
        <f>+HLOOKUP($AN$55,$AO$55:$AS$59,5,FALSE)</f>
        <v>11.95939520850003</v>
      </c>
      <c r="AO59" s="73">
        <f>+BG130</f>
        <v>1.8188318017715175</v>
      </c>
      <c r="AP59" s="60">
        <f>+BG137</f>
        <v>2.8329242464941315</v>
      </c>
      <c r="AQ59" s="60">
        <f>+BG144</f>
        <v>4.3539749704630957</v>
      </c>
      <c r="AR59" s="60">
        <f>+BG151</f>
        <v>5.8751856811808842</v>
      </c>
      <c r="AS59" s="288">
        <f>+BG158</f>
        <v>11.95939520850003</v>
      </c>
      <c r="AU59" s="47"/>
      <c r="AV59" s="48"/>
      <c r="AW59" s="47" t="s">
        <v>31</v>
      </c>
      <c r="AX59" s="47" t="s">
        <v>32</v>
      </c>
      <c r="AY59" s="47" t="s">
        <v>33</v>
      </c>
      <c r="AZ59" s="47" t="s">
        <v>34</v>
      </c>
      <c r="BA59" s="47" t="s">
        <v>35</v>
      </c>
      <c r="BD59" s="49"/>
      <c r="BK59" s="301">
        <f t="shared" si="103"/>
        <v>6</v>
      </c>
      <c r="BL59" s="301">
        <v>13</v>
      </c>
      <c r="BM59" s="47" t="str">
        <f t="shared" si="101"/>
        <v>Sc4</v>
      </c>
      <c r="BN59" s="106"/>
      <c r="BO59" s="170" t="s">
        <v>208</v>
      </c>
      <c r="BP59" s="170" t="s">
        <v>208</v>
      </c>
      <c r="BQ59" s="170" t="s">
        <v>208</v>
      </c>
      <c r="BR59" s="170" t="s">
        <v>208</v>
      </c>
      <c r="BS59" s="170" t="s">
        <v>209</v>
      </c>
      <c r="BT59" s="106">
        <v>4</v>
      </c>
      <c r="BU59" s="301">
        <f t="shared" si="104"/>
        <v>6</v>
      </c>
      <c r="BV59" s="301">
        <f t="shared" si="105"/>
        <v>4</v>
      </c>
      <c r="BW59" s="301">
        <f t="shared" si="106"/>
        <v>4</v>
      </c>
      <c r="BX59" s="301">
        <f t="shared" si="107"/>
        <v>4</v>
      </c>
      <c r="BY59" s="301">
        <f t="shared" si="108"/>
        <v>44</v>
      </c>
      <c r="BZ59" s="302">
        <f t="shared" si="109"/>
        <v>16896</v>
      </c>
      <c r="CA59" s="302">
        <f t="shared" si="110"/>
        <v>16896</v>
      </c>
      <c r="CB59" s="303">
        <f t="shared" si="111"/>
        <v>600</v>
      </c>
      <c r="CC59" s="302">
        <f t="shared" si="112"/>
        <v>10137600</v>
      </c>
      <c r="CD59" s="304">
        <f t="shared" si="114"/>
        <v>9.6497626196089957E-4</v>
      </c>
      <c r="CE59" s="81"/>
      <c r="CF59" s="345"/>
      <c r="CG59" s="345"/>
      <c r="CH59" s="346"/>
      <c r="CI59" s="346"/>
      <c r="CJ59" s="346"/>
      <c r="CK59" s="346"/>
      <c r="CL59" s="346"/>
      <c r="CM59" s="142"/>
      <c r="CN59" s="142"/>
      <c r="CO59" s="142"/>
      <c r="CP59" s="148"/>
      <c r="CQ59" s="148"/>
      <c r="CR59" s="279"/>
      <c r="CS59" s="279"/>
      <c r="CT59" s="279"/>
      <c r="CU59" s="279"/>
      <c r="CV59" s="279"/>
      <c r="CW59" s="148"/>
      <c r="CX59" s="142"/>
      <c r="CY59" s="142"/>
      <c r="CZ59" s="142"/>
      <c r="DA59" s="142"/>
      <c r="DB59" s="142"/>
      <c r="DC59" s="278"/>
      <c r="DD59" s="278"/>
      <c r="DE59" s="278"/>
      <c r="DF59" s="278"/>
      <c r="DG59" s="275"/>
      <c r="DH59" s="142"/>
      <c r="DI59" s="142"/>
      <c r="DJ59" s="148"/>
      <c r="DK59" s="142"/>
      <c r="DL59" s="142"/>
      <c r="DM59" s="142"/>
      <c r="DN59" s="142"/>
      <c r="DO59" s="142"/>
      <c r="DP59" s="142"/>
      <c r="DQ59" s="142"/>
      <c r="DR59" s="142"/>
      <c r="DS59" s="148"/>
      <c r="DT59" s="148"/>
      <c r="DU59" s="279"/>
      <c r="DV59" s="279"/>
      <c r="DW59" s="279"/>
      <c r="DX59" s="279"/>
      <c r="DY59" s="279"/>
      <c r="DZ59" s="148"/>
      <c r="EA59" s="142"/>
      <c r="EB59" s="142"/>
      <c r="EC59" s="142"/>
      <c r="ED59" s="142"/>
      <c r="EE59" s="142"/>
      <c r="EF59" s="278"/>
      <c r="EG59" s="278"/>
      <c r="EH59" s="278"/>
      <c r="EI59" s="278"/>
      <c r="EJ59" s="275"/>
      <c r="EK59" s="142"/>
      <c r="EL59" s="142"/>
      <c r="EM59" s="148"/>
      <c r="EN59" s="142"/>
      <c r="EO59" s="142"/>
      <c r="EP59" s="142"/>
      <c r="EQ59" s="142"/>
      <c r="ER59" s="142"/>
      <c r="ES59" s="142"/>
      <c r="ET59" s="142"/>
      <c r="EU59" s="142"/>
      <c r="EV59" s="148"/>
      <c r="EW59" s="148"/>
      <c r="EX59" s="279"/>
      <c r="EY59" s="279"/>
      <c r="EZ59" s="279"/>
      <c r="FA59" s="279"/>
      <c r="FB59" s="279"/>
      <c r="FC59" s="148"/>
      <c r="FD59" s="142"/>
      <c r="FE59" s="142"/>
      <c r="FF59" s="142"/>
      <c r="FG59" s="142"/>
      <c r="FH59" s="142"/>
      <c r="FI59" s="278"/>
      <c r="FJ59" s="278"/>
      <c r="FK59" s="278"/>
      <c r="FL59" s="278"/>
      <c r="FM59" s="275"/>
      <c r="FN59" s="142"/>
      <c r="FO59" s="142"/>
      <c r="FP59" s="148"/>
      <c r="FQ59" s="142"/>
      <c r="FR59" s="142"/>
      <c r="FS59" s="142"/>
      <c r="FT59" s="142"/>
      <c r="FU59" s="142"/>
      <c r="FV59" s="142"/>
      <c r="FW59" s="142"/>
      <c r="FX59" s="142"/>
      <c r="FY59" s="148"/>
      <c r="FZ59" s="148"/>
      <c r="GA59" s="279"/>
      <c r="GB59" s="279"/>
      <c r="GC59" s="279"/>
      <c r="GD59" s="279"/>
      <c r="GE59" s="279"/>
      <c r="GF59" s="148"/>
      <c r="GG59" s="142"/>
      <c r="GH59" s="142"/>
      <c r="GI59" s="142"/>
      <c r="GJ59" s="142"/>
      <c r="GK59" s="142"/>
      <c r="GL59" s="278"/>
      <c r="GM59" s="278"/>
      <c r="GN59" s="148"/>
      <c r="GO59" s="148"/>
      <c r="GP59" s="275"/>
      <c r="GS59" s="48">
        <v>2</v>
      </c>
      <c r="GT59" s="47">
        <v>1</v>
      </c>
      <c r="GU59" s="99" t="s">
        <v>205</v>
      </c>
      <c r="GV59" s="93">
        <v>1</v>
      </c>
      <c r="GW59" s="47" t="s">
        <v>206</v>
      </c>
      <c r="GX59" s="99" t="str">
        <f t="shared" si="94"/>
        <v>Pa1</v>
      </c>
      <c r="GY59" s="48">
        <f t="shared" si="102"/>
        <v>0</v>
      </c>
      <c r="GZ59" s="94">
        <f t="shared" si="95"/>
        <v>0</v>
      </c>
      <c r="HA59" s="95">
        <f t="shared" si="99"/>
        <v>0</v>
      </c>
      <c r="HB59" s="51">
        <f t="shared" si="96"/>
        <v>0</v>
      </c>
      <c r="HC59" s="51">
        <f t="shared" si="97"/>
        <v>0</v>
      </c>
      <c r="HD59" s="453">
        <f t="shared" si="98"/>
        <v>0</v>
      </c>
      <c r="HE59" s="184"/>
    </row>
    <row r="60" spans="1:213">
      <c r="A60" s="142">
        <f t="shared" si="21"/>
        <v>56</v>
      </c>
      <c r="B60" s="99"/>
      <c r="C60" s="99"/>
      <c r="D60" s="99"/>
      <c r="E60" s="99" t="s">
        <v>105</v>
      </c>
      <c r="F60" s="99"/>
      <c r="G60" s="49">
        <f t="shared" si="22"/>
        <v>53</v>
      </c>
      <c r="H60" s="251" t="str">
        <f t="shared" si="83"/>
        <v/>
      </c>
      <c r="I60" s="251" t="str">
        <f t="shared" si="84"/>
        <v/>
      </c>
      <c r="J60" s="251" t="str">
        <f t="shared" si="85"/>
        <v/>
      </c>
      <c r="K60" s="251" t="str">
        <f t="shared" si="86"/>
        <v>J</v>
      </c>
      <c r="L60" s="251" t="str">
        <f t="shared" si="87"/>
        <v/>
      </c>
      <c r="M60" s="49" t="str">
        <f t="shared" si="46"/>
        <v>PIC-a</v>
      </c>
      <c r="N60" s="201" t="str">
        <f t="shared" si="71"/>
        <v/>
      </c>
      <c r="O60" s="47" t="str">
        <f t="shared" si="72"/>
        <v/>
      </c>
      <c r="P60" s="47" t="str">
        <f t="shared" si="73"/>
        <v/>
      </c>
      <c r="Q60" s="47" t="str">
        <f t="shared" si="74"/>
        <v/>
      </c>
      <c r="R60" s="201" t="str">
        <f t="shared" si="75"/>
        <v/>
      </c>
      <c r="S60" s="148">
        <f t="shared" si="23"/>
        <v>56</v>
      </c>
      <c r="T60" s="99"/>
      <c r="U60" s="99"/>
      <c r="V60" s="99"/>
      <c r="W60" s="99" t="s">
        <v>105</v>
      </c>
      <c r="X60" s="99" t="s">
        <v>71</v>
      </c>
      <c r="Y60" s="49">
        <f t="shared" si="76"/>
        <v>53</v>
      </c>
      <c r="Z60" s="251">
        <f t="shared" si="88"/>
        <v>10</v>
      </c>
      <c r="AA60" s="251" t="str">
        <f t="shared" si="89"/>
        <v/>
      </c>
      <c r="AB60" s="251" t="str">
        <f t="shared" si="90"/>
        <v/>
      </c>
      <c r="AC60" s="251" t="str">
        <f t="shared" si="91"/>
        <v>J</v>
      </c>
      <c r="AD60" s="251" t="str">
        <f t="shared" si="92"/>
        <v>PIC-e</v>
      </c>
      <c r="AE60" s="49" t="str">
        <f t="shared" si="82"/>
        <v>PIC-a</v>
      </c>
      <c r="AF60" s="201">
        <f t="shared" si="77"/>
        <v>1</v>
      </c>
      <c r="AG60" s="47" t="str">
        <f t="shared" si="78"/>
        <v/>
      </c>
      <c r="AH60" s="47" t="str">
        <f t="shared" si="79"/>
        <v/>
      </c>
      <c r="AI60" s="47" t="str">
        <f t="shared" si="80"/>
        <v/>
      </c>
      <c r="AJ60" s="201">
        <f t="shared" si="81"/>
        <v>1</v>
      </c>
      <c r="AL60" s="115" t="s">
        <v>215</v>
      </c>
      <c r="AN60" s="291">
        <f>AN59*AQ42</f>
        <v>36.50603623010506</v>
      </c>
      <c r="AO60" s="46">
        <f>+AO58*AO59</f>
        <v>36.506080642486445</v>
      </c>
      <c r="AP60" s="46">
        <f>+AP58*AP59</f>
        <v>36.50652714868513</v>
      </c>
      <c r="AQ60" s="46">
        <f>+AQ58*AQ59</f>
        <v>36.506069571793866</v>
      </c>
      <c r="AR60" s="46">
        <f>+AR58*AR59</f>
        <v>36.506843048495526</v>
      </c>
      <c r="AS60" s="55">
        <f>+AS58*AS59</f>
        <v>36.50603623010506</v>
      </c>
      <c r="AU60" s="47" t="str">
        <f t="shared" ref="AU60:AU71" si="115">AU4</f>
        <v>Wild</v>
      </c>
      <c r="AV60" s="47" t="str">
        <f t="shared" ref="AV60:AV71" si="116">AV4</f>
        <v>Wd</v>
      </c>
      <c r="AW60" s="47">
        <f t="shared" ref="AW60:AW71" si="117">COUNTIF(H$103:H$198,$AU60)</f>
        <v>0</v>
      </c>
      <c r="AX60" s="47">
        <f t="shared" ref="AX60:AX71" si="118">COUNTIF(I$103:I$198,$AU60)</f>
        <v>0</v>
      </c>
      <c r="AY60" s="47">
        <f t="shared" ref="AY60:AY71" si="119">COUNTIF(J$103:J$198,$AU60)</f>
        <v>0</v>
      </c>
      <c r="AZ60" s="47">
        <f t="shared" ref="AZ60:AZ71" si="120">COUNTIF(K$103:K$198,$AU60)</f>
        <v>0</v>
      </c>
      <c r="BA60" s="47">
        <f t="shared" ref="BA60:BA71" si="121">COUNTIF(L$103:L$198,$AU60)</f>
        <v>0</v>
      </c>
      <c r="BD60" s="49"/>
      <c r="BK60" s="301">
        <f t="shared" si="103"/>
        <v>7</v>
      </c>
      <c r="BL60" s="301">
        <v>13</v>
      </c>
      <c r="BM60" s="47" t="str">
        <f t="shared" si="101"/>
        <v>Sc3</v>
      </c>
      <c r="BN60" s="106"/>
      <c r="BO60" s="170" t="s">
        <v>209</v>
      </c>
      <c r="BP60" s="170" t="s">
        <v>209</v>
      </c>
      <c r="BQ60" s="170" t="s">
        <v>208</v>
      </c>
      <c r="BR60" s="170" t="s">
        <v>208</v>
      </c>
      <c r="BS60" s="170" t="s">
        <v>208</v>
      </c>
      <c r="BT60" s="106">
        <v>3</v>
      </c>
      <c r="BU60" s="301">
        <f t="shared" si="104"/>
        <v>47</v>
      </c>
      <c r="BV60" s="301">
        <f t="shared" si="105"/>
        <v>18</v>
      </c>
      <c r="BW60" s="301">
        <f t="shared" si="106"/>
        <v>4</v>
      </c>
      <c r="BX60" s="301">
        <f t="shared" si="107"/>
        <v>4</v>
      </c>
      <c r="BY60" s="301">
        <f t="shared" si="108"/>
        <v>3</v>
      </c>
      <c r="BZ60" s="302">
        <f t="shared" si="109"/>
        <v>40608</v>
      </c>
      <c r="CA60" s="302">
        <f t="shared" si="110"/>
        <v>40608</v>
      </c>
      <c r="CB60" s="303">
        <f t="shared" si="111"/>
        <v>120</v>
      </c>
      <c r="CC60" s="302">
        <f t="shared" si="112"/>
        <v>4872960</v>
      </c>
      <c r="CD60" s="304">
        <f t="shared" si="114"/>
        <v>4.6384654410165969E-4</v>
      </c>
      <c r="CE60" s="81"/>
      <c r="CF60" s="345"/>
      <c r="CG60" s="345"/>
      <c r="CH60" s="346"/>
      <c r="CI60" s="346"/>
      <c r="CJ60" s="346"/>
      <c r="CK60" s="346"/>
      <c r="CL60" s="346"/>
      <c r="CM60" s="142"/>
      <c r="CN60" s="142"/>
      <c r="CO60" s="142"/>
      <c r="CP60" s="148"/>
      <c r="CQ60" s="148"/>
      <c r="CR60" s="279"/>
      <c r="CS60" s="279"/>
      <c r="CT60" s="279"/>
      <c r="CU60" s="279"/>
      <c r="CV60" s="279"/>
      <c r="CW60" s="148"/>
      <c r="CX60" s="142"/>
      <c r="CY60" s="142"/>
      <c r="CZ60" s="142"/>
      <c r="DA60" s="142"/>
      <c r="DB60" s="142"/>
      <c r="DC60" s="278"/>
      <c r="DD60" s="278"/>
      <c r="DE60" s="278"/>
      <c r="DF60" s="278"/>
      <c r="DG60" s="275"/>
      <c r="DH60" s="142"/>
      <c r="DI60" s="142"/>
      <c r="DJ60" s="148"/>
      <c r="DK60" s="142"/>
      <c r="DL60" s="142"/>
      <c r="DM60" s="142"/>
      <c r="DN60" s="142"/>
      <c r="DO60" s="142"/>
      <c r="DP60" s="142"/>
      <c r="DQ60" s="142"/>
      <c r="DR60" s="142"/>
      <c r="DS60" s="148"/>
      <c r="DT60" s="148"/>
      <c r="DU60" s="279"/>
      <c r="DV60" s="279"/>
      <c r="DW60" s="279"/>
      <c r="DX60" s="279"/>
      <c r="DY60" s="279"/>
      <c r="DZ60" s="148"/>
      <c r="EA60" s="142"/>
      <c r="EB60" s="142"/>
      <c r="EC60" s="142"/>
      <c r="ED60" s="142"/>
      <c r="EE60" s="142"/>
      <c r="EF60" s="278"/>
      <c r="EG60" s="278"/>
      <c r="EH60" s="278"/>
      <c r="EI60" s="278"/>
      <c r="EJ60" s="275"/>
      <c r="EK60" s="142"/>
      <c r="EL60" s="142"/>
      <c r="EM60" s="148"/>
      <c r="EN60" s="142"/>
      <c r="EO60" s="142"/>
      <c r="EP60" s="142"/>
      <c r="EQ60" s="142"/>
      <c r="ER60" s="142"/>
      <c r="ES60" s="142"/>
      <c r="ET60" s="142"/>
      <c r="EU60" s="142"/>
      <c r="EV60" s="148"/>
      <c r="EW60" s="148"/>
      <c r="EX60" s="279"/>
      <c r="EY60" s="279"/>
      <c r="EZ60" s="279"/>
      <c r="FA60" s="279"/>
      <c r="FB60" s="279"/>
      <c r="FC60" s="148"/>
      <c r="FD60" s="142"/>
      <c r="FE60" s="142"/>
      <c r="FF60" s="142"/>
      <c r="FG60" s="142"/>
      <c r="FH60" s="142"/>
      <c r="FI60" s="278"/>
      <c r="FJ60" s="278"/>
      <c r="FK60" s="278"/>
      <c r="FL60" s="278"/>
      <c r="FM60" s="275"/>
      <c r="FN60" s="142"/>
      <c r="FO60" s="142"/>
      <c r="FP60" s="148"/>
      <c r="FQ60" s="142"/>
      <c r="FR60" s="142"/>
      <c r="FS60" s="142"/>
      <c r="FT60" s="142"/>
      <c r="FU60" s="142"/>
      <c r="FV60" s="142"/>
      <c r="FW60" s="142"/>
      <c r="FX60" s="142"/>
      <c r="FY60" s="148"/>
      <c r="FZ60" s="148"/>
      <c r="GA60" s="279"/>
      <c r="GB60" s="279"/>
      <c r="GC60" s="279"/>
      <c r="GD60" s="279"/>
      <c r="GE60" s="279"/>
      <c r="GF60" s="148"/>
      <c r="GG60" s="142"/>
      <c r="GH60" s="142"/>
      <c r="GI60" s="142"/>
      <c r="GJ60" s="142"/>
      <c r="GK60" s="142"/>
      <c r="GL60" s="278"/>
      <c r="GM60" s="278"/>
      <c r="GN60" s="148"/>
      <c r="GO60" s="148"/>
      <c r="GP60" s="275"/>
      <c r="GS60" s="48">
        <v>3</v>
      </c>
      <c r="GT60" s="47">
        <v>5</v>
      </c>
      <c r="GU60" s="99" t="s">
        <v>205</v>
      </c>
      <c r="GV60" s="93">
        <v>1</v>
      </c>
      <c r="GW60" s="47" t="s">
        <v>206</v>
      </c>
      <c r="GX60" s="99" t="str">
        <f t="shared" si="94"/>
        <v>Pb5</v>
      </c>
      <c r="GY60" s="48">
        <f t="shared" si="102"/>
        <v>1800</v>
      </c>
      <c r="GZ60" s="94">
        <f t="shared" si="95"/>
        <v>82944</v>
      </c>
      <c r="HA60" s="95">
        <f t="shared" si="99"/>
        <v>2110.9711371527778</v>
      </c>
      <c r="HB60" s="51">
        <f t="shared" si="96"/>
        <v>6.6130031164894664E-4</v>
      </c>
      <c r="HC60" s="51">
        <f t="shared" si="97"/>
        <v>1.4211468585242339E-2</v>
      </c>
      <c r="HD60" s="453">
        <f t="shared" si="98"/>
        <v>0.40330219357432462</v>
      </c>
      <c r="HE60" s="184"/>
    </row>
    <row r="61" spans="1:213">
      <c r="A61" s="142">
        <f t="shared" si="21"/>
        <v>57</v>
      </c>
      <c r="B61" s="99"/>
      <c r="C61" s="99"/>
      <c r="D61" s="99"/>
      <c r="E61" s="99" t="s">
        <v>66</v>
      </c>
      <c r="F61" s="99"/>
      <c r="G61" s="49">
        <f t="shared" si="22"/>
        <v>54</v>
      </c>
      <c r="H61" s="251" t="str">
        <f t="shared" si="83"/>
        <v/>
      </c>
      <c r="I61" s="251" t="str">
        <f t="shared" si="84"/>
        <v/>
      </c>
      <c r="J61" s="251" t="str">
        <f t="shared" si="85"/>
        <v/>
      </c>
      <c r="K61" s="251">
        <f t="shared" si="86"/>
        <v>10</v>
      </c>
      <c r="L61" s="251" t="str">
        <f t="shared" si="87"/>
        <v/>
      </c>
      <c r="M61" s="49" t="str">
        <f t="shared" si="46"/>
        <v>PIC-a</v>
      </c>
      <c r="N61" s="201" t="str">
        <f t="shared" si="71"/>
        <v/>
      </c>
      <c r="O61" s="47" t="str">
        <f t="shared" si="72"/>
        <v/>
      </c>
      <c r="P61" s="47" t="str">
        <f t="shared" si="73"/>
        <v/>
      </c>
      <c r="Q61" s="47" t="str">
        <f t="shared" si="74"/>
        <v/>
      </c>
      <c r="R61" s="201" t="str">
        <f t="shared" si="75"/>
        <v/>
      </c>
      <c r="S61" s="148">
        <f t="shared" si="23"/>
        <v>57</v>
      </c>
      <c r="T61" s="99"/>
      <c r="U61" s="99"/>
      <c r="V61" s="99"/>
      <c r="W61" s="99" t="s">
        <v>66</v>
      </c>
      <c r="X61" s="99">
        <v>10</v>
      </c>
      <c r="Y61" s="49">
        <f t="shared" si="76"/>
        <v>54</v>
      </c>
      <c r="Z61" s="251">
        <f t="shared" si="88"/>
        <v>9</v>
      </c>
      <c r="AA61" s="251" t="str">
        <f t="shared" si="89"/>
        <v/>
      </c>
      <c r="AB61" s="251" t="str">
        <f t="shared" si="90"/>
        <v/>
      </c>
      <c r="AC61" s="251">
        <f t="shared" si="91"/>
        <v>10</v>
      </c>
      <c r="AD61" s="251" t="str">
        <f t="shared" si="92"/>
        <v>Q</v>
      </c>
      <c r="AE61" s="49" t="str">
        <f t="shared" si="82"/>
        <v>PIC-a</v>
      </c>
      <c r="AF61" s="201" t="str">
        <f t="shared" si="77"/>
        <v/>
      </c>
      <c r="AG61" s="47" t="str">
        <f t="shared" si="78"/>
        <v/>
      </c>
      <c r="AH61" s="47" t="str">
        <f t="shared" si="79"/>
        <v/>
      </c>
      <c r="AI61" s="47" t="str">
        <f t="shared" si="80"/>
        <v/>
      </c>
      <c r="AJ61" s="201">
        <f t="shared" si="81"/>
        <v>1</v>
      </c>
      <c r="AL61" s="115" t="s">
        <v>216</v>
      </c>
      <c r="AN61" s="76">
        <f t="shared" ref="AN61:AS61" si="122">(AN60/$AN$56)</f>
        <v>0.2814577182515639</v>
      </c>
      <c r="AO61" s="76">
        <f t="shared" si="122"/>
        <v>0.28145806066637574</v>
      </c>
      <c r="AP61" s="76">
        <f t="shared" si="122"/>
        <v>0.28146150318243185</v>
      </c>
      <c r="AQ61" s="76">
        <f t="shared" si="122"/>
        <v>0.28145797531249472</v>
      </c>
      <c r="AR61" s="76">
        <f t="shared" si="122"/>
        <v>0.28146393873690478</v>
      </c>
      <c r="AS61" s="293">
        <f t="shared" si="122"/>
        <v>0.2814577182515639</v>
      </c>
      <c r="AU61" s="47" t="str">
        <f t="shared" si="115"/>
        <v>PIC-a</v>
      </c>
      <c r="AV61" s="47" t="str">
        <f t="shared" si="116"/>
        <v>Pa</v>
      </c>
      <c r="AW61" s="47">
        <f t="shared" si="117"/>
        <v>0</v>
      </c>
      <c r="AX61" s="47">
        <f t="shared" si="118"/>
        <v>0</v>
      </c>
      <c r="AY61" s="47">
        <f t="shared" si="119"/>
        <v>0</v>
      </c>
      <c r="AZ61" s="47">
        <f t="shared" si="120"/>
        <v>0</v>
      </c>
      <c r="BA61" s="47">
        <f t="shared" si="121"/>
        <v>0</v>
      </c>
      <c r="BD61" s="49"/>
      <c r="BK61" s="301">
        <f t="shared" si="103"/>
        <v>8</v>
      </c>
      <c r="BL61" s="301">
        <v>13</v>
      </c>
      <c r="BM61" s="47" t="str">
        <f t="shared" si="101"/>
        <v>Sc3</v>
      </c>
      <c r="BN61" s="106"/>
      <c r="BO61" s="170" t="s">
        <v>209</v>
      </c>
      <c r="BP61" s="170" t="s">
        <v>208</v>
      </c>
      <c r="BQ61" s="170" t="s">
        <v>209</v>
      </c>
      <c r="BR61" s="170" t="s">
        <v>208</v>
      </c>
      <c r="BS61" s="170" t="s">
        <v>208</v>
      </c>
      <c r="BT61" s="106">
        <v>3</v>
      </c>
      <c r="BU61" s="301">
        <f t="shared" si="104"/>
        <v>47</v>
      </c>
      <c r="BV61" s="301">
        <f t="shared" si="105"/>
        <v>4</v>
      </c>
      <c r="BW61" s="301">
        <f t="shared" si="106"/>
        <v>41</v>
      </c>
      <c r="BX61" s="301">
        <f t="shared" si="107"/>
        <v>4</v>
      </c>
      <c r="BY61" s="301">
        <f t="shared" si="108"/>
        <v>3</v>
      </c>
      <c r="BZ61" s="302">
        <f t="shared" si="109"/>
        <v>92496</v>
      </c>
      <c r="CA61" s="302">
        <f t="shared" si="110"/>
        <v>92496</v>
      </c>
      <c r="CB61" s="303">
        <f t="shared" si="111"/>
        <v>120</v>
      </c>
      <c r="CC61" s="302">
        <f t="shared" si="112"/>
        <v>11099520</v>
      </c>
      <c r="CD61" s="304">
        <f t="shared" si="114"/>
        <v>1.0565393504537804E-3</v>
      </c>
      <c r="CE61" s="81"/>
      <c r="CF61" s="345"/>
      <c r="CG61" s="345"/>
      <c r="CH61" s="346"/>
      <c r="CI61" s="346"/>
      <c r="CJ61" s="346"/>
      <c r="CK61" s="346"/>
      <c r="CL61" s="346"/>
      <c r="CM61" s="142"/>
      <c r="CN61" s="142"/>
      <c r="CO61" s="142"/>
      <c r="CP61" s="148"/>
      <c r="CQ61" s="148"/>
      <c r="CR61" s="279"/>
      <c r="CS61" s="279"/>
      <c r="CT61" s="279"/>
      <c r="CU61" s="279"/>
      <c r="CV61" s="279"/>
      <c r="CW61" s="148"/>
      <c r="CX61" s="142"/>
      <c r="CY61" s="142"/>
      <c r="CZ61" s="142"/>
      <c r="DA61" s="142"/>
      <c r="DB61" s="142"/>
      <c r="DC61" s="278"/>
      <c r="DD61" s="278"/>
      <c r="DE61" s="278"/>
      <c r="DF61" s="278"/>
      <c r="DG61" s="275"/>
      <c r="DH61" s="142"/>
      <c r="DI61" s="142"/>
      <c r="DJ61" s="148"/>
      <c r="DK61" s="142"/>
      <c r="DL61" s="142"/>
      <c r="DM61" s="142"/>
      <c r="DN61" s="142"/>
      <c r="DO61" s="142"/>
      <c r="DP61" s="142"/>
      <c r="DQ61" s="142"/>
      <c r="DR61" s="142"/>
      <c r="DS61" s="148"/>
      <c r="DT61" s="148"/>
      <c r="DU61" s="279"/>
      <c r="DV61" s="279"/>
      <c r="DW61" s="279"/>
      <c r="DX61" s="279"/>
      <c r="DY61" s="279"/>
      <c r="DZ61" s="148"/>
      <c r="EA61" s="142"/>
      <c r="EB61" s="142"/>
      <c r="EC61" s="142"/>
      <c r="ED61" s="142"/>
      <c r="EE61" s="142"/>
      <c r="EF61" s="278"/>
      <c r="EG61" s="278"/>
      <c r="EH61" s="278"/>
      <c r="EI61" s="278"/>
      <c r="EJ61" s="275"/>
      <c r="EK61" s="142"/>
      <c r="EL61" s="142"/>
      <c r="EM61" s="148"/>
      <c r="EN61" s="142"/>
      <c r="EO61" s="142"/>
      <c r="EP61" s="142"/>
      <c r="EQ61" s="142"/>
      <c r="ER61" s="142"/>
      <c r="ES61" s="142"/>
      <c r="ET61" s="142"/>
      <c r="EU61" s="142"/>
      <c r="EV61" s="148"/>
      <c r="EW61" s="148"/>
      <c r="EX61" s="279"/>
      <c r="EY61" s="279"/>
      <c r="EZ61" s="279"/>
      <c r="FA61" s="279"/>
      <c r="FB61" s="279"/>
      <c r="FC61" s="148"/>
      <c r="FD61" s="142"/>
      <c r="FE61" s="142"/>
      <c r="FF61" s="142"/>
      <c r="FG61" s="142"/>
      <c r="FH61" s="142"/>
      <c r="FI61" s="278"/>
      <c r="FJ61" s="278"/>
      <c r="FK61" s="278"/>
      <c r="FL61" s="278"/>
      <c r="FM61" s="275"/>
      <c r="FN61" s="142"/>
      <c r="FO61" s="142"/>
      <c r="FP61" s="148"/>
      <c r="FQ61" s="142"/>
      <c r="FR61" s="142"/>
      <c r="FS61" s="142"/>
      <c r="FT61" s="142"/>
      <c r="FU61" s="142"/>
      <c r="FV61" s="142"/>
      <c r="FW61" s="142"/>
      <c r="FX61" s="142"/>
      <c r="FY61" s="148"/>
      <c r="FZ61" s="148"/>
      <c r="GA61" s="279"/>
      <c r="GB61" s="279"/>
      <c r="GC61" s="279"/>
      <c r="GD61" s="279"/>
      <c r="GE61" s="279"/>
      <c r="GF61" s="148"/>
      <c r="GG61" s="142"/>
      <c r="GH61" s="142"/>
      <c r="GI61" s="142"/>
      <c r="GJ61" s="142"/>
      <c r="GK61" s="142"/>
      <c r="GL61" s="278"/>
      <c r="GM61" s="278"/>
      <c r="GN61" s="148"/>
      <c r="GO61" s="148"/>
      <c r="GP61" s="275"/>
      <c r="GS61" s="48">
        <v>3</v>
      </c>
      <c r="GT61" s="47">
        <v>4</v>
      </c>
      <c r="GU61" s="99" t="s">
        <v>205</v>
      </c>
      <c r="GV61" s="93">
        <v>1</v>
      </c>
      <c r="GW61" s="47" t="s">
        <v>206</v>
      </c>
      <c r="GX61" s="99" t="str">
        <f t="shared" si="94"/>
        <v>Pb4</v>
      </c>
      <c r="GY61" s="48">
        <f t="shared" si="102"/>
        <v>300</v>
      </c>
      <c r="GZ61" s="94">
        <f t="shared" si="95"/>
        <v>566784</v>
      </c>
      <c r="HA61" s="95">
        <f t="shared" si="99"/>
        <v>308.92260543699189</v>
      </c>
      <c r="HB61" s="51">
        <f t="shared" si="96"/>
        <v>4.5188854629344688E-3</v>
      </c>
      <c r="HC61" s="51">
        <f t="shared" si="97"/>
        <v>1.6185283666525999E-2</v>
      </c>
      <c r="HD61" s="453">
        <f t="shared" si="98"/>
        <v>5.6506710956271279E-2</v>
      </c>
      <c r="HE61" s="184"/>
    </row>
    <row r="62" spans="1:213">
      <c r="A62" s="142">
        <f t="shared" si="21"/>
        <v>58</v>
      </c>
      <c r="B62" s="99"/>
      <c r="C62" s="99"/>
      <c r="D62" s="99"/>
      <c r="E62" s="99" t="s">
        <v>54</v>
      </c>
      <c r="F62" s="99"/>
      <c r="G62" s="49">
        <f t="shared" si="22"/>
        <v>55</v>
      </c>
      <c r="H62" s="251" t="str">
        <f t="shared" si="83"/>
        <v/>
      </c>
      <c r="I62" s="251" t="str">
        <f t="shared" si="84"/>
        <v/>
      </c>
      <c r="J62" s="251" t="str">
        <f t="shared" si="85"/>
        <v/>
      </c>
      <c r="K62" s="251" t="str">
        <f t="shared" si="86"/>
        <v>PIC-a</v>
      </c>
      <c r="L62" s="251" t="str">
        <f t="shared" si="87"/>
        <v/>
      </c>
      <c r="M62" s="49" t="str">
        <f t="shared" si="46"/>
        <v>PIC-a</v>
      </c>
      <c r="N62" s="201" t="str">
        <f t="shared" si="71"/>
        <v/>
      </c>
      <c r="O62" s="47" t="str">
        <f t="shared" si="72"/>
        <v/>
      </c>
      <c r="P62" s="47" t="str">
        <f t="shared" si="73"/>
        <v/>
      </c>
      <c r="Q62" s="47" t="str">
        <f t="shared" si="74"/>
        <v/>
      </c>
      <c r="R62" s="201" t="str">
        <f t="shared" si="75"/>
        <v/>
      </c>
      <c r="S62" s="148">
        <f t="shared" si="23"/>
        <v>58</v>
      </c>
      <c r="T62" s="99"/>
      <c r="U62" s="99"/>
      <c r="V62" s="99"/>
      <c r="W62" s="99" t="s">
        <v>54</v>
      </c>
      <c r="X62" s="99" t="s">
        <v>81</v>
      </c>
      <c r="Y62" s="49">
        <f t="shared" si="76"/>
        <v>55</v>
      </c>
      <c r="Z62" s="251" t="str">
        <f t="shared" si="88"/>
        <v>PIC-e</v>
      </c>
      <c r="AA62" s="251" t="str">
        <f t="shared" si="89"/>
        <v/>
      </c>
      <c r="AB62" s="251" t="str">
        <f t="shared" si="90"/>
        <v/>
      </c>
      <c r="AC62" s="251" t="str">
        <f t="shared" si="91"/>
        <v>PIC-a</v>
      </c>
      <c r="AD62" s="251" t="str">
        <f t="shared" si="92"/>
        <v>A</v>
      </c>
      <c r="AE62" s="49" t="str">
        <f t="shared" si="82"/>
        <v>PIC-a</v>
      </c>
      <c r="AF62" s="201" t="str">
        <f t="shared" si="77"/>
        <v/>
      </c>
      <c r="AG62" s="47" t="str">
        <f t="shared" si="78"/>
        <v/>
      </c>
      <c r="AH62" s="47" t="str">
        <f t="shared" si="79"/>
        <v/>
      </c>
      <c r="AI62" s="47" t="str">
        <f t="shared" si="80"/>
        <v/>
      </c>
      <c r="AJ62" s="201">
        <f t="shared" si="81"/>
        <v>1</v>
      </c>
      <c r="AK62" s="49"/>
      <c r="AL62" s="70"/>
      <c r="AM62" s="54"/>
      <c r="AN62" s="266"/>
      <c r="AO62" s="54"/>
      <c r="AP62" s="54"/>
      <c r="AQ62" s="54"/>
      <c r="AR62" s="54"/>
      <c r="AS62" s="72"/>
      <c r="AU62" s="47" t="str">
        <f t="shared" si="115"/>
        <v>PIC-b</v>
      </c>
      <c r="AV62" s="47" t="str">
        <f t="shared" si="116"/>
        <v>Pb</v>
      </c>
      <c r="AW62" s="47">
        <f t="shared" si="117"/>
        <v>0</v>
      </c>
      <c r="AX62" s="47">
        <f t="shared" si="118"/>
        <v>0</v>
      </c>
      <c r="AY62" s="47">
        <f t="shared" si="119"/>
        <v>0</v>
      </c>
      <c r="AZ62" s="47">
        <f t="shared" si="120"/>
        <v>0</v>
      </c>
      <c r="BA62" s="47">
        <f t="shared" si="121"/>
        <v>0</v>
      </c>
      <c r="BD62" s="49"/>
      <c r="BK62" s="301">
        <f t="shared" si="103"/>
        <v>9</v>
      </c>
      <c r="BL62" s="301">
        <v>13</v>
      </c>
      <c r="BM62" s="47" t="str">
        <f t="shared" si="101"/>
        <v>Sc3</v>
      </c>
      <c r="BN62" s="106"/>
      <c r="BO62" s="170" t="s">
        <v>209</v>
      </c>
      <c r="BP62" s="170" t="s">
        <v>208</v>
      </c>
      <c r="BQ62" s="170" t="s">
        <v>208</v>
      </c>
      <c r="BR62" s="170" t="s">
        <v>209</v>
      </c>
      <c r="BS62" s="170" t="s">
        <v>208</v>
      </c>
      <c r="BT62" s="106">
        <v>3</v>
      </c>
      <c r="BU62" s="301">
        <f t="shared" si="104"/>
        <v>47</v>
      </c>
      <c r="BV62" s="301">
        <f t="shared" si="105"/>
        <v>4</v>
      </c>
      <c r="BW62" s="301">
        <f t="shared" si="106"/>
        <v>4</v>
      </c>
      <c r="BX62" s="301">
        <f t="shared" si="107"/>
        <v>67</v>
      </c>
      <c r="BY62" s="301">
        <f t="shared" si="108"/>
        <v>3</v>
      </c>
      <c r="BZ62" s="302">
        <f t="shared" si="109"/>
        <v>151152</v>
      </c>
      <c r="CA62" s="302">
        <f t="shared" si="110"/>
        <v>151152</v>
      </c>
      <c r="CB62" s="303">
        <f t="shared" si="111"/>
        <v>120</v>
      </c>
      <c r="CC62" s="302">
        <f t="shared" si="112"/>
        <v>18138240</v>
      </c>
      <c r="CD62" s="304">
        <f t="shared" si="114"/>
        <v>1.7265399141561779E-3</v>
      </c>
      <c r="CE62" s="81"/>
      <c r="CF62" s="345"/>
      <c r="CG62" s="345"/>
      <c r="CH62" s="346"/>
      <c r="CI62" s="346"/>
      <c r="CJ62" s="346"/>
      <c r="CK62" s="346"/>
      <c r="CL62" s="346"/>
      <c r="CM62" s="142"/>
      <c r="CN62" s="142"/>
      <c r="CO62" s="142"/>
      <c r="CP62" s="148"/>
      <c r="CQ62" s="148"/>
      <c r="CR62" s="279"/>
      <c r="CS62" s="279"/>
      <c r="CT62" s="279"/>
      <c r="CU62" s="279"/>
      <c r="CV62" s="279"/>
      <c r="CW62" s="148"/>
      <c r="CX62" s="142"/>
      <c r="CY62" s="142"/>
      <c r="CZ62" s="142"/>
      <c r="DA62" s="142"/>
      <c r="DB62" s="142"/>
      <c r="DC62" s="278"/>
      <c r="DD62" s="278"/>
      <c r="DE62" s="278"/>
      <c r="DF62" s="278"/>
      <c r="DG62" s="275"/>
      <c r="DH62" s="142"/>
      <c r="DI62" s="142"/>
      <c r="DJ62" s="148"/>
      <c r="DK62" s="142"/>
      <c r="DL62" s="142"/>
      <c r="DM62" s="142"/>
      <c r="DN62" s="142"/>
      <c r="DO62" s="142"/>
      <c r="DP62" s="142"/>
      <c r="DQ62" s="142"/>
      <c r="DR62" s="142"/>
      <c r="DS62" s="148"/>
      <c r="DT62" s="148"/>
      <c r="DU62" s="279"/>
      <c r="DV62" s="279"/>
      <c r="DW62" s="279"/>
      <c r="DX62" s="279"/>
      <c r="DY62" s="279"/>
      <c r="DZ62" s="148"/>
      <c r="EA62" s="142"/>
      <c r="EB62" s="142"/>
      <c r="EC62" s="142"/>
      <c r="ED62" s="142"/>
      <c r="EE62" s="142"/>
      <c r="EF62" s="278"/>
      <c r="EG62" s="278"/>
      <c r="EH62" s="278"/>
      <c r="EI62" s="278"/>
      <c r="EJ62" s="275"/>
      <c r="EK62" s="142"/>
      <c r="EL62" s="142"/>
      <c r="EM62" s="148"/>
      <c r="EN62" s="142"/>
      <c r="EO62" s="142"/>
      <c r="EP62" s="142"/>
      <c r="EQ62" s="142"/>
      <c r="ER62" s="142"/>
      <c r="ES62" s="142"/>
      <c r="ET62" s="142"/>
      <c r="EU62" s="142"/>
      <c r="EV62" s="148"/>
      <c r="EW62" s="148"/>
      <c r="EX62" s="279"/>
      <c r="EY62" s="279"/>
      <c r="EZ62" s="279"/>
      <c r="FA62" s="279"/>
      <c r="FB62" s="279"/>
      <c r="FC62" s="148"/>
      <c r="FD62" s="142"/>
      <c r="FE62" s="142"/>
      <c r="FF62" s="142"/>
      <c r="FG62" s="142"/>
      <c r="FH62" s="142"/>
      <c r="FI62" s="278"/>
      <c r="FJ62" s="278"/>
      <c r="FK62" s="278"/>
      <c r="FL62" s="278"/>
      <c r="FM62" s="275"/>
      <c r="FN62" s="142"/>
      <c r="FO62" s="142"/>
      <c r="FP62" s="148"/>
      <c r="FQ62" s="142"/>
      <c r="FR62" s="142"/>
      <c r="FS62" s="142"/>
      <c r="FT62" s="142"/>
      <c r="FU62" s="142"/>
      <c r="FV62" s="142"/>
      <c r="FW62" s="142"/>
      <c r="FX62" s="142"/>
      <c r="FY62" s="148"/>
      <c r="FZ62" s="148"/>
      <c r="GA62" s="279"/>
      <c r="GB62" s="279"/>
      <c r="GC62" s="279"/>
      <c r="GD62" s="279"/>
      <c r="GE62" s="279"/>
      <c r="GF62" s="148"/>
      <c r="GG62" s="142"/>
      <c r="GH62" s="142"/>
      <c r="GI62" s="142"/>
      <c r="GJ62" s="142"/>
      <c r="GK62" s="142"/>
      <c r="GL62" s="278"/>
      <c r="GM62" s="278"/>
      <c r="GN62" s="148"/>
      <c r="GO62" s="148"/>
      <c r="GP62" s="275"/>
      <c r="GS62" s="48">
        <v>3</v>
      </c>
      <c r="GT62" s="47">
        <v>3</v>
      </c>
      <c r="GU62" s="99" t="s">
        <v>205</v>
      </c>
      <c r="GV62" s="93">
        <v>1</v>
      </c>
      <c r="GW62" s="47" t="s">
        <v>206</v>
      </c>
      <c r="GX62" s="99" t="str">
        <f t="shared" si="94"/>
        <v>Pb3</v>
      </c>
      <c r="GY62" s="48">
        <f t="shared" si="102"/>
        <v>50</v>
      </c>
      <c r="GZ62" s="94">
        <f t="shared" si="95"/>
        <v>2274048</v>
      </c>
      <c r="HA62" s="95">
        <f t="shared" si="99"/>
        <v>76.995907738095241</v>
      </c>
      <c r="HB62" s="51">
        <f t="shared" si="96"/>
        <v>1.8130650211041953E-2</v>
      </c>
      <c r="HC62" s="51">
        <f t="shared" si="97"/>
        <v>1.0823086029038727E-2</v>
      </c>
      <c r="HD62" s="453">
        <f t="shared" si="98"/>
        <v>1.6864399945725495E-6</v>
      </c>
      <c r="HE62" s="184"/>
    </row>
    <row r="63" spans="1:213">
      <c r="A63" s="142">
        <f t="shared" si="21"/>
        <v>59</v>
      </c>
      <c r="B63" s="99"/>
      <c r="C63" s="99"/>
      <c r="D63" s="99"/>
      <c r="E63" s="99" t="s">
        <v>81</v>
      </c>
      <c r="F63" s="99"/>
      <c r="G63" s="49">
        <f t="shared" si="22"/>
        <v>56</v>
      </c>
      <c r="H63" s="251" t="str">
        <f t="shared" si="83"/>
        <v/>
      </c>
      <c r="I63" s="251" t="str">
        <f t="shared" si="84"/>
        <v/>
      </c>
      <c r="J63" s="251" t="str">
        <f t="shared" si="85"/>
        <v/>
      </c>
      <c r="K63" s="251" t="str">
        <f t="shared" si="86"/>
        <v>K</v>
      </c>
      <c r="L63" s="251" t="str">
        <f t="shared" si="87"/>
        <v/>
      </c>
      <c r="M63" s="49" t="str">
        <f t="shared" si="46"/>
        <v>PIC-a</v>
      </c>
      <c r="N63" s="201" t="str">
        <f t="shared" si="71"/>
        <v/>
      </c>
      <c r="O63" s="47" t="str">
        <f t="shared" si="72"/>
        <v/>
      </c>
      <c r="P63" s="47" t="str">
        <f t="shared" si="73"/>
        <v/>
      </c>
      <c r="Q63" s="47" t="str">
        <f t="shared" si="74"/>
        <v/>
      </c>
      <c r="R63" s="201" t="str">
        <f t="shared" si="75"/>
        <v/>
      </c>
      <c r="S63" s="148">
        <f t="shared" si="23"/>
        <v>59</v>
      </c>
      <c r="T63" s="99"/>
      <c r="U63" s="99"/>
      <c r="V63" s="99"/>
      <c r="W63" s="99" t="s">
        <v>81</v>
      </c>
      <c r="X63" s="99" t="s">
        <v>68</v>
      </c>
      <c r="Y63" s="49">
        <f t="shared" si="76"/>
        <v>56</v>
      </c>
      <c r="Z63" s="251" t="str">
        <f t="shared" si="88"/>
        <v/>
      </c>
      <c r="AA63" s="251" t="str">
        <f t="shared" si="89"/>
        <v/>
      </c>
      <c r="AB63" s="251" t="str">
        <f t="shared" si="90"/>
        <v/>
      </c>
      <c r="AC63" s="251" t="str">
        <f t="shared" si="91"/>
        <v>K</v>
      </c>
      <c r="AD63" s="251" t="str">
        <f t="shared" si="92"/>
        <v>PIC-b</v>
      </c>
      <c r="AE63" s="49" t="str">
        <f t="shared" si="82"/>
        <v>PIC-a</v>
      </c>
      <c r="AF63" s="201" t="str">
        <f t="shared" si="77"/>
        <v/>
      </c>
      <c r="AG63" s="47" t="str">
        <f t="shared" si="78"/>
        <v/>
      </c>
      <c r="AH63" s="47" t="str">
        <f t="shared" si="79"/>
        <v/>
      </c>
      <c r="AI63" s="47" t="str">
        <f t="shared" si="80"/>
        <v/>
      </c>
      <c r="AJ63" s="201">
        <f t="shared" si="81"/>
        <v>1</v>
      </c>
      <c r="AU63" s="47" t="str">
        <f t="shared" si="115"/>
        <v>PIC-c</v>
      </c>
      <c r="AV63" s="47" t="str">
        <f t="shared" si="116"/>
        <v>Pc</v>
      </c>
      <c r="AW63" s="47">
        <f t="shared" si="117"/>
        <v>0</v>
      </c>
      <c r="AX63" s="47">
        <f t="shared" si="118"/>
        <v>0</v>
      </c>
      <c r="AY63" s="47">
        <f t="shared" si="119"/>
        <v>0</v>
      </c>
      <c r="AZ63" s="47">
        <f t="shared" si="120"/>
        <v>0</v>
      </c>
      <c r="BA63" s="47">
        <f t="shared" si="121"/>
        <v>0</v>
      </c>
      <c r="BD63" s="49"/>
      <c r="BK63" s="301">
        <f t="shared" si="103"/>
        <v>10</v>
      </c>
      <c r="BL63" s="301">
        <v>13</v>
      </c>
      <c r="BM63" s="47" t="str">
        <f t="shared" si="101"/>
        <v>Sc3</v>
      </c>
      <c r="BN63" s="106"/>
      <c r="BO63" s="170" t="s">
        <v>209</v>
      </c>
      <c r="BP63" s="170" t="s">
        <v>208</v>
      </c>
      <c r="BQ63" s="170" t="s">
        <v>208</v>
      </c>
      <c r="BR63" s="170" t="s">
        <v>208</v>
      </c>
      <c r="BS63" s="170" t="s">
        <v>209</v>
      </c>
      <c r="BT63" s="106">
        <v>3</v>
      </c>
      <c r="BU63" s="301">
        <f t="shared" si="104"/>
        <v>47</v>
      </c>
      <c r="BV63" s="301">
        <f t="shared" si="105"/>
        <v>4</v>
      </c>
      <c r="BW63" s="301">
        <f t="shared" si="106"/>
        <v>4</v>
      </c>
      <c r="BX63" s="301">
        <f t="shared" si="107"/>
        <v>4</v>
      </c>
      <c r="BY63" s="301">
        <f t="shared" si="108"/>
        <v>44</v>
      </c>
      <c r="BZ63" s="302">
        <f t="shared" si="109"/>
        <v>132352</v>
      </c>
      <c r="CA63" s="302">
        <f t="shared" si="110"/>
        <v>132352</v>
      </c>
      <c r="CB63" s="303">
        <f t="shared" si="111"/>
        <v>120</v>
      </c>
      <c r="CC63" s="302">
        <f t="shared" si="112"/>
        <v>15882240</v>
      </c>
      <c r="CD63" s="304">
        <f t="shared" si="114"/>
        <v>1.5117961437387426E-3</v>
      </c>
      <c r="CE63" s="81"/>
      <c r="CF63" s="345"/>
      <c r="CG63" s="345"/>
      <c r="CH63" s="346"/>
      <c r="CI63" s="346"/>
      <c r="CJ63" s="346"/>
      <c r="CK63" s="346"/>
      <c r="CL63" s="346"/>
      <c r="CM63" s="142"/>
      <c r="CN63" s="142"/>
      <c r="CO63" s="142"/>
      <c r="CP63" s="148"/>
      <c r="CQ63" s="148"/>
      <c r="CR63" s="279"/>
      <c r="CS63" s="279"/>
      <c r="CT63" s="279"/>
      <c r="CU63" s="279"/>
      <c r="CV63" s="279"/>
      <c r="CW63" s="148"/>
      <c r="CX63" s="142"/>
      <c r="CY63" s="142"/>
      <c r="CZ63" s="142"/>
      <c r="DA63" s="142"/>
      <c r="DB63" s="142"/>
      <c r="DC63" s="278"/>
      <c r="DD63" s="278"/>
      <c r="DE63" s="278"/>
      <c r="DF63" s="278"/>
      <c r="DG63" s="275"/>
      <c r="DH63" s="142"/>
      <c r="DI63" s="142"/>
      <c r="DJ63" s="148"/>
      <c r="DK63" s="142"/>
      <c r="DL63" s="142"/>
      <c r="DM63" s="142"/>
      <c r="DN63" s="142"/>
      <c r="DO63" s="142"/>
      <c r="DP63" s="142"/>
      <c r="DQ63" s="142"/>
      <c r="DR63" s="142"/>
      <c r="DS63" s="148"/>
      <c r="DT63" s="148"/>
      <c r="DU63" s="279"/>
      <c r="DV63" s="279"/>
      <c r="DW63" s="279"/>
      <c r="DX63" s="279"/>
      <c r="DY63" s="279"/>
      <c r="DZ63" s="148"/>
      <c r="EA63" s="142"/>
      <c r="EB63" s="142"/>
      <c r="EC63" s="142"/>
      <c r="ED63" s="142"/>
      <c r="EE63" s="142"/>
      <c r="EF63" s="278"/>
      <c r="EG63" s="278"/>
      <c r="EH63" s="278"/>
      <c r="EI63" s="278"/>
      <c r="EJ63" s="275"/>
      <c r="EK63" s="142"/>
      <c r="EL63" s="142"/>
      <c r="EM63" s="148"/>
      <c r="EN63" s="142"/>
      <c r="EO63" s="142"/>
      <c r="EP63" s="142"/>
      <c r="EQ63" s="142"/>
      <c r="ER63" s="142"/>
      <c r="ES63" s="142"/>
      <c r="ET63" s="142"/>
      <c r="EU63" s="142"/>
      <c r="EV63" s="148"/>
      <c r="EW63" s="148"/>
      <c r="EX63" s="279"/>
      <c r="EY63" s="279"/>
      <c r="EZ63" s="279"/>
      <c r="FA63" s="279"/>
      <c r="FB63" s="279"/>
      <c r="FC63" s="148"/>
      <c r="FD63" s="142"/>
      <c r="FE63" s="142"/>
      <c r="FF63" s="142"/>
      <c r="FG63" s="142"/>
      <c r="FH63" s="142"/>
      <c r="FI63" s="278"/>
      <c r="FJ63" s="278"/>
      <c r="FK63" s="278"/>
      <c r="FL63" s="278"/>
      <c r="FM63" s="275"/>
      <c r="FN63" s="142"/>
      <c r="FO63" s="142"/>
      <c r="FP63" s="148"/>
      <c r="FQ63" s="142"/>
      <c r="FR63" s="142"/>
      <c r="FS63" s="142"/>
      <c r="FT63" s="142"/>
      <c r="FU63" s="142"/>
      <c r="FV63" s="142"/>
      <c r="FW63" s="142"/>
      <c r="FX63" s="142"/>
      <c r="FY63" s="148"/>
      <c r="FZ63" s="148"/>
      <c r="GA63" s="279"/>
      <c r="GB63" s="279"/>
      <c r="GC63" s="279"/>
      <c r="GD63" s="279"/>
      <c r="GE63" s="279"/>
      <c r="GF63" s="148"/>
      <c r="GG63" s="142"/>
      <c r="GH63" s="142"/>
      <c r="GI63" s="142"/>
      <c r="GJ63" s="142"/>
      <c r="GK63" s="142"/>
      <c r="GL63" s="278"/>
      <c r="GM63" s="278"/>
      <c r="GN63" s="148"/>
      <c r="GO63" s="148"/>
      <c r="GP63" s="275"/>
      <c r="GS63" s="48">
        <v>3</v>
      </c>
      <c r="GT63" s="47">
        <v>2</v>
      </c>
      <c r="GU63" s="99" t="s">
        <v>205</v>
      </c>
      <c r="GV63" s="93">
        <v>1</v>
      </c>
      <c r="GW63" s="47" t="s">
        <v>206</v>
      </c>
      <c r="GX63" s="99" t="str">
        <f t="shared" si="94"/>
        <v>Pb2</v>
      </c>
      <c r="GY63" s="48">
        <f t="shared" si="102"/>
        <v>0</v>
      </c>
      <c r="GZ63" s="94">
        <f t="shared" si="95"/>
        <v>0</v>
      </c>
      <c r="HA63" s="95">
        <f t="shared" si="99"/>
        <v>0</v>
      </c>
      <c r="HB63" s="51">
        <f t="shared" si="96"/>
        <v>0</v>
      </c>
      <c r="HC63" s="51">
        <f t="shared" si="97"/>
        <v>0</v>
      </c>
      <c r="HD63" s="453">
        <f t="shared" si="98"/>
        <v>0</v>
      </c>
      <c r="HE63" s="184"/>
    </row>
    <row r="64" spans="1:213">
      <c r="A64" s="142">
        <f t="shared" si="21"/>
        <v>60</v>
      </c>
      <c r="B64" s="99"/>
      <c r="C64" s="99"/>
      <c r="D64" s="99"/>
      <c r="E64" s="99" t="s">
        <v>67</v>
      </c>
      <c r="F64" s="99"/>
      <c r="G64" s="49">
        <f t="shared" si="22"/>
        <v>57</v>
      </c>
      <c r="H64" s="251" t="str">
        <f t="shared" si="83"/>
        <v/>
      </c>
      <c r="I64" s="251" t="str">
        <f t="shared" si="84"/>
        <v/>
      </c>
      <c r="J64" s="251" t="str">
        <f t="shared" si="85"/>
        <v/>
      </c>
      <c r="K64" s="251" t="str">
        <f t="shared" si="86"/>
        <v>PIC-e</v>
      </c>
      <c r="L64" s="251" t="str">
        <f t="shared" si="87"/>
        <v/>
      </c>
      <c r="M64" s="49" t="str">
        <f t="shared" si="46"/>
        <v>PIC-a</v>
      </c>
      <c r="N64" s="201" t="str">
        <f t="shared" si="71"/>
        <v/>
      </c>
      <c r="O64" s="47" t="str">
        <f t="shared" si="72"/>
        <v/>
      </c>
      <c r="P64" s="47" t="str">
        <f t="shared" si="73"/>
        <v/>
      </c>
      <c r="Q64" s="47">
        <f t="shared" si="74"/>
        <v>1</v>
      </c>
      <c r="R64" s="201" t="str">
        <f t="shared" si="75"/>
        <v/>
      </c>
      <c r="S64" s="148">
        <f t="shared" si="23"/>
        <v>60</v>
      </c>
      <c r="T64" s="99"/>
      <c r="U64" s="99"/>
      <c r="V64" s="99"/>
      <c r="W64" s="99" t="s">
        <v>67</v>
      </c>
      <c r="X64" s="99" t="s">
        <v>54</v>
      </c>
      <c r="Y64" s="49">
        <f t="shared" si="76"/>
        <v>57</v>
      </c>
      <c r="Z64" s="251" t="str">
        <f t="shared" si="88"/>
        <v/>
      </c>
      <c r="AA64" s="251" t="str">
        <f t="shared" si="89"/>
        <v/>
      </c>
      <c r="AB64" s="251" t="str">
        <f t="shared" si="90"/>
        <v/>
      </c>
      <c r="AC64" s="251" t="str">
        <f t="shared" si="91"/>
        <v>PIC-e</v>
      </c>
      <c r="AD64" s="251">
        <f t="shared" si="92"/>
        <v>10</v>
      </c>
      <c r="AE64" s="49" t="str">
        <f t="shared" si="82"/>
        <v>PIC-a</v>
      </c>
      <c r="AF64" s="201" t="str">
        <f t="shared" si="77"/>
        <v/>
      </c>
      <c r="AG64" s="47" t="str">
        <f t="shared" si="78"/>
        <v/>
      </c>
      <c r="AH64" s="47" t="str">
        <f t="shared" si="79"/>
        <v/>
      </c>
      <c r="AI64" s="47">
        <f t="shared" si="80"/>
        <v>1</v>
      </c>
      <c r="AJ64" s="201">
        <f t="shared" si="81"/>
        <v>1</v>
      </c>
      <c r="AK64" s="49"/>
      <c r="AN64" s="58"/>
      <c r="AP64" s="260"/>
      <c r="AU64" s="47" t="str">
        <f t="shared" si="115"/>
        <v>PIC-d</v>
      </c>
      <c r="AV64" s="47" t="str">
        <f t="shared" si="116"/>
        <v>Pd</v>
      </c>
      <c r="AW64" s="47">
        <f t="shared" si="117"/>
        <v>0</v>
      </c>
      <c r="AX64" s="47">
        <f t="shared" si="118"/>
        <v>0</v>
      </c>
      <c r="AY64" s="47">
        <f t="shared" si="119"/>
        <v>0</v>
      </c>
      <c r="AZ64" s="47">
        <f t="shared" si="120"/>
        <v>0</v>
      </c>
      <c r="BA64" s="47">
        <f t="shared" si="121"/>
        <v>0</v>
      </c>
      <c r="BD64" s="49"/>
      <c r="BK64" s="301">
        <f t="shared" si="103"/>
        <v>11</v>
      </c>
      <c r="BL64" s="301">
        <v>13</v>
      </c>
      <c r="BM64" s="47" t="str">
        <f t="shared" si="101"/>
        <v>Sc3</v>
      </c>
      <c r="BN64" s="106"/>
      <c r="BO64" s="170" t="s">
        <v>208</v>
      </c>
      <c r="BP64" s="170" t="s">
        <v>209</v>
      </c>
      <c r="BQ64" s="170" t="s">
        <v>209</v>
      </c>
      <c r="BR64" s="170" t="s">
        <v>208</v>
      </c>
      <c r="BS64" s="170" t="s">
        <v>208</v>
      </c>
      <c r="BT64" s="106">
        <v>3</v>
      </c>
      <c r="BU64" s="301">
        <f t="shared" si="104"/>
        <v>6</v>
      </c>
      <c r="BV64" s="301">
        <f t="shared" si="105"/>
        <v>18</v>
      </c>
      <c r="BW64" s="301">
        <f t="shared" si="106"/>
        <v>41</v>
      </c>
      <c r="BX64" s="301">
        <f t="shared" si="107"/>
        <v>4</v>
      </c>
      <c r="BY64" s="301">
        <f t="shared" si="108"/>
        <v>3</v>
      </c>
      <c r="BZ64" s="302">
        <f t="shared" si="109"/>
        <v>53136</v>
      </c>
      <c r="CA64" s="302">
        <f t="shared" si="110"/>
        <v>53136</v>
      </c>
      <c r="CB64" s="303">
        <f t="shared" si="111"/>
        <v>120</v>
      </c>
      <c r="CC64" s="302">
        <f t="shared" si="112"/>
        <v>6376320</v>
      </c>
      <c r="CD64" s="304">
        <f t="shared" si="114"/>
        <v>6.0694813749472497E-4</v>
      </c>
      <c r="CE64" s="81"/>
      <c r="CF64" s="345"/>
      <c r="CG64" s="345"/>
      <c r="CH64" s="346"/>
      <c r="CI64" s="346"/>
      <c r="CJ64" s="346"/>
      <c r="CK64" s="346"/>
      <c r="CL64" s="346"/>
      <c r="CM64" s="142"/>
      <c r="CN64" s="142"/>
      <c r="CO64" s="142"/>
      <c r="CP64" s="148"/>
      <c r="CQ64" s="148"/>
      <c r="CR64" s="279"/>
      <c r="CS64" s="279"/>
      <c r="CT64" s="279"/>
      <c r="CU64" s="279"/>
      <c r="CV64" s="279"/>
      <c r="CW64" s="148"/>
      <c r="CX64" s="142"/>
      <c r="CY64" s="142"/>
      <c r="CZ64" s="142"/>
      <c r="DA64" s="142"/>
      <c r="DB64" s="142"/>
      <c r="DC64" s="278"/>
      <c r="DD64" s="278"/>
      <c r="DE64" s="278"/>
      <c r="DF64" s="278"/>
      <c r="DG64" s="275"/>
      <c r="DH64" s="142"/>
      <c r="DI64" s="142"/>
      <c r="DJ64" s="148"/>
      <c r="DK64" s="142"/>
      <c r="DL64" s="142"/>
      <c r="DM64" s="142"/>
      <c r="DN64" s="142"/>
      <c r="DO64" s="142"/>
      <c r="DP64" s="142"/>
      <c r="DQ64" s="142"/>
      <c r="DR64" s="142"/>
      <c r="DS64" s="148"/>
      <c r="DT64" s="148"/>
      <c r="DU64" s="279"/>
      <c r="DV64" s="279"/>
      <c r="DW64" s="279"/>
      <c r="DX64" s="279"/>
      <c r="DY64" s="279"/>
      <c r="DZ64" s="148"/>
      <c r="EA64" s="142"/>
      <c r="EB64" s="142"/>
      <c r="EC64" s="142"/>
      <c r="ED64" s="142"/>
      <c r="EE64" s="142"/>
      <c r="EF64" s="278"/>
      <c r="EG64" s="278"/>
      <c r="EH64" s="278"/>
      <c r="EI64" s="278"/>
      <c r="EJ64" s="275"/>
      <c r="EK64" s="142"/>
      <c r="EL64" s="142"/>
      <c r="EM64" s="148"/>
      <c r="EN64" s="142"/>
      <c r="EO64" s="142"/>
      <c r="EP64" s="142"/>
      <c r="EQ64" s="142"/>
      <c r="ER64" s="142"/>
      <c r="ES64" s="142"/>
      <c r="ET64" s="142"/>
      <c r="EU64" s="142"/>
      <c r="EV64" s="148"/>
      <c r="EW64" s="148"/>
      <c r="EX64" s="279"/>
      <c r="EY64" s="279"/>
      <c r="EZ64" s="279"/>
      <c r="FA64" s="279"/>
      <c r="FB64" s="279"/>
      <c r="FC64" s="148"/>
      <c r="FD64" s="142"/>
      <c r="FE64" s="142"/>
      <c r="FF64" s="142"/>
      <c r="FG64" s="142"/>
      <c r="FH64" s="142"/>
      <c r="FI64" s="278"/>
      <c r="FJ64" s="278"/>
      <c r="FK64" s="278"/>
      <c r="FL64" s="278"/>
      <c r="FM64" s="275"/>
      <c r="FN64" s="142"/>
      <c r="FO64" s="142"/>
      <c r="FP64" s="148"/>
      <c r="FQ64" s="142"/>
      <c r="FR64" s="142"/>
      <c r="FS64" s="142"/>
      <c r="FT64" s="142"/>
      <c r="FU64" s="142"/>
      <c r="FV64" s="142"/>
      <c r="FW64" s="142"/>
      <c r="FX64" s="142"/>
      <c r="FY64" s="148"/>
      <c r="FZ64" s="148"/>
      <c r="GA64" s="279"/>
      <c r="GB64" s="279"/>
      <c r="GC64" s="279"/>
      <c r="GD64" s="279"/>
      <c r="GE64" s="279"/>
      <c r="GF64" s="148"/>
      <c r="GG64" s="142"/>
      <c r="GH64" s="142"/>
      <c r="GI64" s="142"/>
      <c r="GJ64" s="142"/>
      <c r="GK64" s="142"/>
      <c r="GL64" s="278"/>
      <c r="GM64" s="278"/>
      <c r="GN64" s="148"/>
      <c r="GO64" s="148"/>
      <c r="GP64" s="275"/>
      <c r="GR64" s="60"/>
      <c r="GS64" s="48">
        <v>3</v>
      </c>
      <c r="GT64" s="47">
        <v>1</v>
      </c>
      <c r="GU64" s="99" t="s">
        <v>205</v>
      </c>
      <c r="GV64" s="93">
        <v>1</v>
      </c>
      <c r="GW64" s="47" t="s">
        <v>206</v>
      </c>
      <c r="GX64" s="99" t="str">
        <f t="shared" si="94"/>
        <v>Pb1</v>
      </c>
      <c r="GY64" s="48">
        <f t="shared" si="102"/>
        <v>0</v>
      </c>
      <c r="GZ64" s="94">
        <f t="shared" si="95"/>
        <v>0</v>
      </c>
      <c r="HA64" s="95">
        <f t="shared" si="99"/>
        <v>0</v>
      </c>
      <c r="HB64" s="51">
        <f t="shared" si="96"/>
        <v>0</v>
      </c>
      <c r="HC64" s="51">
        <f t="shared" si="97"/>
        <v>0</v>
      </c>
      <c r="HD64" s="453">
        <f t="shared" si="98"/>
        <v>0</v>
      </c>
      <c r="HE64" s="184"/>
    </row>
    <row r="65" spans="1:215">
      <c r="A65" s="142">
        <f t="shared" si="21"/>
        <v>61</v>
      </c>
      <c r="B65" s="99"/>
      <c r="C65" s="99"/>
      <c r="D65" s="99"/>
      <c r="E65" s="99">
        <v>9</v>
      </c>
      <c r="F65" s="99"/>
      <c r="G65" s="49">
        <f t="shared" si="22"/>
        <v>58</v>
      </c>
      <c r="H65" s="251" t="str">
        <f t="shared" si="83"/>
        <v/>
      </c>
      <c r="I65" s="251" t="str">
        <f t="shared" si="84"/>
        <v/>
      </c>
      <c r="J65" s="251" t="str">
        <f t="shared" si="85"/>
        <v/>
      </c>
      <c r="K65" s="251" t="str">
        <f t="shared" si="86"/>
        <v>K</v>
      </c>
      <c r="L65" s="251" t="str">
        <f t="shared" si="87"/>
        <v/>
      </c>
      <c r="M65" s="49" t="str">
        <f t="shared" si="46"/>
        <v>PIC-a</v>
      </c>
      <c r="N65" s="201" t="str">
        <f t="shared" si="71"/>
        <v/>
      </c>
      <c r="O65" s="47" t="str">
        <f t="shared" si="72"/>
        <v/>
      </c>
      <c r="P65" s="47" t="str">
        <f t="shared" si="73"/>
        <v/>
      </c>
      <c r="Q65" s="47">
        <f t="shared" si="74"/>
        <v>1</v>
      </c>
      <c r="R65" s="201" t="str">
        <f t="shared" si="75"/>
        <v/>
      </c>
      <c r="S65" s="148">
        <f t="shared" si="23"/>
        <v>61</v>
      </c>
      <c r="T65" s="99"/>
      <c r="U65" s="99"/>
      <c r="V65" s="99"/>
      <c r="W65" s="99">
        <v>9</v>
      </c>
      <c r="X65" s="99" t="s">
        <v>57</v>
      </c>
      <c r="Y65" s="49">
        <f t="shared" si="76"/>
        <v>58</v>
      </c>
      <c r="Z65" s="251" t="str">
        <f t="shared" si="88"/>
        <v/>
      </c>
      <c r="AA65" s="251" t="str">
        <f t="shared" si="89"/>
        <v/>
      </c>
      <c r="AB65" s="251" t="str">
        <f t="shared" si="90"/>
        <v/>
      </c>
      <c r="AC65" s="251" t="str">
        <f t="shared" si="91"/>
        <v>K</v>
      </c>
      <c r="AD65" s="251" t="str">
        <f t="shared" si="92"/>
        <v>PIC-d</v>
      </c>
      <c r="AE65" s="49" t="str">
        <f t="shared" si="82"/>
        <v>PIC-a</v>
      </c>
      <c r="AF65" s="201" t="str">
        <f t="shared" si="77"/>
        <v/>
      </c>
      <c r="AG65" s="47" t="str">
        <f t="shared" si="78"/>
        <v/>
      </c>
      <c r="AH65" s="47" t="str">
        <f t="shared" si="79"/>
        <v/>
      </c>
      <c r="AI65" s="47">
        <f t="shared" si="80"/>
        <v>1</v>
      </c>
      <c r="AJ65" s="201">
        <f t="shared" si="81"/>
        <v>1</v>
      </c>
      <c r="AK65" s="49"/>
      <c r="AL65" s="217"/>
      <c r="AM65" s="217"/>
      <c r="AN65" s="324"/>
      <c r="AO65" s="217"/>
      <c r="AP65" s="217"/>
      <c r="AQ65" s="217"/>
      <c r="AR65" s="217"/>
      <c r="AU65" s="47" t="str">
        <f t="shared" si="115"/>
        <v>PIC-e</v>
      </c>
      <c r="AV65" s="47" t="str">
        <f t="shared" si="116"/>
        <v>Pe</v>
      </c>
      <c r="AW65" s="47">
        <f t="shared" si="117"/>
        <v>1</v>
      </c>
      <c r="AX65" s="47">
        <f t="shared" si="118"/>
        <v>0</v>
      </c>
      <c r="AY65" s="47">
        <f t="shared" si="119"/>
        <v>0</v>
      </c>
      <c r="AZ65" s="47">
        <f t="shared" si="120"/>
        <v>0</v>
      </c>
      <c r="BA65" s="47">
        <f t="shared" si="121"/>
        <v>0</v>
      </c>
      <c r="BD65" s="49"/>
      <c r="BK65" s="301">
        <f t="shared" si="103"/>
        <v>12</v>
      </c>
      <c r="BL65" s="301">
        <v>13</v>
      </c>
      <c r="BM65" s="47" t="str">
        <f t="shared" si="101"/>
        <v>Sc3</v>
      </c>
      <c r="BN65" s="106"/>
      <c r="BO65" s="170" t="s">
        <v>208</v>
      </c>
      <c r="BP65" s="170" t="s">
        <v>209</v>
      </c>
      <c r="BQ65" s="170" t="s">
        <v>208</v>
      </c>
      <c r="BR65" s="170" t="s">
        <v>209</v>
      </c>
      <c r="BS65" s="170" t="s">
        <v>208</v>
      </c>
      <c r="BT65" s="106">
        <v>3</v>
      </c>
      <c r="BU65" s="301">
        <f t="shared" si="104"/>
        <v>6</v>
      </c>
      <c r="BV65" s="301">
        <f t="shared" si="105"/>
        <v>18</v>
      </c>
      <c r="BW65" s="301">
        <f t="shared" si="106"/>
        <v>4</v>
      </c>
      <c r="BX65" s="301">
        <f t="shared" si="107"/>
        <v>67</v>
      </c>
      <c r="BY65" s="301">
        <f t="shared" si="108"/>
        <v>3</v>
      </c>
      <c r="BZ65" s="302">
        <f t="shared" si="109"/>
        <v>86832</v>
      </c>
      <c r="CA65" s="302">
        <f t="shared" si="110"/>
        <v>86832</v>
      </c>
      <c r="CB65" s="303">
        <f t="shared" si="111"/>
        <v>120</v>
      </c>
      <c r="CC65" s="302">
        <f t="shared" si="112"/>
        <v>10419840</v>
      </c>
      <c r="CD65" s="304">
        <f t="shared" si="114"/>
        <v>9.918420783450383E-4</v>
      </c>
      <c r="CE65" s="81"/>
      <c r="CF65" s="345"/>
      <c r="CG65" s="345"/>
      <c r="CH65" s="346"/>
      <c r="CI65" s="346"/>
      <c r="CJ65" s="346"/>
      <c r="CK65" s="346"/>
      <c r="CL65" s="346"/>
      <c r="CM65" s="142"/>
      <c r="CN65" s="142"/>
      <c r="CO65" s="142"/>
      <c r="CP65" s="148"/>
      <c r="CQ65" s="148"/>
      <c r="CR65" s="279"/>
      <c r="CS65" s="279"/>
      <c r="CT65" s="279"/>
      <c r="CU65" s="279"/>
      <c r="CV65" s="279"/>
      <c r="CW65" s="148"/>
      <c r="CX65" s="142"/>
      <c r="CY65" s="142"/>
      <c r="CZ65" s="142"/>
      <c r="DA65" s="142"/>
      <c r="DB65" s="142"/>
      <c r="DC65" s="278"/>
      <c r="DD65" s="278"/>
      <c r="DE65" s="278"/>
      <c r="DF65" s="278"/>
      <c r="DG65" s="275"/>
      <c r="DH65" s="142"/>
      <c r="DI65" s="142"/>
      <c r="DJ65" s="148"/>
      <c r="DK65" s="142"/>
      <c r="DL65" s="142"/>
      <c r="DM65" s="142"/>
      <c r="DN65" s="142"/>
      <c r="DO65" s="142"/>
      <c r="DP65" s="142"/>
      <c r="DQ65" s="142"/>
      <c r="DR65" s="142"/>
      <c r="DS65" s="148"/>
      <c r="DT65" s="148"/>
      <c r="DU65" s="279"/>
      <c r="DV65" s="279"/>
      <c r="DW65" s="279"/>
      <c r="DX65" s="279"/>
      <c r="DY65" s="279"/>
      <c r="DZ65" s="148"/>
      <c r="EA65" s="142"/>
      <c r="EB65" s="142"/>
      <c r="EC65" s="142"/>
      <c r="ED65" s="142"/>
      <c r="EE65" s="142"/>
      <c r="EF65" s="278"/>
      <c r="EG65" s="278"/>
      <c r="EH65" s="278"/>
      <c r="EI65" s="278"/>
      <c r="EJ65" s="275"/>
      <c r="EK65" s="142"/>
      <c r="EL65" s="142"/>
      <c r="EM65" s="148"/>
      <c r="EN65" s="142"/>
      <c r="EO65" s="142"/>
      <c r="EP65" s="142"/>
      <c r="EQ65" s="142"/>
      <c r="ER65" s="142"/>
      <c r="ES65" s="142"/>
      <c r="ET65" s="142"/>
      <c r="EU65" s="142"/>
      <c r="EV65" s="148"/>
      <c r="EW65" s="148"/>
      <c r="EX65" s="279"/>
      <c r="EY65" s="279"/>
      <c r="EZ65" s="279"/>
      <c r="FA65" s="279"/>
      <c r="FB65" s="279"/>
      <c r="FC65" s="148"/>
      <c r="FD65" s="142"/>
      <c r="FE65" s="142"/>
      <c r="FF65" s="142"/>
      <c r="FG65" s="142"/>
      <c r="FH65" s="142"/>
      <c r="FI65" s="278"/>
      <c r="FJ65" s="278"/>
      <c r="FK65" s="278"/>
      <c r="FL65" s="278"/>
      <c r="FM65" s="275"/>
      <c r="FN65" s="142"/>
      <c r="FO65" s="142"/>
      <c r="FP65" s="148"/>
      <c r="FQ65" s="142"/>
      <c r="FR65" s="142"/>
      <c r="FS65" s="142"/>
      <c r="FT65" s="142"/>
      <c r="FU65" s="142"/>
      <c r="FV65" s="142"/>
      <c r="FW65" s="142"/>
      <c r="FX65" s="142"/>
      <c r="FY65" s="148"/>
      <c r="FZ65" s="148"/>
      <c r="GA65" s="279"/>
      <c r="GB65" s="279"/>
      <c r="GC65" s="279"/>
      <c r="GD65" s="279"/>
      <c r="GE65" s="279"/>
      <c r="GF65" s="148"/>
      <c r="GG65" s="142"/>
      <c r="GH65" s="142"/>
      <c r="GI65" s="142"/>
      <c r="GJ65" s="142"/>
      <c r="GK65" s="142"/>
      <c r="GL65" s="278"/>
      <c r="GM65" s="278"/>
      <c r="GN65" s="148"/>
      <c r="GO65" s="148"/>
      <c r="GP65" s="275"/>
      <c r="GR65" s="60"/>
      <c r="GS65" s="48">
        <v>4</v>
      </c>
      <c r="GT65" s="47">
        <v>5</v>
      </c>
      <c r="GU65" s="99" t="s">
        <v>205</v>
      </c>
      <c r="GV65" s="93">
        <v>1</v>
      </c>
      <c r="GW65" s="47" t="s">
        <v>206</v>
      </c>
      <c r="GX65" s="99" t="str">
        <f t="shared" si="94"/>
        <v>Pc5</v>
      </c>
      <c r="GY65" s="48">
        <f t="shared" si="102"/>
        <v>1800</v>
      </c>
      <c r="GZ65" s="94">
        <f t="shared" si="95"/>
        <v>294912</v>
      </c>
      <c r="HA65" s="95">
        <f t="shared" si="99"/>
        <v>593.71063232421875</v>
      </c>
      <c r="HB65" s="51">
        <f t="shared" si="96"/>
        <v>2.3512899969740323E-3</v>
      </c>
      <c r="HC65" s="51">
        <f t="shared" si="97"/>
        <v>5.0529666080861652E-2</v>
      </c>
      <c r="HD65" s="453">
        <f t="shared" si="98"/>
        <v>1.4339633549309321</v>
      </c>
      <c r="HE65" s="184"/>
    </row>
    <row r="66" spans="1:215">
      <c r="A66" s="142">
        <f t="shared" si="21"/>
        <v>62</v>
      </c>
      <c r="B66" s="99"/>
      <c r="C66" s="99"/>
      <c r="D66" s="99"/>
      <c r="E66" s="99">
        <v>10</v>
      </c>
      <c r="F66" s="99"/>
      <c r="G66" s="49">
        <f t="shared" si="22"/>
        <v>59</v>
      </c>
      <c r="H66" s="251" t="str">
        <f t="shared" si="83"/>
        <v/>
      </c>
      <c r="I66" s="251" t="str">
        <f t="shared" si="84"/>
        <v/>
      </c>
      <c r="J66" s="251" t="str">
        <f t="shared" si="85"/>
        <v/>
      </c>
      <c r="K66" s="251" t="str">
        <f t="shared" si="86"/>
        <v>PIC-d</v>
      </c>
      <c r="L66" s="251" t="str">
        <f t="shared" si="87"/>
        <v/>
      </c>
      <c r="M66" s="49" t="str">
        <f t="shared" si="46"/>
        <v>PIC-a</v>
      </c>
      <c r="N66" s="201" t="str">
        <f t="shared" si="71"/>
        <v/>
      </c>
      <c r="O66" s="47" t="str">
        <f t="shared" si="72"/>
        <v/>
      </c>
      <c r="P66" s="47" t="str">
        <f t="shared" si="73"/>
        <v/>
      </c>
      <c r="Q66" s="47">
        <f t="shared" si="74"/>
        <v>1</v>
      </c>
      <c r="R66" s="201" t="str">
        <f t="shared" si="75"/>
        <v/>
      </c>
      <c r="S66" s="148">
        <f t="shared" si="23"/>
        <v>62</v>
      </c>
      <c r="T66" s="99"/>
      <c r="U66" s="99"/>
      <c r="V66" s="99"/>
      <c r="W66" s="99">
        <v>10</v>
      </c>
      <c r="X66" s="99" t="s">
        <v>68</v>
      </c>
      <c r="Y66" s="49">
        <f t="shared" si="76"/>
        <v>59</v>
      </c>
      <c r="Z66" s="251" t="str">
        <f t="shared" si="88"/>
        <v/>
      </c>
      <c r="AA66" s="251" t="str">
        <f t="shared" si="89"/>
        <v/>
      </c>
      <c r="AB66" s="251" t="str">
        <f t="shared" si="90"/>
        <v/>
      </c>
      <c r="AC66" s="251" t="str">
        <f t="shared" si="91"/>
        <v>PIC-d</v>
      </c>
      <c r="AD66" s="251" t="str">
        <f t="shared" si="92"/>
        <v>A</v>
      </c>
      <c r="AE66" s="49" t="str">
        <f t="shared" si="82"/>
        <v>PIC-a</v>
      </c>
      <c r="AF66" s="201" t="str">
        <f t="shared" si="77"/>
        <v/>
      </c>
      <c r="AG66" s="47" t="str">
        <f t="shared" si="78"/>
        <v/>
      </c>
      <c r="AH66" s="47" t="str">
        <f t="shared" si="79"/>
        <v/>
      </c>
      <c r="AI66" s="47">
        <f t="shared" si="80"/>
        <v>1</v>
      </c>
      <c r="AJ66" s="201">
        <f t="shared" si="81"/>
        <v>1</v>
      </c>
      <c r="AK66" s="49"/>
      <c r="AL66" s="217"/>
      <c r="AM66" s="217"/>
      <c r="AN66" s="217"/>
      <c r="AO66" s="217"/>
      <c r="AP66" s="217"/>
      <c r="AQ66" s="217"/>
      <c r="AR66" s="217"/>
      <c r="AU66" s="47" t="str">
        <f t="shared" si="115"/>
        <v>A</v>
      </c>
      <c r="AV66" s="47" t="str">
        <f t="shared" si="116"/>
        <v>Ac</v>
      </c>
      <c r="AW66" s="47">
        <f t="shared" si="117"/>
        <v>0</v>
      </c>
      <c r="AX66" s="47">
        <f t="shared" si="118"/>
        <v>0</v>
      </c>
      <c r="AY66" s="47">
        <f t="shared" si="119"/>
        <v>1</v>
      </c>
      <c r="AZ66" s="47">
        <f t="shared" si="120"/>
        <v>0</v>
      </c>
      <c r="BA66" s="47">
        <f t="shared" si="121"/>
        <v>0</v>
      </c>
      <c r="BD66" s="49"/>
      <c r="BK66" s="301">
        <f t="shared" si="103"/>
        <v>13</v>
      </c>
      <c r="BL66" s="301">
        <v>13</v>
      </c>
      <c r="BM66" s="47" t="str">
        <f t="shared" si="101"/>
        <v>Sc3</v>
      </c>
      <c r="BN66" s="106"/>
      <c r="BO66" s="170" t="s">
        <v>208</v>
      </c>
      <c r="BP66" s="170" t="s">
        <v>209</v>
      </c>
      <c r="BQ66" s="170" t="s">
        <v>208</v>
      </c>
      <c r="BR66" s="170" t="s">
        <v>208</v>
      </c>
      <c r="BS66" s="170" t="s">
        <v>209</v>
      </c>
      <c r="BT66" s="106">
        <v>3</v>
      </c>
      <c r="BU66" s="301">
        <f t="shared" si="104"/>
        <v>6</v>
      </c>
      <c r="BV66" s="301">
        <f t="shared" si="105"/>
        <v>18</v>
      </c>
      <c r="BW66" s="301">
        <f t="shared" si="106"/>
        <v>4</v>
      </c>
      <c r="BX66" s="301">
        <f t="shared" si="107"/>
        <v>4</v>
      </c>
      <c r="BY66" s="301">
        <f t="shared" si="108"/>
        <v>44</v>
      </c>
      <c r="BZ66" s="302">
        <f t="shared" si="109"/>
        <v>76032</v>
      </c>
      <c r="CA66" s="302">
        <f t="shared" si="110"/>
        <v>76032</v>
      </c>
      <c r="CB66" s="303">
        <f t="shared" si="111"/>
        <v>120</v>
      </c>
      <c r="CC66" s="302">
        <f t="shared" si="112"/>
        <v>9123840</v>
      </c>
      <c r="CD66" s="304">
        <f t="shared" si="114"/>
        <v>8.6847863576480961E-4</v>
      </c>
      <c r="CE66" s="81"/>
      <c r="CF66" s="345"/>
      <c r="CG66" s="345"/>
      <c r="CH66" s="346"/>
      <c r="CI66" s="346"/>
      <c r="CJ66" s="346"/>
      <c r="CK66" s="346"/>
      <c r="CL66" s="346"/>
      <c r="CM66" s="142"/>
      <c r="CN66" s="142"/>
      <c r="CO66" s="142"/>
      <c r="CP66" s="148"/>
      <c r="CQ66" s="148"/>
      <c r="CR66" s="279"/>
      <c r="CS66" s="279"/>
      <c r="CT66" s="279"/>
      <c r="CU66" s="279"/>
      <c r="CV66" s="279"/>
      <c r="CW66" s="148"/>
      <c r="CX66" s="142"/>
      <c r="CY66" s="142"/>
      <c r="CZ66" s="142"/>
      <c r="DA66" s="142"/>
      <c r="DB66" s="142"/>
      <c r="DC66" s="278"/>
      <c r="DD66" s="278"/>
      <c r="DE66" s="278"/>
      <c r="DF66" s="278"/>
      <c r="DG66" s="275"/>
      <c r="DH66" s="142"/>
      <c r="DI66" s="142"/>
      <c r="DJ66" s="148"/>
      <c r="DK66" s="142"/>
      <c r="DL66" s="142"/>
      <c r="DM66" s="142"/>
      <c r="DN66" s="142"/>
      <c r="DO66" s="142"/>
      <c r="DP66" s="142"/>
      <c r="DQ66" s="142"/>
      <c r="DR66" s="142"/>
      <c r="DS66" s="148"/>
      <c r="DT66" s="148"/>
      <c r="DU66" s="279"/>
      <c r="DV66" s="279"/>
      <c r="DW66" s="279"/>
      <c r="DX66" s="279"/>
      <c r="DY66" s="279"/>
      <c r="DZ66" s="148"/>
      <c r="EA66" s="142"/>
      <c r="EB66" s="142"/>
      <c r="EC66" s="142"/>
      <c r="ED66" s="142"/>
      <c r="EE66" s="142"/>
      <c r="EF66" s="278"/>
      <c r="EG66" s="278"/>
      <c r="EH66" s="278"/>
      <c r="EI66" s="278"/>
      <c r="EJ66" s="275"/>
      <c r="EK66" s="142"/>
      <c r="EL66" s="142"/>
      <c r="EM66" s="148"/>
      <c r="EN66" s="142"/>
      <c r="EO66" s="142"/>
      <c r="EP66" s="142"/>
      <c r="EQ66" s="142"/>
      <c r="ER66" s="142"/>
      <c r="ES66" s="142"/>
      <c r="ET66" s="142"/>
      <c r="EU66" s="142"/>
      <c r="EV66" s="148"/>
      <c r="EW66" s="148"/>
      <c r="EX66" s="279"/>
      <c r="EY66" s="279"/>
      <c r="EZ66" s="279"/>
      <c r="FA66" s="279"/>
      <c r="FB66" s="279"/>
      <c r="FC66" s="148"/>
      <c r="FD66" s="142"/>
      <c r="FE66" s="142"/>
      <c r="FF66" s="142"/>
      <c r="FG66" s="142"/>
      <c r="FH66" s="142"/>
      <c r="FI66" s="278"/>
      <c r="FJ66" s="278"/>
      <c r="FK66" s="278"/>
      <c r="FL66" s="278"/>
      <c r="FM66" s="275"/>
      <c r="FN66" s="142"/>
      <c r="FO66" s="142"/>
      <c r="FP66" s="148"/>
      <c r="FQ66" s="142"/>
      <c r="FR66" s="142"/>
      <c r="FS66" s="142"/>
      <c r="FT66" s="142"/>
      <c r="FU66" s="142"/>
      <c r="FV66" s="142"/>
      <c r="FW66" s="142"/>
      <c r="FX66" s="142"/>
      <c r="FY66" s="148"/>
      <c r="FZ66" s="148"/>
      <c r="GA66" s="279"/>
      <c r="GB66" s="279"/>
      <c r="GC66" s="279"/>
      <c r="GD66" s="279"/>
      <c r="GE66" s="279"/>
      <c r="GF66" s="148"/>
      <c r="GG66" s="142"/>
      <c r="GH66" s="142"/>
      <c r="GI66" s="142"/>
      <c r="GJ66" s="142"/>
      <c r="GK66" s="142"/>
      <c r="GL66" s="278"/>
      <c r="GM66" s="278"/>
      <c r="GN66" s="278"/>
      <c r="GO66" s="148"/>
      <c r="GP66" s="275"/>
      <c r="GR66" s="60"/>
      <c r="GS66" s="48">
        <v>4</v>
      </c>
      <c r="GT66" s="47">
        <v>4</v>
      </c>
      <c r="GU66" s="99" t="s">
        <v>205</v>
      </c>
      <c r="GV66" s="93">
        <v>1</v>
      </c>
      <c r="GW66" s="47" t="s">
        <v>206</v>
      </c>
      <c r="GX66" s="99" t="str">
        <f t="shared" si="94"/>
        <v>Pc4</v>
      </c>
      <c r="GY66" s="48">
        <f t="shared" si="102"/>
        <v>300</v>
      </c>
      <c r="GZ66" s="94">
        <f t="shared" si="95"/>
        <v>860160</v>
      </c>
      <c r="HA66" s="95">
        <f t="shared" si="99"/>
        <v>203.55793108258928</v>
      </c>
      <c r="HB66" s="51">
        <f t="shared" si="96"/>
        <v>6.8579291578409283E-3</v>
      </c>
      <c r="HC66" s="51">
        <f t="shared" si="97"/>
        <v>2.4563032122641083E-2</v>
      </c>
      <c r="HD66" s="453">
        <f t="shared" si="98"/>
        <v>8.5755442101658308E-2</v>
      </c>
      <c r="HE66" s="184"/>
    </row>
    <row r="67" spans="1:215">
      <c r="A67" s="142">
        <f t="shared" si="21"/>
        <v>63</v>
      </c>
      <c r="B67" s="99"/>
      <c r="C67" s="99"/>
      <c r="D67" s="99"/>
      <c r="E67" s="99" t="s">
        <v>66</v>
      </c>
      <c r="F67" s="99"/>
      <c r="G67" s="49">
        <f t="shared" si="22"/>
        <v>60</v>
      </c>
      <c r="H67" s="251" t="str">
        <f t="shared" si="83"/>
        <v/>
      </c>
      <c r="I67" s="251" t="str">
        <f t="shared" si="84"/>
        <v/>
      </c>
      <c r="J67" s="251" t="str">
        <f t="shared" si="85"/>
        <v/>
      </c>
      <c r="K67" s="251" t="str">
        <f t="shared" si="86"/>
        <v>J</v>
      </c>
      <c r="L67" s="251" t="str">
        <f t="shared" si="87"/>
        <v/>
      </c>
      <c r="M67" s="49" t="str">
        <f t="shared" si="46"/>
        <v>PIC-a</v>
      </c>
      <c r="N67" s="201" t="str">
        <f t="shared" si="71"/>
        <v/>
      </c>
      <c r="O67" s="47" t="str">
        <f t="shared" si="72"/>
        <v/>
      </c>
      <c r="P67" s="47" t="str">
        <f t="shared" si="73"/>
        <v/>
      </c>
      <c r="Q67" s="47">
        <f t="shared" si="74"/>
        <v>1</v>
      </c>
      <c r="R67" s="201" t="str">
        <f t="shared" si="75"/>
        <v/>
      </c>
      <c r="S67" s="148">
        <f t="shared" si="23"/>
        <v>63</v>
      </c>
      <c r="T67" s="99"/>
      <c r="U67" s="99"/>
      <c r="V67" s="99"/>
      <c r="W67" s="99" t="s">
        <v>66</v>
      </c>
      <c r="X67" s="99" t="s">
        <v>69</v>
      </c>
      <c r="Y67" s="49">
        <f t="shared" si="76"/>
        <v>60</v>
      </c>
      <c r="Z67" s="251" t="str">
        <f t="shared" si="88"/>
        <v/>
      </c>
      <c r="AA67" s="251" t="str">
        <f t="shared" si="89"/>
        <v/>
      </c>
      <c r="AB67" s="251" t="str">
        <f t="shared" si="90"/>
        <v/>
      </c>
      <c r="AC67" s="251" t="str">
        <f t="shared" si="91"/>
        <v>J</v>
      </c>
      <c r="AD67" s="251" t="str">
        <f t="shared" si="92"/>
        <v>K</v>
      </c>
      <c r="AE67" s="49" t="str">
        <f t="shared" si="82"/>
        <v>PIC-a</v>
      </c>
      <c r="AF67" s="201" t="str">
        <f t="shared" si="77"/>
        <v/>
      </c>
      <c r="AG67" s="47" t="str">
        <f t="shared" si="78"/>
        <v/>
      </c>
      <c r="AH67" s="47" t="str">
        <f t="shared" si="79"/>
        <v/>
      </c>
      <c r="AI67" s="47">
        <f t="shared" si="80"/>
        <v>1</v>
      </c>
      <c r="AJ67" s="201" t="str">
        <f t="shared" si="81"/>
        <v/>
      </c>
      <c r="AK67" s="49"/>
      <c r="AL67" s="217"/>
      <c r="AM67" s="217"/>
      <c r="AN67" s="217"/>
      <c r="AO67" s="217"/>
      <c r="AP67" s="321"/>
      <c r="AQ67" s="217"/>
      <c r="AR67" s="217"/>
      <c r="AU67" s="47" t="str">
        <f t="shared" si="115"/>
        <v>K</v>
      </c>
      <c r="AV67" s="47" t="str">
        <f t="shared" si="116"/>
        <v>Kg</v>
      </c>
      <c r="AW67" s="47">
        <f t="shared" si="117"/>
        <v>0</v>
      </c>
      <c r="AX67" s="47">
        <f t="shared" si="118"/>
        <v>1</v>
      </c>
      <c r="AY67" s="47">
        <f t="shared" si="119"/>
        <v>0</v>
      </c>
      <c r="AZ67" s="47">
        <f t="shared" si="120"/>
        <v>0</v>
      </c>
      <c r="BA67" s="47">
        <f t="shared" si="121"/>
        <v>0</v>
      </c>
      <c r="BD67" s="49"/>
      <c r="BK67" s="301">
        <f t="shared" si="103"/>
        <v>14</v>
      </c>
      <c r="BL67" s="301">
        <v>13</v>
      </c>
      <c r="BM67" s="47" t="str">
        <f t="shared" si="101"/>
        <v>Sc3</v>
      </c>
      <c r="BN67" s="106"/>
      <c r="BO67" s="170" t="s">
        <v>208</v>
      </c>
      <c r="BP67" s="170" t="s">
        <v>208</v>
      </c>
      <c r="BQ67" s="170" t="s">
        <v>209</v>
      </c>
      <c r="BR67" s="170" t="s">
        <v>209</v>
      </c>
      <c r="BS67" s="170" t="s">
        <v>208</v>
      </c>
      <c r="BT67" s="106">
        <v>3</v>
      </c>
      <c r="BU67" s="301">
        <f t="shared" si="104"/>
        <v>6</v>
      </c>
      <c r="BV67" s="301">
        <f t="shared" si="105"/>
        <v>4</v>
      </c>
      <c r="BW67" s="301">
        <f t="shared" si="106"/>
        <v>41</v>
      </c>
      <c r="BX67" s="301">
        <f t="shared" si="107"/>
        <v>67</v>
      </c>
      <c r="BY67" s="301">
        <f t="shared" si="108"/>
        <v>3</v>
      </c>
      <c r="BZ67" s="302">
        <f t="shared" si="109"/>
        <v>197784</v>
      </c>
      <c r="CA67" s="302">
        <f t="shared" si="110"/>
        <v>197784</v>
      </c>
      <c r="CB67" s="303">
        <f t="shared" si="111"/>
        <v>120</v>
      </c>
      <c r="CC67" s="302">
        <f t="shared" si="112"/>
        <v>23734080</v>
      </c>
      <c r="CD67" s="304">
        <f t="shared" si="114"/>
        <v>2.259195845119254E-3</v>
      </c>
      <c r="CE67" s="81"/>
      <c r="CF67" s="345"/>
      <c r="CG67" s="345"/>
      <c r="CH67" s="346"/>
      <c r="CI67" s="346"/>
      <c r="CJ67" s="346"/>
      <c r="CK67" s="346"/>
      <c r="CL67" s="346"/>
      <c r="CM67" s="142"/>
      <c r="CN67" s="142"/>
      <c r="CO67" s="142"/>
      <c r="CP67" s="148"/>
      <c r="CQ67" s="148"/>
      <c r="CR67" s="279"/>
      <c r="CS67" s="279"/>
      <c r="CT67" s="279"/>
      <c r="CU67" s="279"/>
      <c r="CV67" s="279"/>
      <c r="CW67" s="148"/>
      <c r="CX67" s="142"/>
      <c r="CY67" s="142"/>
      <c r="CZ67" s="142"/>
      <c r="DA67" s="142"/>
      <c r="DB67" s="142"/>
      <c r="DC67" s="278"/>
      <c r="DD67" s="278"/>
      <c r="DE67" s="278"/>
      <c r="DF67" s="278"/>
      <c r="DG67" s="275"/>
      <c r="DH67" s="142"/>
      <c r="DI67" s="142"/>
      <c r="DJ67" s="148"/>
      <c r="DK67" s="142"/>
      <c r="DL67" s="142"/>
      <c r="DM67" s="142"/>
      <c r="DN67" s="142"/>
      <c r="DO67" s="142"/>
      <c r="DP67" s="142"/>
      <c r="DQ67" s="142"/>
      <c r="DR67" s="142"/>
      <c r="DS67" s="148"/>
      <c r="DT67" s="148"/>
      <c r="DU67" s="279"/>
      <c r="DV67" s="279"/>
      <c r="DW67" s="279"/>
      <c r="DX67" s="279"/>
      <c r="DY67" s="279"/>
      <c r="DZ67" s="148"/>
      <c r="EA67" s="142"/>
      <c r="EB67" s="142"/>
      <c r="EC67" s="142"/>
      <c r="ED67" s="142"/>
      <c r="EE67" s="142"/>
      <c r="EF67" s="278"/>
      <c r="EG67" s="278"/>
      <c r="EH67" s="278"/>
      <c r="EI67" s="278"/>
      <c r="EJ67" s="275"/>
      <c r="EK67" s="142"/>
      <c r="EL67" s="142"/>
      <c r="EM67" s="148"/>
      <c r="EN67" s="142"/>
      <c r="EO67" s="142"/>
      <c r="EP67" s="142"/>
      <c r="EQ67" s="142"/>
      <c r="ER67" s="142"/>
      <c r="ES67" s="142"/>
      <c r="ET67" s="142"/>
      <c r="EU67" s="142"/>
      <c r="EV67" s="148"/>
      <c r="EW67" s="148"/>
      <c r="EX67" s="279"/>
      <c r="EY67" s="279"/>
      <c r="EZ67" s="279"/>
      <c r="FA67" s="279"/>
      <c r="FB67" s="279"/>
      <c r="FC67" s="148"/>
      <c r="FD67" s="142"/>
      <c r="FE67" s="142"/>
      <c r="FF67" s="142"/>
      <c r="FG67" s="142"/>
      <c r="FH67" s="142"/>
      <c r="FI67" s="278"/>
      <c r="FJ67" s="278"/>
      <c r="FK67" s="278"/>
      <c r="FL67" s="278"/>
      <c r="FM67" s="275"/>
      <c r="FN67" s="142"/>
      <c r="FO67" s="142"/>
      <c r="FP67" s="148"/>
      <c r="FQ67" s="142"/>
      <c r="FR67" s="142"/>
      <c r="FS67" s="142"/>
      <c r="FT67" s="142"/>
      <c r="FU67" s="142"/>
      <c r="FV67" s="142"/>
      <c r="FW67" s="142"/>
      <c r="FX67" s="142"/>
      <c r="FY67" s="148"/>
      <c r="FZ67" s="148"/>
      <c r="GA67" s="279"/>
      <c r="GB67" s="279"/>
      <c r="GC67" s="279"/>
      <c r="GD67" s="279"/>
      <c r="GE67" s="279"/>
      <c r="GF67" s="148"/>
      <c r="GG67" s="142"/>
      <c r="GH67" s="142"/>
      <c r="GI67" s="142"/>
      <c r="GJ67" s="142"/>
      <c r="GK67" s="142"/>
      <c r="GL67" s="278"/>
      <c r="GM67" s="278"/>
      <c r="GN67" s="278"/>
      <c r="GO67" s="148"/>
      <c r="GP67" s="275"/>
      <c r="GR67" s="60"/>
      <c r="GS67" s="48">
        <v>4</v>
      </c>
      <c r="GT67" s="47">
        <v>3</v>
      </c>
      <c r="GU67" s="99" t="s">
        <v>205</v>
      </c>
      <c r="GV67" s="93">
        <v>1</v>
      </c>
      <c r="GW67" s="47" t="s">
        <v>206</v>
      </c>
      <c r="GX67" s="99" t="str">
        <f t="shared" si="94"/>
        <v>Pc3</v>
      </c>
      <c r="GY67" s="48">
        <f t="shared" si="102"/>
        <v>30</v>
      </c>
      <c r="GZ67" s="94">
        <f t="shared" si="95"/>
        <v>3970560</v>
      </c>
      <c r="HA67" s="95">
        <f t="shared" si="99"/>
        <v>44.09765625</v>
      </c>
      <c r="HB67" s="51">
        <f t="shared" si="96"/>
        <v>3.1656690844676427E-2</v>
      </c>
      <c r="HC67" s="51">
        <f t="shared" si="97"/>
        <v>1.133847107804057E-2</v>
      </c>
      <c r="HD67" s="453">
        <f t="shared" si="98"/>
        <v>2.3503336877133746E-3</v>
      </c>
      <c r="HE67" s="184"/>
    </row>
    <row r="68" spans="1:215">
      <c r="A68" s="142">
        <f t="shared" si="21"/>
        <v>64</v>
      </c>
      <c r="B68" s="99"/>
      <c r="C68" s="99"/>
      <c r="D68" s="99"/>
      <c r="E68" s="99" t="s">
        <v>54</v>
      </c>
      <c r="F68" s="99"/>
      <c r="G68" s="49">
        <f t="shared" si="22"/>
        <v>61</v>
      </c>
      <c r="H68" s="251" t="str">
        <f t="shared" si="83"/>
        <v/>
      </c>
      <c r="I68" s="251" t="str">
        <f t="shared" si="84"/>
        <v/>
      </c>
      <c r="J68" s="251" t="str">
        <f t="shared" si="85"/>
        <v/>
      </c>
      <c r="K68" s="251">
        <f t="shared" si="86"/>
        <v>9</v>
      </c>
      <c r="L68" s="251" t="str">
        <f t="shared" si="87"/>
        <v/>
      </c>
      <c r="M68" s="49" t="str">
        <f t="shared" si="46"/>
        <v>PIC-a</v>
      </c>
      <c r="N68" s="201" t="str">
        <f t="shared" si="71"/>
        <v/>
      </c>
      <c r="O68" s="47" t="str">
        <f t="shared" si="72"/>
        <v/>
      </c>
      <c r="P68" s="47" t="str">
        <f t="shared" si="73"/>
        <v/>
      </c>
      <c r="Q68" s="47">
        <f t="shared" si="74"/>
        <v>1</v>
      </c>
      <c r="R68" s="201" t="str">
        <f t="shared" si="75"/>
        <v/>
      </c>
      <c r="S68" s="148">
        <f t="shared" si="23"/>
        <v>64</v>
      </c>
      <c r="T68" s="99"/>
      <c r="U68" s="99"/>
      <c r="V68" s="99"/>
      <c r="W68" s="99" t="s">
        <v>54</v>
      </c>
      <c r="X68" s="99" t="s">
        <v>54</v>
      </c>
      <c r="Y68" s="49">
        <f t="shared" si="76"/>
        <v>61</v>
      </c>
      <c r="Z68" s="251" t="str">
        <f t="shared" si="88"/>
        <v/>
      </c>
      <c r="AA68" s="251" t="str">
        <f t="shared" si="89"/>
        <v/>
      </c>
      <c r="AB68" s="251" t="str">
        <f t="shared" si="90"/>
        <v/>
      </c>
      <c r="AC68" s="251">
        <f t="shared" si="91"/>
        <v>9</v>
      </c>
      <c r="AD68" s="251" t="str">
        <f t="shared" si="92"/>
        <v>PIC-a</v>
      </c>
      <c r="AE68" s="49" t="str">
        <f t="shared" si="82"/>
        <v>PIC-a</v>
      </c>
      <c r="AF68" s="201" t="str">
        <f t="shared" si="77"/>
        <v/>
      </c>
      <c r="AG68" s="47" t="str">
        <f t="shared" si="78"/>
        <v/>
      </c>
      <c r="AH68" s="47" t="str">
        <f t="shared" si="79"/>
        <v/>
      </c>
      <c r="AI68" s="47">
        <f t="shared" si="80"/>
        <v>1</v>
      </c>
      <c r="AJ68" s="201" t="str">
        <f t="shared" si="81"/>
        <v/>
      </c>
      <c r="AK68" s="49"/>
      <c r="AL68" s="217"/>
      <c r="AM68" s="217"/>
      <c r="AN68" s="217"/>
      <c r="AO68" s="217"/>
      <c r="AP68" s="217"/>
      <c r="AQ68" s="217"/>
      <c r="AR68" s="217"/>
      <c r="AU68" s="47" t="str">
        <f t="shared" si="115"/>
        <v>Q</v>
      </c>
      <c r="AV68" s="47" t="str">
        <f t="shared" si="116"/>
        <v>Qn</v>
      </c>
      <c r="AW68" s="47">
        <f t="shared" si="117"/>
        <v>0</v>
      </c>
      <c r="AX68" s="47">
        <f t="shared" si="118"/>
        <v>0</v>
      </c>
      <c r="AY68" s="47">
        <f t="shared" si="119"/>
        <v>0</v>
      </c>
      <c r="AZ68" s="47">
        <f t="shared" si="120"/>
        <v>0</v>
      </c>
      <c r="BA68" s="47">
        <f t="shared" si="121"/>
        <v>0</v>
      </c>
      <c r="BD68" s="49"/>
      <c r="BK68" s="301">
        <f t="shared" si="103"/>
        <v>15</v>
      </c>
      <c r="BL68" s="301">
        <v>13</v>
      </c>
      <c r="BM68" s="47" t="str">
        <f t="shared" si="101"/>
        <v>Sc3</v>
      </c>
      <c r="BN68" s="106"/>
      <c r="BO68" s="170" t="s">
        <v>208</v>
      </c>
      <c r="BP68" s="170" t="s">
        <v>208</v>
      </c>
      <c r="BQ68" s="170" t="s">
        <v>209</v>
      </c>
      <c r="BR68" s="170" t="s">
        <v>208</v>
      </c>
      <c r="BS68" s="170" t="s">
        <v>209</v>
      </c>
      <c r="BT68" s="106">
        <v>3</v>
      </c>
      <c r="BU68" s="301">
        <f t="shared" si="104"/>
        <v>6</v>
      </c>
      <c r="BV68" s="301">
        <f t="shared" si="105"/>
        <v>4</v>
      </c>
      <c r="BW68" s="301">
        <f t="shared" si="106"/>
        <v>41</v>
      </c>
      <c r="BX68" s="301">
        <f t="shared" si="107"/>
        <v>4</v>
      </c>
      <c r="BY68" s="301">
        <f t="shared" si="108"/>
        <v>44</v>
      </c>
      <c r="BZ68" s="302">
        <f t="shared" si="109"/>
        <v>173184</v>
      </c>
      <c r="CA68" s="302">
        <f t="shared" si="110"/>
        <v>173184</v>
      </c>
      <c r="CB68" s="303">
        <f t="shared" si="111"/>
        <v>120</v>
      </c>
      <c r="CC68" s="302">
        <f t="shared" si="112"/>
        <v>20782080</v>
      </c>
      <c r="CD68" s="304">
        <f t="shared" si="114"/>
        <v>1.9782013370198441E-3</v>
      </c>
      <c r="CE68" s="81"/>
      <c r="CF68" s="345"/>
      <c r="CG68" s="345"/>
      <c r="CH68" s="346"/>
      <c r="CI68" s="346"/>
      <c r="CJ68" s="346"/>
      <c r="CK68" s="346"/>
      <c r="CL68" s="346"/>
      <c r="CM68" s="142"/>
      <c r="CN68" s="142"/>
      <c r="CO68" s="142"/>
      <c r="CP68" s="148"/>
      <c r="CQ68" s="148"/>
      <c r="CR68" s="279"/>
      <c r="CS68" s="279"/>
      <c r="CT68" s="279"/>
      <c r="CU68" s="279"/>
      <c r="CV68" s="279"/>
      <c r="CW68" s="148"/>
      <c r="CX68" s="142"/>
      <c r="CY68" s="142"/>
      <c r="CZ68" s="142"/>
      <c r="DA68" s="142"/>
      <c r="DB68" s="142"/>
      <c r="DC68" s="278"/>
      <c r="DD68" s="278"/>
      <c r="DE68" s="278"/>
      <c r="DF68" s="278"/>
      <c r="DG68" s="275"/>
      <c r="DH68" s="142"/>
      <c r="DI68" s="142"/>
      <c r="DJ68" s="148"/>
      <c r="DK68" s="142"/>
      <c r="DL68" s="142"/>
      <c r="DM68" s="142"/>
      <c r="DN68" s="142"/>
      <c r="DO68" s="142"/>
      <c r="DP68" s="142"/>
      <c r="DQ68" s="142"/>
      <c r="DR68" s="142"/>
      <c r="DS68" s="148"/>
      <c r="DT68" s="148"/>
      <c r="DU68" s="279"/>
      <c r="DV68" s="279"/>
      <c r="DW68" s="279"/>
      <c r="DX68" s="279"/>
      <c r="DY68" s="279"/>
      <c r="DZ68" s="148"/>
      <c r="EA68" s="142"/>
      <c r="EB68" s="142"/>
      <c r="EC68" s="142"/>
      <c r="ED68" s="142"/>
      <c r="EE68" s="142"/>
      <c r="EF68" s="278"/>
      <c r="EG68" s="278"/>
      <c r="EH68" s="278"/>
      <c r="EI68" s="278"/>
      <c r="EJ68" s="275"/>
      <c r="EK68" s="142"/>
      <c r="EL68" s="142"/>
      <c r="EM68" s="148"/>
      <c r="EN68" s="142"/>
      <c r="EO68" s="142"/>
      <c r="EP68" s="142"/>
      <c r="EQ68" s="142"/>
      <c r="ER68" s="142"/>
      <c r="ES68" s="142"/>
      <c r="ET68" s="142"/>
      <c r="EU68" s="142"/>
      <c r="EV68" s="148"/>
      <c r="EW68" s="148"/>
      <c r="EX68" s="279"/>
      <c r="EY68" s="279"/>
      <c r="EZ68" s="279"/>
      <c r="FA68" s="279"/>
      <c r="FB68" s="279"/>
      <c r="FC68" s="148"/>
      <c r="FD68" s="142"/>
      <c r="FE68" s="142"/>
      <c r="FF68" s="142"/>
      <c r="FG68" s="142"/>
      <c r="FH68" s="142"/>
      <c r="FI68" s="278"/>
      <c r="FJ68" s="278"/>
      <c r="FK68" s="278"/>
      <c r="FL68" s="278"/>
      <c r="FM68" s="275"/>
      <c r="FN68" s="142"/>
      <c r="FO68" s="142"/>
      <c r="FP68" s="148"/>
      <c r="FQ68" s="142"/>
      <c r="FR68" s="142"/>
      <c r="FS68" s="142"/>
      <c r="FT68" s="142"/>
      <c r="FU68" s="142"/>
      <c r="FV68" s="142"/>
      <c r="FW68" s="142"/>
      <c r="FX68" s="142"/>
      <c r="FY68" s="148"/>
      <c r="FZ68" s="148"/>
      <c r="GA68" s="279"/>
      <c r="GB68" s="279"/>
      <c r="GC68" s="279"/>
      <c r="GD68" s="279"/>
      <c r="GE68" s="279"/>
      <c r="GF68" s="148"/>
      <c r="GG68" s="142"/>
      <c r="GH68" s="142"/>
      <c r="GI68" s="142"/>
      <c r="GJ68" s="142"/>
      <c r="GK68" s="142"/>
      <c r="GL68" s="278"/>
      <c r="GM68" s="278"/>
      <c r="GN68" s="278"/>
      <c r="GO68" s="148"/>
      <c r="GP68" s="275"/>
      <c r="GR68" s="60"/>
      <c r="GS68" s="48">
        <v>4</v>
      </c>
      <c r="GT68" s="47">
        <v>2</v>
      </c>
      <c r="GU68" s="99" t="s">
        <v>205</v>
      </c>
      <c r="GV68" s="93">
        <v>1</v>
      </c>
      <c r="GW68" s="47" t="s">
        <v>206</v>
      </c>
      <c r="GX68" s="99" t="str">
        <f t="shared" si="94"/>
        <v>Pc2</v>
      </c>
      <c r="GY68" s="48">
        <f t="shared" si="102"/>
        <v>0</v>
      </c>
      <c r="GZ68" s="94">
        <f t="shared" si="95"/>
        <v>0</v>
      </c>
      <c r="HA68" s="95">
        <f t="shared" si="99"/>
        <v>0</v>
      </c>
      <c r="HB68" s="51">
        <f t="shared" si="96"/>
        <v>0</v>
      </c>
      <c r="HC68" s="51">
        <f t="shared" si="97"/>
        <v>0</v>
      </c>
      <c r="HD68" s="453">
        <f t="shared" si="98"/>
        <v>0</v>
      </c>
      <c r="HE68" s="184"/>
    </row>
    <row r="69" spans="1:215">
      <c r="A69" s="142">
        <f t="shared" si="21"/>
        <v>65</v>
      </c>
      <c r="B69" s="99"/>
      <c r="C69" s="99"/>
      <c r="D69" s="99"/>
      <c r="E69" s="99" t="s">
        <v>89</v>
      </c>
      <c r="F69" s="99"/>
      <c r="G69" s="49">
        <f t="shared" si="22"/>
        <v>62</v>
      </c>
      <c r="H69" s="251" t="str">
        <f t="shared" si="83"/>
        <v/>
      </c>
      <c r="I69" s="251" t="str">
        <f t="shared" si="84"/>
        <v/>
      </c>
      <c r="J69" s="251" t="str">
        <f t="shared" si="85"/>
        <v/>
      </c>
      <c r="K69" s="251">
        <f t="shared" si="86"/>
        <v>10</v>
      </c>
      <c r="L69" s="251" t="str">
        <f t="shared" si="87"/>
        <v/>
      </c>
      <c r="M69" s="49" t="str">
        <f t="shared" si="46"/>
        <v>PIC-a</v>
      </c>
      <c r="N69" s="201" t="str">
        <f t="shared" ref="N69:N97" si="123">IF(AND(COUNTIF(H68:H70,$AL$26)=0,COUNTIF(H68:H70,$M69)=0,H71&lt;&gt;""),1,"")</f>
        <v/>
      </c>
      <c r="O69" s="47" t="str">
        <f t="shared" ref="O69:O97" si="124">IF(AND(COUNTIF(I68:I71,$AL$26)=0,COUNTIF(I68:I71,$M69)=0,I71&lt;&gt;""),1,"")</f>
        <v/>
      </c>
      <c r="P69" s="47" t="str">
        <f t="shared" ref="P69:P97" si="125">IF(AND(COUNTIF(J68:J71,$AL$26)=0,COUNTIF(J68:J71,$M69)=0,J71&lt;&gt;""),1,"")</f>
        <v/>
      </c>
      <c r="Q69" s="47">
        <f t="shared" ref="Q69:Q97" si="126">IF(AND(COUNTIF(K68:K71,$AL$26)=0,COUNTIF(K68:K71,$M69)=0,K71&lt;&gt;""),1,"")</f>
        <v>1</v>
      </c>
      <c r="R69" s="201" t="str">
        <f t="shared" ref="R69:R97" si="127">IF(AND(COUNTIF(L68:L70,$AL$26)=0,COUNTIF(L68:L70,$M69)=0,L71&lt;&gt;""),1,"")</f>
        <v/>
      </c>
      <c r="S69" s="148">
        <f t="shared" si="23"/>
        <v>65</v>
      </c>
      <c r="T69" s="99"/>
      <c r="U69" s="99"/>
      <c r="V69" s="99"/>
      <c r="W69" s="99" t="s">
        <v>89</v>
      </c>
      <c r="X69" s="99" t="s">
        <v>81</v>
      </c>
      <c r="Y69" s="49">
        <f t="shared" ref="Y69:Y99" si="128">Y68+1</f>
        <v>62</v>
      </c>
      <c r="Z69" s="251" t="str">
        <f t="shared" si="88"/>
        <v/>
      </c>
      <c r="AA69" s="251" t="str">
        <f t="shared" si="89"/>
        <v/>
      </c>
      <c r="AB69" s="251" t="str">
        <f t="shared" si="90"/>
        <v/>
      </c>
      <c r="AC69" s="251">
        <f t="shared" si="91"/>
        <v>10</v>
      </c>
      <c r="AD69" s="251" t="str">
        <f t="shared" si="92"/>
        <v>A</v>
      </c>
      <c r="AE69" s="49" t="str">
        <f t="shared" si="82"/>
        <v>PIC-a</v>
      </c>
      <c r="AF69" s="201" t="str">
        <f t="shared" ref="AF69:AF97" si="129">IF(AND(COUNTIF(Z68:Z70,$AL$26)=0,COUNTIF(Z68:Z70,$AE69)=0,Z71&lt;&gt;""),1,"")</f>
        <v/>
      </c>
      <c r="AG69" s="47" t="str">
        <f t="shared" ref="AG69:AG97" si="130">IF(AND(COUNTIF(AA68:AA71,$AL$26)=0,COUNTIF(AA68:AA71,$AE69)=0,AA71&lt;&gt;""),1,"")</f>
        <v/>
      </c>
      <c r="AH69" s="47" t="str">
        <f t="shared" ref="AH69:AH97" si="131">IF(AND(COUNTIF(AB68:AB71,$AL$26)=0,COUNTIF(AB68:AB71,$AE69)=0,AB71&lt;&gt;""),1,"")</f>
        <v/>
      </c>
      <c r="AI69" s="47">
        <f t="shared" ref="AI69:AI97" si="132">IF(AND(COUNTIF(AC68:AC71,$AL$26)=0,COUNTIF(AC68:AC71,$AE69)=0,AC71&lt;&gt;""),1,"")</f>
        <v>1</v>
      </c>
      <c r="AJ69" s="201" t="str">
        <f t="shared" ref="AJ69:AJ97" si="133">IF(AND(COUNTIF(AD68:AD70,$AL$26)=0,COUNTIF(AD68:AD70,$AE69)=0,AD71&lt;&gt;""),1,"")</f>
        <v/>
      </c>
      <c r="AK69" s="49"/>
      <c r="AL69" s="217"/>
      <c r="AM69" s="217"/>
      <c r="AN69" s="217"/>
      <c r="AO69" s="217"/>
      <c r="AP69" s="217"/>
      <c r="AQ69" s="217"/>
      <c r="AR69" s="217"/>
      <c r="AU69" s="47" t="str">
        <f t="shared" si="115"/>
        <v>J</v>
      </c>
      <c r="AV69" s="47" t="str">
        <f t="shared" si="116"/>
        <v>Jk</v>
      </c>
      <c r="AW69" s="47">
        <f t="shared" si="117"/>
        <v>0</v>
      </c>
      <c r="AX69" s="47">
        <f t="shared" si="118"/>
        <v>0</v>
      </c>
      <c r="AY69" s="47">
        <f t="shared" si="119"/>
        <v>0</v>
      </c>
      <c r="AZ69" s="47">
        <f t="shared" si="120"/>
        <v>0</v>
      </c>
      <c r="BA69" s="47">
        <f t="shared" si="121"/>
        <v>0</v>
      </c>
      <c r="BD69" s="49"/>
      <c r="BK69" s="301">
        <f t="shared" si="103"/>
        <v>16</v>
      </c>
      <c r="BL69" s="301">
        <v>13</v>
      </c>
      <c r="BM69" s="47" t="str">
        <f t="shared" si="101"/>
        <v>Sc3</v>
      </c>
      <c r="BN69" s="106"/>
      <c r="BO69" s="170" t="s">
        <v>208</v>
      </c>
      <c r="BP69" s="170" t="s">
        <v>208</v>
      </c>
      <c r="BQ69" s="170" t="s">
        <v>208</v>
      </c>
      <c r="BR69" s="170" t="s">
        <v>209</v>
      </c>
      <c r="BS69" s="170" t="s">
        <v>209</v>
      </c>
      <c r="BT69" s="106">
        <v>3</v>
      </c>
      <c r="BU69" s="301">
        <f t="shared" si="104"/>
        <v>6</v>
      </c>
      <c r="BV69" s="301">
        <f t="shared" si="105"/>
        <v>4</v>
      </c>
      <c r="BW69" s="301">
        <f t="shared" si="106"/>
        <v>4</v>
      </c>
      <c r="BX69" s="301">
        <f t="shared" si="107"/>
        <v>67</v>
      </c>
      <c r="BY69" s="301">
        <f t="shared" si="108"/>
        <v>44</v>
      </c>
      <c r="BZ69" s="302">
        <f t="shared" si="109"/>
        <v>283008</v>
      </c>
      <c r="CA69" s="302">
        <f t="shared" si="110"/>
        <v>283008</v>
      </c>
      <c r="CB69" s="303">
        <f t="shared" si="111"/>
        <v>120</v>
      </c>
      <c r="CC69" s="302">
        <f t="shared" si="112"/>
        <v>33960960</v>
      </c>
      <c r="CD69" s="304">
        <f t="shared" si="114"/>
        <v>3.2326704775690138E-3</v>
      </c>
      <c r="CE69" s="81"/>
      <c r="CF69" s="345"/>
      <c r="CG69" s="345"/>
      <c r="CH69" s="346"/>
      <c r="CI69" s="346"/>
      <c r="CJ69" s="346"/>
      <c r="CK69" s="346"/>
      <c r="CL69" s="346"/>
      <c r="CM69" s="142"/>
      <c r="CN69" s="142"/>
      <c r="CO69" s="142"/>
      <c r="CP69" s="148"/>
      <c r="CQ69" s="148"/>
      <c r="CR69" s="279"/>
      <c r="CS69" s="279"/>
      <c r="CT69" s="279"/>
      <c r="CU69" s="279"/>
      <c r="CV69" s="279"/>
      <c r="CW69" s="148"/>
      <c r="CX69" s="142"/>
      <c r="CY69" s="142"/>
      <c r="CZ69" s="142"/>
      <c r="DA69" s="142"/>
      <c r="DB69" s="142"/>
      <c r="DC69" s="278"/>
      <c r="DD69" s="278"/>
      <c r="DE69" s="278"/>
      <c r="DF69" s="278"/>
      <c r="DG69" s="275"/>
      <c r="DH69" s="142"/>
      <c r="DI69" s="142"/>
      <c r="DJ69" s="148"/>
      <c r="DK69" s="142"/>
      <c r="DL69" s="142"/>
      <c r="DM69" s="142"/>
      <c r="DN69" s="142"/>
      <c r="DO69" s="142"/>
      <c r="DP69" s="142"/>
      <c r="DQ69" s="142"/>
      <c r="DR69" s="142"/>
      <c r="DS69" s="148"/>
      <c r="DT69" s="148"/>
      <c r="DU69" s="279"/>
      <c r="DV69" s="279"/>
      <c r="DW69" s="279"/>
      <c r="DX69" s="279"/>
      <c r="DY69" s="279"/>
      <c r="DZ69" s="148"/>
      <c r="EA69" s="142"/>
      <c r="EB69" s="142"/>
      <c r="EC69" s="142"/>
      <c r="ED69" s="142"/>
      <c r="EE69" s="142"/>
      <c r="EF69" s="278"/>
      <c r="EG69" s="278"/>
      <c r="EH69" s="278"/>
      <c r="EI69" s="278"/>
      <c r="EJ69" s="275"/>
      <c r="EK69" s="142"/>
      <c r="EL69" s="142"/>
      <c r="EM69" s="148"/>
      <c r="EN69" s="142"/>
      <c r="EO69" s="142"/>
      <c r="EP69" s="142"/>
      <c r="EQ69" s="142"/>
      <c r="ER69" s="142"/>
      <c r="ES69" s="142"/>
      <c r="ET69" s="142"/>
      <c r="EU69" s="142"/>
      <c r="EV69" s="148"/>
      <c r="EW69" s="148"/>
      <c r="EX69" s="279"/>
      <c r="EY69" s="279"/>
      <c r="EZ69" s="279"/>
      <c r="FA69" s="279"/>
      <c r="FB69" s="279"/>
      <c r="FC69" s="148"/>
      <c r="FD69" s="142"/>
      <c r="FE69" s="142"/>
      <c r="FF69" s="142"/>
      <c r="FG69" s="142"/>
      <c r="FH69" s="142"/>
      <c r="FI69" s="278"/>
      <c r="FJ69" s="278"/>
      <c r="FK69" s="278"/>
      <c r="FL69" s="278"/>
      <c r="FM69" s="275"/>
      <c r="FN69" s="142"/>
      <c r="FO69" s="142"/>
      <c r="FP69" s="148"/>
      <c r="FQ69" s="142"/>
      <c r="FR69" s="142"/>
      <c r="FS69" s="142"/>
      <c r="FT69" s="142"/>
      <c r="FU69" s="142"/>
      <c r="FV69" s="142"/>
      <c r="FW69" s="142"/>
      <c r="FX69" s="142"/>
      <c r="FY69" s="148"/>
      <c r="FZ69" s="148"/>
      <c r="GA69" s="279"/>
      <c r="GB69" s="279"/>
      <c r="GC69" s="279"/>
      <c r="GD69" s="279"/>
      <c r="GE69" s="279"/>
      <c r="GF69" s="148"/>
      <c r="GG69" s="142"/>
      <c r="GH69" s="142"/>
      <c r="GI69" s="142"/>
      <c r="GJ69" s="142"/>
      <c r="GK69" s="142"/>
      <c r="GL69" s="278"/>
      <c r="GM69" s="278"/>
      <c r="GN69" s="278"/>
      <c r="GO69" s="148"/>
      <c r="GP69" s="275"/>
      <c r="GR69" s="60"/>
      <c r="GS69" s="48">
        <v>4</v>
      </c>
      <c r="GT69" s="47">
        <v>1</v>
      </c>
      <c r="GU69" s="99" t="s">
        <v>205</v>
      </c>
      <c r="GV69" s="93">
        <v>1</v>
      </c>
      <c r="GW69" s="47" t="s">
        <v>206</v>
      </c>
      <c r="GX69" s="99" t="str">
        <f t="shared" si="94"/>
        <v>Pc1</v>
      </c>
      <c r="GY69" s="48">
        <f t="shared" si="102"/>
        <v>0</v>
      </c>
      <c r="GZ69" s="94">
        <f t="shared" si="95"/>
        <v>0</v>
      </c>
      <c r="HA69" s="95">
        <f t="shared" si="99"/>
        <v>0</v>
      </c>
      <c r="HB69" s="51">
        <f t="shared" si="96"/>
        <v>0</v>
      </c>
      <c r="HC69" s="51">
        <f t="shared" si="97"/>
        <v>0</v>
      </c>
      <c r="HD69" s="453">
        <f t="shared" si="98"/>
        <v>0</v>
      </c>
      <c r="HE69" s="184"/>
    </row>
    <row r="70" spans="1:215">
      <c r="A70" s="142">
        <f t="shared" si="21"/>
        <v>66</v>
      </c>
      <c r="B70" s="99"/>
      <c r="C70" s="99"/>
      <c r="D70" s="99"/>
      <c r="E70" s="99" t="s">
        <v>42</v>
      </c>
      <c r="F70" s="99"/>
      <c r="G70" s="49">
        <f t="shared" ref="G70:G99" si="134">G69+1</f>
        <v>63</v>
      </c>
      <c r="H70" s="251" t="str">
        <f t="shared" si="83"/>
        <v/>
      </c>
      <c r="I70" s="251" t="str">
        <f t="shared" si="84"/>
        <v/>
      </c>
      <c r="J70" s="251" t="str">
        <f t="shared" si="85"/>
        <v/>
      </c>
      <c r="K70" s="251" t="str">
        <f t="shared" si="86"/>
        <v>PIC-e</v>
      </c>
      <c r="L70" s="251" t="str">
        <f t="shared" si="87"/>
        <v/>
      </c>
      <c r="M70" s="49" t="str">
        <f t="shared" si="46"/>
        <v>PIC-a</v>
      </c>
      <c r="N70" s="201" t="str">
        <f t="shared" si="123"/>
        <v/>
      </c>
      <c r="O70" s="47" t="str">
        <f t="shared" si="124"/>
        <v/>
      </c>
      <c r="P70" s="47" t="str">
        <f t="shared" si="125"/>
        <v/>
      </c>
      <c r="Q70" s="47">
        <f t="shared" si="126"/>
        <v>1</v>
      </c>
      <c r="R70" s="201" t="str">
        <f t="shared" si="127"/>
        <v/>
      </c>
      <c r="S70" s="148">
        <f t="shared" ref="S70:S96" si="135">S69+1</f>
        <v>66</v>
      </c>
      <c r="T70" s="99"/>
      <c r="U70" s="99"/>
      <c r="V70" s="99"/>
      <c r="W70" s="99" t="s">
        <v>42</v>
      </c>
      <c r="X70" s="99" t="s">
        <v>68</v>
      </c>
      <c r="Y70" s="49">
        <f t="shared" si="128"/>
        <v>63</v>
      </c>
      <c r="Z70" s="251" t="str">
        <f t="shared" si="88"/>
        <v/>
      </c>
      <c r="AA70" s="251" t="str">
        <f t="shared" si="89"/>
        <v/>
      </c>
      <c r="AB70" s="251" t="str">
        <f t="shared" si="90"/>
        <v/>
      </c>
      <c r="AC70" s="251" t="str">
        <f t="shared" si="91"/>
        <v>PIC-e</v>
      </c>
      <c r="AD70" s="251" t="str">
        <f t="shared" si="92"/>
        <v>PIC-c</v>
      </c>
      <c r="AE70" s="49" t="str">
        <f t="shared" ref="AE70:AE97" si="136">AE69</f>
        <v>PIC-a</v>
      </c>
      <c r="AF70" s="201" t="str">
        <f t="shared" si="129"/>
        <v/>
      </c>
      <c r="AG70" s="47" t="str">
        <f t="shared" si="130"/>
        <v/>
      </c>
      <c r="AH70" s="47" t="str">
        <f t="shared" si="131"/>
        <v/>
      </c>
      <c r="AI70" s="47">
        <f t="shared" si="132"/>
        <v>1</v>
      </c>
      <c r="AJ70" s="201">
        <f t="shared" si="133"/>
        <v>1</v>
      </c>
      <c r="AK70" s="49"/>
      <c r="AL70" s="217"/>
      <c r="AM70" s="217"/>
      <c r="AN70" s="217"/>
      <c r="AO70" s="217"/>
      <c r="AP70" s="330"/>
      <c r="AQ70" s="217"/>
      <c r="AR70" s="217"/>
      <c r="AU70" s="47">
        <f t="shared" si="115"/>
        <v>10</v>
      </c>
      <c r="AV70" s="47" t="str">
        <f t="shared" si="116"/>
        <v>Te</v>
      </c>
      <c r="AW70" s="47">
        <f t="shared" si="117"/>
        <v>0</v>
      </c>
      <c r="AX70" s="47">
        <f t="shared" si="118"/>
        <v>0</v>
      </c>
      <c r="AY70" s="47">
        <f t="shared" si="119"/>
        <v>1</v>
      </c>
      <c r="AZ70" s="47">
        <f t="shared" si="120"/>
        <v>0</v>
      </c>
      <c r="BA70" s="47">
        <f t="shared" si="121"/>
        <v>0</v>
      </c>
      <c r="BD70" s="49"/>
      <c r="BK70" s="301">
        <f t="shared" si="103"/>
        <v>17</v>
      </c>
      <c r="BL70" s="301">
        <v>13</v>
      </c>
      <c r="BM70" s="47" t="str">
        <f t="shared" si="101"/>
        <v>Sc2</v>
      </c>
      <c r="BN70" s="106"/>
      <c r="BO70" s="170" t="s">
        <v>209</v>
      </c>
      <c r="BP70" s="170" t="s">
        <v>209</v>
      </c>
      <c r="BQ70" s="170" t="s">
        <v>209</v>
      </c>
      <c r="BR70" s="170" t="s">
        <v>208</v>
      </c>
      <c r="BS70" s="170" t="s">
        <v>208</v>
      </c>
      <c r="BT70" s="106">
        <v>2</v>
      </c>
      <c r="BU70" s="301">
        <f t="shared" si="104"/>
        <v>47</v>
      </c>
      <c r="BV70" s="301">
        <f t="shared" si="105"/>
        <v>18</v>
      </c>
      <c r="BW70" s="301">
        <f t="shared" si="106"/>
        <v>41</v>
      </c>
      <c r="BX70" s="301">
        <f t="shared" si="107"/>
        <v>4</v>
      </c>
      <c r="BY70" s="301">
        <f t="shared" si="108"/>
        <v>3</v>
      </c>
      <c r="BZ70" s="302">
        <f t="shared" si="109"/>
        <v>416232</v>
      </c>
      <c r="CA70" s="302">
        <f t="shared" si="110"/>
        <v>0</v>
      </c>
      <c r="CB70" s="303">
        <f t="shared" ref="CB70:CB79" si="137">HLOOKUP(BT70,$AW$43:$BA$56,BL70+1,TRUE)*$AM$19</f>
        <v>0</v>
      </c>
      <c r="CC70" s="302">
        <f t="shared" ref="CC70:CC79" si="138">PRODUCT(CA70:CB70)</f>
        <v>0</v>
      </c>
      <c r="CD70" s="304">
        <f t="shared" si="114"/>
        <v>0</v>
      </c>
      <c r="CE70" s="81"/>
      <c r="CF70" s="345"/>
      <c r="CG70" s="345"/>
      <c r="CH70" s="346"/>
      <c r="CI70" s="346"/>
      <c r="CJ70" s="346"/>
      <c r="CK70" s="346"/>
      <c r="CL70" s="346"/>
      <c r="CM70" s="142"/>
      <c r="CN70" s="142"/>
      <c r="CO70" s="142"/>
      <c r="CP70" s="148"/>
      <c r="CQ70" s="148"/>
      <c r="CR70" s="279"/>
      <c r="CS70" s="279"/>
      <c r="CT70" s="279"/>
      <c r="CU70" s="279"/>
      <c r="CV70" s="279"/>
      <c r="CW70" s="148"/>
      <c r="CX70" s="142"/>
      <c r="CY70" s="142"/>
      <c r="CZ70" s="142"/>
      <c r="DA70" s="142"/>
      <c r="DB70" s="142"/>
      <c r="DC70" s="278"/>
      <c r="DD70" s="278"/>
      <c r="DE70" s="278"/>
      <c r="DF70" s="278"/>
      <c r="DG70" s="275"/>
      <c r="DH70" s="142"/>
      <c r="DI70" s="142"/>
      <c r="DJ70" s="148"/>
      <c r="DK70" s="142"/>
      <c r="DL70" s="142"/>
      <c r="DM70" s="142"/>
      <c r="DN70" s="142"/>
      <c r="DO70" s="142"/>
      <c r="DP70" s="142"/>
      <c r="DQ70" s="142"/>
      <c r="DR70" s="142"/>
      <c r="DS70" s="148"/>
      <c r="DT70" s="148"/>
      <c r="DU70" s="279"/>
      <c r="DV70" s="279"/>
      <c r="DW70" s="279"/>
      <c r="DX70" s="279"/>
      <c r="DY70" s="279"/>
      <c r="DZ70" s="148"/>
      <c r="EA70" s="142"/>
      <c r="EB70" s="142"/>
      <c r="EC70" s="142"/>
      <c r="ED70" s="142"/>
      <c r="EE70" s="142"/>
      <c r="EF70" s="278"/>
      <c r="EG70" s="278"/>
      <c r="EH70" s="278"/>
      <c r="EI70" s="278"/>
      <c r="EJ70" s="275"/>
      <c r="EK70" s="142"/>
      <c r="EL70" s="142"/>
      <c r="EM70" s="148"/>
      <c r="EN70" s="142"/>
      <c r="EO70" s="142"/>
      <c r="EP70" s="142"/>
      <c r="EQ70" s="142"/>
      <c r="ER70" s="142"/>
      <c r="ES70" s="142"/>
      <c r="ET70" s="142"/>
      <c r="EU70" s="142"/>
      <c r="EV70" s="148"/>
      <c r="EW70" s="148"/>
      <c r="EX70" s="279"/>
      <c r="EY70" s="279"/>
      <c r="EZ70" s="279"/>
      <c r="FA70" s="279"/>
      <c r="FB70" s="279"/>
      <c r="FC70" s="148"/>
      <c r="FD70" s="142"/>
      <c r="FE70" s="142"/>
      <c r="FF70" s="142"/>
      <c r="FG70" s="142"/>
      <c r="FH70" s="142"/>
      <c r="FI70" s="278"/>
      <c r="FJ70" s="278"/>
      <c r="FK70" s="278"/>
      <c r="FL70" s="278"/>
      <c r="FM70" s="275"/>
      <c r="FN70" s="142"/>
      <c r="FO70" s="142"/>
      <c r="FP70" s="148"/>
      <c r="FQ70" s="142"/>
      <c r="FR70" s="142"/>
      <c r="FS70" s="142"/>
      <c r="FT70" s="142"/>
      <c r="FU70" s="142"/>
      <c r="FV70" s="142"/>
      <c r="FW70" s="142"/>
      <c r="FX70" s="142"/>
      <c r="FY70" s="148"/>
      <c r="FZ70" s="148"/>
      <c r="GA70" s="279"/>
      <c r="GB70" s="279"/>
      <c r="GC70" s="279"/>
      <c r="GD70" s="279"/>
      <c r="GE70" s="279"/>
      <c r="GF70" s="148"/>
      <c r="GG70" s="142"/>
      <c r="GH70" s="142"/>
      <c r="GI70" s="142"/>
      <c r="GJ70" s="142"/>
      <c r="GK70" s="142"/>
      <c r="GL70" s="278"/>
      <c r="GM70" s="278"/>
      <c r="GN70" s="278"/>
      <c r="GO70" s="148"/>
      <c r="GP70" s="275"/>
      <c r="GR70" s="60"/>
      <c r="GS70" s="48">
        <v>5</v>
      </c>
      <c r="GT70" s="47">
        <v>5</v>
      </c>
      <c r="GU70" s="99" t="s">
        <v>205</v>
      </c>
      <c r="GV70" s="93">
        <v>1</v>
      </c>
      <c r="GW70" s="47" t="s">
        <v>206</v>
      </c>
      <c r="GX70" s="99" t="str">
        <f t="shared" si="94"/>
        <v>Pd5</v>
      </c>
      <c r="GY70" s="48">
        <f t="shared" si="102"/>
        <v>300</v>
      </c>
      <c r="GZ70" s="94">
        <f t="shared" si="95"/>
        <v>1306368</v>
      </c>
      <c r="HA70" s="95">
        <f t="shared" si="99"/>
        <v>134.02991347001765</v>
      </c>
      <c r="HB70" s="51">
        <f t="shared" si="96"/>
        <v>1.041547990847091E-2</v>
      </c>
      <c r="HC70" s="51">
        <f t="shared" si="97"/>
        <v>3.7305105036261145E-2</v>
      </c>
      <c r="HD70" s="453">
        <f t="shared" si="98"/>
        <v>0.13024107769189355</v>
      </c>
      <c r="HE70" s="184"/>
      <c r="HF70" s="60"/>
      <c r="HG70" s="298"/>
    </row>
    <row r="71" spans="1:215">
      <c r="A71" s="142">
        <f t="shared" si="21"/>
        <v>67</v>
      </c>
      <c r="B71" s="99"/>
      <c r="C71" s="99"/>
      <c r="D71" s="99"/>
      <c r="E71" s="99" t="s">
        <v>81</v>
      </c>
      <c r="F71" s="99"/>
      <c r="G71" s="49">
        <f t="shared" si="134"/>
        <v>64</v>
      </c>
      <c r="H71" s="251" t="str">
        <f t="shared" ref="H71:H99" si="139">IF(B68="","",B68)</f>
        <v/>
      </c>
      <c r="I71" s="251" t="str">
        <f t="shared" ref="I71:I99" si="140">IF(C68="","",C68)</f>
        <v/>
      </c>
      <c r="J71" s="251" t="str">
        <f t="shared" ref="J71:J99" si="141">IF(D68="","",D68)</f>
        <v/>
      </c>
      <c r="K71" s="251" t="str">
        <f t="shared" ref="K71:K99" si="142">IF(E68="","",E68)</f>
        <v>K</v>
      </c>
      <c r="L71" s="251" t="str">
        <f t="shared" ref="L71:L99" si="143">IF(F68="","",F68)</f>
        <v/>
      </c>
      <c r="M71" s="49" t="str">
        <f t="shared" ref="M71:M97" si="144">M70</f>
        <v>PIC-a</v>
      </c>
      <c r="N71" s="201" t="str">
        <f t="shared" si="123"/>
        <v/>
      </c>
      <c r="O71" s="47" t="str">
        <f t="shared" si="124"/>
        <v/>
      </c>
      <c r="P71" s="47" t="str">
        <f t="shared" si="125"/>
        <v/>
      </c>
      <c r="Q71" s="47">
        <f t="shared" si="126"/>
        <v>1</v>
      </c>
      <c r="R71" s="201" t="str">
        <f t="shared" si="127"/>
        <v/>
      </c>
      <c r="S71" s="148">
        <f t="shared" si="135"/>
        <v>67</v>
      </c>
      <c r="T71" s="99"/>
      <c r="U71" s="99"/>
      <c r="V71" s="99"/>
      <c r="W71" s="99" t="s">
        <v>81</v>
      </c>
      <c r="X71" s="99" t="s">
        <v>55</v>
      </c>
      <c r="Y71" s="49">
        <f t="shared" si="128"/>
        <v>64</v>
      </c>
      <c r="Z71" s="251" t="str">
        <f t="shared" ref="Z71:Z99" si="145">IF(T68="","",T68)</f>
        <v/>
      </c>
      <c r="AA71" s="251" t="str">
        <f t="shared" ref="AA71:AA99" si="146">IF(U68="","",U68)</f>
        <v/>
      </c>
      <c r="AB71" s="251" t="str">
        <f t="shared" ref="AB71:AB99" si="147">IF(V68="","",V68)</f>
        <v/>
      </c>
      <c r="AC71" s="251" t="str">
        <f t="shared" ref="AC71:AC99" si="148">IF(W68="","",W68)</f>
        <v>K</v>
      </c>
      <c r="AD71" s="251" t="str">
        <f t="shared" ref="AD71:AD99" si="149">IF(X68="","",X68)</f>
        <v>K</v>
      </c>
      <c r="AE71" s="49" t="str">
        <f t="shared" si="136"/>
        <v>PIC-a</v>
      </c>
      <c r="AF71" s="201" t="str">
        <f t="shared" si="129"/>
        <v/>
      </c>
      <c r="AG71" s="47" t="str">
        <f t="shared" si="130"/>
        <v/>
      </c>
      <c r="AH71" s="47" t="str">
        <f t="shared" si="131"/>
        <v/>
      </c>
      <c r="AI71" s="47">
        <f t="shared" si="132"/>
        <v>1</v>
      </c>
      <c r="AJ71" s="201">
        <f t="shared" si="133"/>
        <v>1</v>
      </c>
      <c r="AK71" s="49"/>
      <c r="AL71" s="217"/>
      <c r="AM71" s="217"/>
      <c r="AN71" s="217"/>
      <c r="AO71" s="312"/>
      <c r="AP71" s="326"/>
      <c r="AQ71" s="312"/>
      <c r="AR71" s="312"/>
      <c r="AU71" s="47">
        <f t="shared" si="115"/>
        <v>9</v>
      </c>
      <c r="AV71" s="47" t="str">
        <f t="shared" si="116"/>
        <v>Nn</v>
      </c>
      <c r="AW71" s="47">
        <f t="shared" si="117"/>
        <v>1</v>
      </c>
      <c r="AX71" s="47">
        <f t="shared" si="118"/>
        <v>0</v>
      </c>
      <c r="AY71" s="47">
        <f t="shared" si="119"/>
        <v>0</v>
      </c>
      <c r="AZ71" s="47">
        <f t="shared" si="120"/>
        <v>0</v>
      </c>
      <c r="BA71" s="47">
        <f t="shared" si="121"/>
        <v>0</v>
      </c>
      <c r="BD71" s="49"/>
      <c r="BK71" s="301">
        <f t="shared" si="103"/>
        <v>18</v>
      </c>
      <c r="BL71" s="301">
        <v>13</v>
      </c>
      <c r="BM71" s="47" t="str">
        <f t="shared" si="101"/>
        <v>Sc2</v>
      </c>
      <c r="BN71" s="106"/>
      <c r="BO71" s="170" t="s">
        <v>209</v>
      </c>
      <c r="BP71" s="170" t="s">
        <v>209</v>
      </c>
      <c r="BQ71" s="170" t="s">
        <v>208</v>
      </c>
      <c r="BR71" s="170" t="s">
        <v>209</v>
      </c>
      <c r="BS71" s="170" t="s">
        <v>208</v>
      </c>
      <c r="BT71" s="106">
        <v>2</v>
      </c>
      <c r="BU71" s="301">
        <f t="shared" si="104"/>
        <v>47</v>
      </c>
      <c r="BV71" s="301">
        <f t="shared" si="105"/>
        <v>18</v>
      </c>
      <c r="BW71" s="301">
        <f t="shared" si="106"/>
        <v>4</v>
      </c>
      <c r="BX71" s="301">
        <f t="shared" si="107"/>
        <v>67</v>
      </c>
      <c r="BY71" s="301">
        <f t="shared" si="108"/>
        <v>3</v>
      </c>
      <c r="BZ71" s="302">
        <f t="shared" si="109"/>
        <v>680184</v>
      </c>
      <c r="CA71" s="302">
        <f t="shared" si="110"/>
        <v>0</v>
      </c>
      <c r="CB71" s="303">
        <f t="shared" si="137"/>
        <v>0</v>
      </c>
      <c r="CC71" s="302">
        <f t="shared" si="138"/>
        <v>0</v>
      </c>
      <c r="CD71" s="304">
        <f t="shared" si="114"/>
        <v>0</v>
      </c>
      <c r="CE71" s="81"/>
      <c r="CF71" s="345"/>
      <c r="CG71" s="345"/>
      <c r="CH71" s="346"/>
      <c r="CI71" s="346"/>
      <c r="CJ71" s="346"/>
      <c r="CK71" s="346"/>
      <c r="CL71" s="346"/>
      <c r="CM71" s="142"/>
      <c r="CN71" s="142"/>
      <c r="CO71" s="142"/>
      <c r="CP71" s="148"/>
      <c r="CQ71" s="148"/>
      <c r="CR71" s="279"/>
      <c r="CS71" s="279"/>
      <c r="CT71" s="279"/>
      <c r="CU71" s="279"/>
      <c r="CV71" s="279"/>
      <c r="CW71" s="148"/>
      <c r="CX71" s="142"/>
      <c r="CY71" s="142"/>
      <c r="CZ71" s="142"/>
      <c r="DA71" s="142"/>
      <c r="DB71" s="142"/>
      <c r="DC71" s="278"/>
      <c r="DD71" s="278"/>
      <c r="DE71" s="278"/>
      <c r="DF71" s="278"/>
      <c r="DG71" s="275"/>
      <c r="DH71" s="142"/>
      <c r="DI71" s="142"/>
      <c r="DJ71" s="148"/>
      <c r="DK71" s="142"/>
      <c r="DL71" s="142"/>
      <c r="DM71" s="142"/>
      <c r="DN71" s="142"/>
      <c r="DO71" s="142"/>
      <c r="DP71" s="142"/>
      <c r="DQ71" s="142"/>
      <c r="DR71" s="142"/>
      <c r="DS71" s="148"/>
      <c r="DT71" s="148"/>
      <c r="DU71" s="279"/>
      <c r="DV71" s="279"/>
      <c r="DW71" s="279"/>
      <c r="DX71" s="279"/>
      <c r="DY71" s="279"/>
      <c r="DZ71" s="148"/>
      <c r="EA71" s="142"/>
      <c r="EB71" s="142"/>
      <c r="EC71" s="142"/>
      <c r="ED71" s="142"/>
      <c r="EE71" s="142"/>
      <c r="EF71" s="278"/>
      <c r="EG71" s="278"/>
      <c r="EH71" s="278"/>
      <c r="EI71" s="278"/>
      <c r="EJ71" s="275"/>
      <c r="EK71" s="142"/>
      <c r="EL71" s="142"/>
      <c r="EM71" s="148"/>
      <c r="EN71" s="142"/>
      <c r="EO71" s="142"/>
      <c r="EP71" s="142"/>
      <c r="EQ71" s="142"/>
      <c r="ER71" s="142"/>
      <c r="ES71" s="142"/>
      <c r="ET71" s="142"/>
      <c r="EU71" s="142"/>
      <c r="EV71" s="148"/>
      <c r="EW71" s="148"/>
      <c r="EX71" s="279"/>
      <c r="EY71" s="279"/>
      <c r="EZ71" s="279"/>
      <c r="FA71" s="279"/>
      <c r="FB71" s="279"/>
      <c r="FC71" s="148"/>
      <c r="FD71" s="142"/>
      <c r="FE71" s="142"/>
      <c r="FF71" s="142"/>
      <c r="FG71" s="142"/>
      <c r="FH71" s="142"/>
      <c r="FI71" s="278"/>
      <c r="FJ71" s="278"/>
      <c r="FK71" s="278"/>
      <c r="FL71" s="278"/>
      <c r="FM71" s="275"/>
      <c r="FN71" s="142"/>
      <c r="FO71" s="142"/>
      <c r="FP71" s="148"/>
      <c r="FQ71" s="142"/>
      <c r="FR71" s="142"/>
      <c r="FS71" s="142"/>
      <c r="FT71" s="142"/>
      <c r="FU71" s="142"/>
      <c r="FV71" s="142"/>
      <c r="FW71" s="142"/>
      <c r="FX71" s="142"/>
      <c r="FY71" s="148"/>
      <c r="FZ71" s="148"/>
      <c r="GA71" s="279"/>
      <c r="GB71" s="279"/>
      <c r="GC71" s="279"/>
      <c r="GD71" s="279"/>
      <c r="GE71" s="279"/>
      <c r="GF71" s="148"/>
      <c r="GG71" s="142"/>
      <c r="GH71" s="142"/>
      <c r="GI71" s="142"/>
      <c r="GJ71" s="142"/>
      <c r="GK71" s="142"/>
      <c r="GL71" s="278"/>
      <c r="GM71" s="278"/>
      <c r="GN71" s="278"/>
      <c r="GO71" s="148"/>
      <c r="GP71" s="275"/>
      <c r="GR71" s="60"/>
      <c r="GS71" s="48">
        <v>5</v>
      </c>
      <c r="GT71" s="47">
        <v>4</v>
      </c>
      <c r="GU71" s="99" t="s">
        <v>205</v>
      </c>
      <c r="GV71" s="93">
        <v>1</v>
      </c>
      <c r="GW71" s="47" t="s">
        <v>206</v>
      </c>
      <c r="GX71" s="99" t="str">
        <f t="shared" si="94"/>
        <v>Pd4</v>
      </c>
      <c r="GY71" s="48">
        <f t="shared" si="102"/>
        <v>100</v>
      </c>
      <c r="GZ71" s="94">
        <f t="shared" si="95"/>
        <v>1679616</v>
      </c>
      <c r="HA71" s="95">
        <f t="shared" si="99"/>
        <v>104.24548825445817</v>
      </c>
      <c r="HB71" s="51">
        <f t="shared" si="96"/>
        <v>1.339133131089117E-2</v>
      </c>
      <c r="HC71" s="51">
        <f t="shared" si="97"/>
        <v>1.5987902158397634E-2</v>
      </c>
      <c r="HD71" s="453">
        <f t="shared" si="98"/>
        <v>6.8450557238534078E-3</v>
      </c>
      <c r="HE71" s="184"/>
    </row>
    <row r="72" spans="1:215">
      <c r="A72" s="142">
        <f t="shared" si="21"/>
        <v>68</v>
      </c>
      <c r="B72" s="99"/>
      <c r="C72" s="99"/>
      <c r="D72" s="99"/>
      <c r="E72" s="99">
        <v>9</v>
      </c>
      <c r="F72" s="99"/>
      <c r="G72" s="49">
        <f t="shared" si="134"/>
        <v>65</v>
      </c>
      <c r="H72" s="251" t="str">
        <f t="shared" si="139"/>
        <v/>
      </c>
      <c r="I72" s="251" t="str">
        <f t="shared" si="140"/>
        <v/>
      </c>
      <c r="J72" s="251" t="str">
        <f t="shared" si="141"/>
        <v/>
      </c>
      <c r="K72" s="251" t="str">
        <f t="shared" si="142"/>
        <v>Q</v>
      </c>
      <c r="L72" s="251" t="str">
        <f t="shared" si="143"/>
        <v/>
      </c>
      <c r="M72" s="49" t="str">
        <f t="shared" si="144"/>
        <v>PIC-a</v>
      </c>
      <c r="N72" s="201" t="str">
        <f t="shared" si="123"/>
        <v/>
      </c>
      <c r="O72" s="47" t="str">
        <f t="shared" si="124"/>
        <v/>
      </c>
      <c r="P72" s="47" t="str">
        <f t="shared" si="125"/>
        <v/>
      </c>
      <c r="Q72" s="47">
        <f t="shared" si="126"/>
        <v>1</v>
      </c>
      <c r="R72" s="201" t="str">
        <f t="shared" si="127"/>
        <v/>
      </c>
      <c r="S72" s="148">
        <f t="shared" si="135"/>
        <v>68</v>
      </c>
      <c r="T72" s="99"/>
      <c r="U72" s="99"/>
      <c r="V72" s="99"/>
      <c r="W72" s="99">
        <v>9</v>
      </c>
      <c r="X72" s="99" t="s">
        <v>71</v>
      </c>
      <c r="Y72" s="49">
        <f t="shared" si="128"/>
        <v>65</v>
      </c>
      <c r="Z72" s="251" t="str">
        <f t="shared" si="145"/>
        <v/>
      </c>
      <c r="AA72" s="251" t="str">
        <f t="shared" si="146"/>
        <v/>
      </c>
      <c r="AB72" s="251" t="str">
        <f t="shared" si="147"/>
        <v/>
      </c>
      <c r="AC72" s="251" t="str">
        <f t="shared" si="148"/>
        <v>Q</v>
      </c>
      <c r="AD72" s="251" t="str">
        <f t="shared" si="149"/>
        <v>PIC-d</v>
      </c>
      <c r="AE72" s="49" t="str">
        <f t="shared" si="136"/>
        <v>PIC-a</v>
      </c>
      <c r="AF72" s="201" t="str">
        <f t="shared" si="129"/>
        <v/>
      </c>
      <c r="AG72" s="47" t="str">
        <f t="shared" si="130"/>
        <v/>
      </c>
      <c r="AH72" s="47" t="str">
        <f t="shared" si="131"/>
        <v/>
      </c>
      <c r="AI72" s="47">
        <f t="shared" si="132"/>
        <v>1</v>
      </c>
      <c r="AJ72" s="201">
        <f t="shared" si="133"/>
        <v>1</v>
      </c>
      <c r="AK72" s="49"/>
      <c r="AL72" s="217"/>
      <c r="AM72" s="217"/>
      <c r="AN72" s="217"/>
      <c r="AO72" s="217"/>
      <c r="AP72" s="321"/>
      <c r="AQ72" s="321"/>
      <c r="AR72" s="321"/>
      <c r="AS72" s="101"/>
      <c r="AU72" s="49"/>
      <c r="AW72" s="52"/>
      <c r="AX72" s="52"/>
      <c r="AY72" s="52"/>
      <c r="AZ72" s="52"/>
      <c r="BA72" s="52"/>
      <c r="BD72" s="49"/>
      <c r="BK72" s="301">
        <f t="shared" si="103"/>
        <v>19</v>
      </c>
      <c r="BL72" s="301">
        <v>13</v>
      </c>
      <c r="BM72" s="47" t="str">
        <f t="shared" si="101"/>
        <v>Sc2</v>
      </c>
      <c r="BN72" s="106"/>
      <c r="BO72" s="170" t="s">
        <v>209</v>
      </c>
      <c r="BP72" s="170" t="s">
        <v>209</v>
      </c>
      <c r="BQ72" s="170" t="s">
        <v>208</v>
      </c>
      <c r="BR72" s="170" t="s">
        <v>208</v>
      </c>
      <c r="BS72" s="170" t="s">
        <v>209</v>
      </c>
      <c r="BT72" s="106">
        <v>2</v>
      </c>
      <c r="BU72" s="301">
        <f t="shared" si="104"/>
        <v>47</v>
      </c>
      <c r="BV72" s="301">
        <f t="shared" si="105"/>
        <v>18</v>
      </c>
      <c r="BW72" s="301">
        <f t="shared" si="106"/>
        <v>4</v>
      </c>
      <c r="BX72" s="301">
        <f t="shared" si="107"/>
        <v>4</v>
      </c>
      <c r="BY72" s="301">
        <f t="shared" si="108"/>
        <v>44</v>
      </c>
      <c r="BZ72" s="302">
        <f t="shared" si="109"/>
        <v>595584</v>
      </c>
      <c r="CA72" s="302">
        <f t="shared" si="110"/>
        <v>0</v>
      </c>
      <c r="CB72" s="303">
        <f t="shared" si="137"/>
        <v>0</v>
      </c>
      <c r="CC72" s="302">
        <f t="shared" si="138"/>
        <v>0</v>
      </c>
      <c r="CD72" s="304">
        <f t="shared" si="114"/>
        <v>0</v>
      </c>
      <c r="CE72" s="81"/>
      <c r="CF72" s="345"/>
      <c r="CG72" s="345"/>
      <c r="CH72" s="346"/>
      <c r="CI72" s="346"/>
      <c r="CJ72" s="346"/>
      <c r="CK72" s="346"/>
      <c r="CL72" s="346"/>
      <c r="CM72" s="142"/>
      <c r="CN72" s="142"/>
      <c r="CO72" s="142"/>
      <c r="CP72" s="148"/>
      <c r="CQ72" s="148"/>
      <c r="CR72" s="279"/>
      <c r="CS72" s="279"/>
      <c r="CT72" s="279"/>
      <c r="CU72" s="279"/>
      <c r="CV72" s="279"/>
      <c r="CW72" s="148"/>
      <c r="CX72" s="142"/>
      <c r="CY72" s="142"/>
      <c r="CZ72" s="142"/>
      <c r="DA72" s="142"/>
      <c r="DB72" s="142"/>
      <c r="DC72" s="278"/>
      <c r="DD72" s="278"/>
      <c r="DE72" s="278"/>
      <c r="DF72" s="278"/>
      <c r="DG72" s="275"/>
      <c r="DH72" s="142"/>
      <c r="DI72" s="142"/>
      <c r="DJ72" s="148"/>
      <c r="DK72" s="142"/>
      <c r="DL72" s="142"/>
      <c r="DM72" s="142"/>
      <c r="DN72" s="142"/>
      <c r="DO72" s="142"/>
      <c r="DP72" s="142"/>
      <c r="DQ72" s="142"/>
      <c r="DR72" s="142"/>
      <c r="DS72" s="148"/>
      <c r="DT72" s="148"/>
      <c r="DU72" s="279"/>
      <c r="DV72" s="279"/>
      <c r="DW72" s="279"/>
      <c r="DX72" s="279"/>
      <c r="DY72" s="279"/>
      <c r="DZ72" s="148"/>
      <c r="EA72" s="142"/>
      <c r="EB72" s="142"/>
      <c r="EC72" s="142"/>
      <c r="ED72" s="142"/>
      <c r="EE72" s="142"/>
      <c r="EF72" s="278"/>
      <c r="EG72" s="278"/>
      <c r="EH72" s="278"/>
      <c r="EI72" s="278"/>
      <c r="EJ72" s="275"/>
      <c r="EK72" s="142"/>
      <c r="EL72" s="142"/>
      <c r="EM72" s="148"/>
      <c r="EN72" s="142"/>
      <c r="EO72" s="142"/>
      <c r="EP72" s="142"/>
      <c r="EQ72" s="142"/>
      <c r="ER72" s="142"/>
      <c r="ES72" s="142"/>
      <c r="ET72" s="142"/>
      <c r="EU72" s="142"/>
      <c r="EV72" s="148"/>
      <c r="EW72" s="148"/>
      <c r="EX72" s="279"/>
      <c r="EY72" s="279"/>
      <c r="EZ72" s="279"/>
      <c r="FA72" s="279"/>
      <c r="FB72" s="279"/>
      <c r="FC72" s="148"/>
      <c r="FD72" s="142"/>
      <c r="FE72" s="142"/>
      <c r="FF72" s="142"/>
      <c r="FG72" s="142"/>
      <c r="FH72" s="142"/>
      <c r="FI72" s="278"/>
      <c r="FJ72" s="278"/>
      <c r="FK72" s="278"/>
      <c r="FL72" s="278"/>
      <c r="FM72" s="275"/>
      <c r="FN72" s="142"/>
      <c r="FO72" s="142"/>
      <c r="FP72" s="148"/>
      <c r="FQ72" s="142"/>
      <c r="FR72" s="142"/>
      <c r="FS72" s="142"/>
      <c r="FT72" s="142"/>
      <c r="FU72" s="142"/>
      <c r="FV72" s="142"/>
      <c r="FW72" s="142"/>
      <c r="FX72" s="142"/>
      <c r="FY72" s="148"/>
      <c r="FZ72" s="148"/>
      <c r="GA72" s="279"/>
      <c r="GB72" s="279"/>
      <c r="GC72" s="279"/>
      <c r="GD72" s="279"/>
      <c r="GE72" s="279"/>
      <c r="GF72" s="148"/>
      <c r="GG72" s="142"/>
      <c r="GH72" s="142"/>
      <c r="GI72" s="142"/>
      <c r="GJ72" s="142"/>
      <c r="GK72" s="142"/>
      <c r="GL72" s="278"/>
      <c r="GM72" s="278"/>
      <c r="GN72" s="278"/>
      <c r="GO72" s="278"/>
      <c r="GP72" s="275"/>
      <c r="GR72" s="60"/>
      <c r="GS72" s="48">
        <v>5</v>
      </c>
      <c r="GT72" s="47">
        <v>3</v>
      </c>
      <c r="GU72" s="99" t="s">
        <v>205</v>
      </c>
      <c r="GV72" s="93">
        <v>1</v>
      </c>
      <c r="GW72" s="47" t="s">
        <v>206</v>
      </c>
      <c r="GX72" s="99" t="str">
        <f t="shared" si="94"/>
        <v>Pd3</v>
      </c>
      <c r="GY72" s="48">
        <f t="shared" si="102"/>
        <v>30</v>
      </c>
      <c r="GZ72" s="94">
        <f t="shared" si="95"/>
        <v>2923776</v>
      </c>
      <c r="HA72" s="95">
        <f t="shared" si="99"/>
        <v>59.885706018518519</v>
      </c>
      <c r="HB72" s="51">
        <f t="shared" si="96"/>
        <v>2.3310835985625368E-2</v>
      </c>
      <c r="HC72" s="51">
        <f t="shared" si="97"/>
        <v>8.349237793829874E-3</v>
      </c>
      <c r="HD72" s="453">
        <f t="shared" si="98"/>
        <v>1.7307002609525757E-3</v>
      </c>
      <c r="HE72" s="184"/>
    </row>
    <row r="73" spans="1:215">
      <c r="A73" s="142">
        <f t="shared" si="21"/>
        <v>69</v>
      </c>
      <c r="B73" s="99"/>
      <c r="C73" s="99"/>
      <c r="D73" s="99"/>
      <c r="E73" s="99" t="s">
        <v>67</v>
      </c>
      <c r="F73" s="99"/>
      <c r="G73" s="49">
        <f t="shared" si="134"/>
        <v>66</v>
      </c>
      <c r="H73" s="251" t="str">
        <f t="shared" si="139"/>
        <v/>
      </c>
      <c r="I73" s="251" t="str">
        <f t="shared" si="140"/>
        <v/>
      </c>
      <c r="J73" s="251" t="str">
        <f t="shared" si="141"/>
        <v/>
      </c>
      <c r="K73" s="251" t="str">
        <f t="shared" si="142"/>
        <v>J</v>
      </c>
      <c r="L73" s="251" t="str">
        <f t="shared" si="143"/>
        <v/>
      </c>
      <c r="M73" s="49" t="str">
        <f t="shared" si="144"/>
        <v>PIC-a</v>
      </c>
      <c r="N73" s="201" t="str">
        <f t="shared" si="123"/>
        <v/>
      </c>
      <c r="O73" s="47" t="str">
        <f t="shared" si="124"/>
        <v/>
      </c>
      <c r="P73" s="47" t="str">
        <f t="shared" si="125"/>
        <v/>
      </c>
      <c r="Q73" s="47">
        <f t="shared" si="126"/>
        <v>1</v>
      </c>
      <c r="R73" s="201" t="str">
        <f t="shared" si="127"/>
        <v/>
      </c>
      <c r="S73" s="148">
        <f t="shared" si="135"/>
        <v>69</v>
      </c>
      <c r="T73" s="99"/>
      <c r="U73" s="99"/>
      <c r="V73" s="99"/>
      <c r="W73" s="99" t="s">
        <v>67</v>
      </c>
      <c r="X73" s="99">
        <v>10</v>
      </c>
      <c r="Y73" s="49">
        <f t="shared" si="128"/>
        <v>66</v>
      </c>
      <c r="Z73" s="251" t="str">
        <f t="shared" si="145"/>
        <v/>
      </c>
      <c r="AA73" s="251" t="str">
        <f t="shared" si="146"/>
        <v/>
      </c>
      <c r="AB73" s="251" t="str">
        <f t="shared" si="147"/>
        <v/>
      </c>
      <c r="AC73" s="251" t="str">
        <f t="shared" si="148"/>
        <v>J</v>
      </c>
      <c r="AD73" s="251" t="str">
        <f t="shared" si="149"/>
        <v>A</v>
      </c>
      <c r="AE73" s="49" t="str">
        <f t="shared" si="136"/>
        <v>PIC-a</v>
      </c>
      <c r="AF73" s="201" t="str">
        <f t="shared" si="129"/>
        <v/>
      </c>
      <c r="AG73" s="47" t="str">
        <f t="shared" si="130"/>
        <v/>
      </c>
      <c r="AH73" s="47" t="str">
        <f t="shared" si="131"/>
        <v/>
      </c>
      <c r="AI73" s="47">
        <f t="shared" si="132"/>
        <v>1</v>
      </c>
      <c r="AJ73" s="201">
        <f t="shared" si="133"/>
        <v>1</v>
      </c>
      <c r="AK73" s="49"/>
      <c r="AL73" s="217"/>
      <c r="AM73" s="217"/>
      <c r="AN73" s="217"/>
      <c r="AO73" s="313"/>
      <c r="AP73" s="321"/>
      <c r="AQ73" s="321"/>
      <c r="AR73" s="321"/>
      <c r="AS73" s="60"/>
      <c r="AU73" s="100" t="s">
        <v>217</v>
      </c>
      <c r="AV73" s="84"/>
      <c r="AW73" s="84"/>
      <c r="AX73" s="84"/>
      <c r="AY73" s="84"/>
      <c r="AZ73" s="84"/>
      <c r="BA73" s="86"/>
      <c r="BD73" s="49"/>
      <c r="BK73" s="301">
        <f t="shared" si="103"/>
        <v>20</v>
      </c>
      <c r="BL73" s="301">
        <v>13</v>
      </c>
      <c r="BM73" s="47" t="str">
        <f t="shared" si="101"/>
        <v>Sc2</v>
      </c>
      <c r="BN73" s="106"/>
      <c r="BO73" s="170" t="s">
        <v>209</v>
      </c>
      <c r="BP73" s="170" t="s">
        <v>208</v>
      </c>
      <c r="BQ73" s="170" t="s">
        <v>209</v>
      </c>
      <c r="BR73" s="170" t="s">
        <v>209</v>
      </c>
      <c r="BS73" s="170" t="s">
        <v>208</v>
      </c>
      <c r="BT73" s="106">
        <v>2</v>
      </c>
      <c r="BU73" s="301">
        <f t="shared" si="104"/>
        <v>47</v>
      </c>
      <c r="BV73" s="301">
        <f t="shared" si="105"/>
        <v>4</v>
      </c>
      <c r="BW73" s="301">
        <f t="shared" si="106"/>
        <v>41</v>
      </c>
      <c r="BX73" s="301">
        <f t="shared" si="107"/>
        <v>67</v>
      </c>
      <c r="BY73" s="301">
        <f t="shared" si="108"/>
        <v>3</v>
      </c>
      <c r="BZ73" s="302">
        <f t="shared" si="109"/>
        <v>1549308</v>
      </c>
      <c r="CA73" s="302">
        <f t="shared" si="110"/>
        <v>0</v>
      </c>
      <c r="CB73" s="303">
        <f t="shared" si="137"/>
        <v>0</v>
      </c>
      <c r="CC73" s="302">
        <f t="shared" si="138"/>
        <v>0</v>
      </c>
      <c r="CD73" s="304">
        <f t="shared" si="114"/>
        <v>0</v>
      </c>
      <c r="CE73" s="81"/>
      <c r="CF73" s="345"/>
      <c r="CG73" s="345"/>
      <c r="CH73" s="346"/>
      <c r="CI73" s="346"/>
      <c r="CJ73" s="346"/>
      <c r="CK73" s="346"/>
      <c r="CL73" s="346"/>
      <c r="CM73" s="142"/>
      <c r="CN73" s="142"/>
      <c r="CO73" s="142"/>
      <c r="CP73" s="148"/>
      <c r="CQ73" s="148"/>
      <c r="CR73" s="279"/>
      <c r="CS73" s="279"/>
      <c r="CT73" s="279"/>
      <c r="CU73" s="279"/>
      <c r="CV73" s="279"/>
      <c r="CW73" s="148"/>
      <c r="CX73" s="142"/>
      <c r="CY73" s="142"/>
      <c r="CZ73" s="142"/>
      <c r="DA73" s="142"/>
      <c r="DB73" s="142"/>
      <c r="DC73" s="278"/>
      <c r="DD73" s="278"/>
      <c r="DE73" s="278"/>
      <c r="DF73" s="278"/>
      <c r="DG73" s="275"/>
      <c r="DH73" s="142"/>
      <c r="DI73" s="142"/>
      <c r="DJ73" s="148"/>
      <c r="DK73" s="142"/>
      <c r="DL73" s="142"/>
      <c r="DM73" s="142"/>
      <c r="DN73" s="142"/>
      <c r="DO73" s="142"/>
      <c r="DP73" s="142"/>
      <c r="DQ73" s="142"/>
      <c r="DR73" s="142"/>
      <c r="DS73" s="148"/>
      <c r="DT73" s="148"/>
      <c r="DU73" s="279"/>
      <c r="DV73" s="279"/>
      <c r="DW73" s="279"/>
      <c r="DX73" s="279"/>
      <c r="DY73" s="279"/>
      <c r="DZ73" s="148"/>
      <c r="EA73" s="142"/>
      <c r="EB73" s="142"/>
      <c r="EC73" s="142"/>
      <c r="ED73" s="142"/>
      <c r="EE73" s="142"/>
      <c r="EF73" s="278"/>
      <c r="EG73" s="278"/>
      <c r="EH73" s="278"/>
      <c r="EI73" s="278"/>
      <c r="EJ73" s="275"/>
      <c r="EK73" s="142"/>
      <c r="EL73" s="142"/>
      <c r="EM73" s="148"/>
      <c r="EN73" s="142"/>
      <c r="EO73" s="142"/>
      <c r="EP73" s="142"/>
      <c r="EQ73" s="142"/>
      <c r="ER73" s="142"/>
      <c r="ES73" s="142"/>
      <c r="ET73" s="142"/>
      <c r="EU73" s="142"/>
      <c r="EV73" s="148"/>
      <c r="EW73" s="148"/>
      <c r="EX73" s="279"/>
      <c r="EY73" s="279"/>
      <c r="EZ73" s="279"/>
      <c r="FA73" s="279"/>
      <c r="FB73" s="279"/>
      <c r="FC73" s="148"/>
      <c r="FD73" s="142"/>
      <c r="FE73" s="142"/>
      <c r="FF73" s="142"/>
      <c r="FG73" s="142"/>
      <c r="FH73" s="142"/>
      <c r="FI73" s="278"/>
      <c r="FJ73" s="278"/>
      <c r="FK73" s="278"/>
      <c r="FL73" s="278"/>
      <c r="FM73" s="275"/>
      <c r="FN73" s="142"/>
      <c r="FO73" s="142"/>
      <c r="FP73" s="148"/>
      <c r="FQ73" s="142"/>
      <c r="FR73" s="142"/>
      <c r="FS73" s="142"/>
      <c r="FT73" s="142"/>
      <c r="FU73" s="142"/>
      <c r="FV73" s="142"/>
      <c r="FW73" s="142"/>
      <c r="FX73" s="142"/>
      <c r="FY73" s="148"/>
      <c r="FZ73" s="148"/>
      <c r="GA73" s="279"/>
      <c r="GB73" s="279"/>
      <c r="GC73" s="279"/>
      <c r="GD73" s="279"/>
      <c r="GE73" s="279"/>
      <c r="GF73" s="148"/>
      <c r="GG73" s="142"/>
      <c r="GH73" s="142"/>
      <c r="GI73" s="142"/>
      <c r="GJ73" s="142"/>
      <c r="GK73" s="142"/>
      <c r="GL73" s="278"/>
      <c r="GM73" s="278"/>
      <c r="GN73" s="278"/>
      <c r="GO73" s="278"/>
      <c r="GP73" s="275"/>
      <c r="GR73" s="60"/>
      <c r="GS73" s="48">
        <v>5</v>
      </c>
      <c r="GT73" s="47">
        <v>2</v>
      </c>
      <c r="GU73" s="99" t="s">
        <v>205</v>
      </c>
      <c r="GV73" s="93">
        <v>1</v>
      </c>
      <c r="GW73" s="47" t="s">
        <v>206</v>
      </c>
      <c r="GX73" s="99" t="str">
        <f t="shared" si="94"/>
        <v>Pd2</v>
      </c>
      <c r="GY73" s="48">
        <f t="shared" si="102"/>
        <v>0</v>
      </c>
      <c r="GZ73" s="94">
        <f t="shared" si="95"/>
        <v>0</v>
      </c>
      <c r="HA73" s="95">
        <f t="shared" si="99"/>
        <v>0</v>
      </c>
      <c r="HB73" s="51">
        <f t="shared" si="96"/>
        <v>0</v>
      </c>
      <c r="HC73" s="51">
        <f t="shared" si="97"/>
        <v>0</v>
      </c>
      <c r="HD73" s="453">
        <f t="shared" si="98"/>
        <v>0</v>
      </c>
      <c r="HE73" s="184"/>
    </row>
    <row r="74" spans="1:215">
      <c r="A74" s="142">
        <f t="shared" si="21"/>
        <v>70</v>
      </c>
      <c r="B74" s="99"/>
      <c r="C74" s="99"/>
      <c r="D74" s="99"/>
      <c r="E74" s="99" t="s">
        <v>155</v>
      </c>
      <c r="F74" s="99"/>
      <c r="G74" s="49">
        <f t="shared" si="134"/>
        <v>67</v>
      </c>
      <c r="H74" s="251" t="str">
        <f t="shared" si="139"/>
        <v/>
      </c>
      <c r="I74" s="251" t="str">
        <f t="shared" si="140"/>
        <v/>
      </c>
      <c r="J74" s="251" t="str">
        <f t="shared" si="141"/>
        <v/>
      </c>
      <c r="K74" s="251" t="str">
        <f t="shared" si="142"/>
        <v>PIC-d</v>
      </c>
      <c r="L74" s="251" t="str">
        <f t="shared" si="143"/>
        <v/>
      </c>
      <c r="M74" s="49" t="str">
        <f t="shared" si="144"/>
        <v>PIC-a</v>
      </c>
      <c r="N74" s="201" t="str">
        <f t="shared" si="123"/>
        <v/>
      </c>
      <c r="O74" s="47" t="str">
        <f t="shared" si="124"/>
        <v/>
      </c>
      <c r="P74" s="47" t="str">
        <f t="shared" si="125"/>
        <v/>
      </c>
      <c r="Q74" s="47">
        <f t="shared" si="126"/>
        <v>1</v>
      </c>
      <c r="R74" s="201" t="str">
        <f t="shared" si="127"/>
        <v/>
      </c>
      <c r="S74" s="148">
        <f t="shared" si="135"/>
        <v>70</v>
      </c>
      <c r="T74" s="99"/>
      <c r="U74" s="99"/>
      <c r="V74" s="99"/>
      <c r="W74" s="99" t="s">
        <v>155</v>
      </c>
      <c r="X74" s="99" t="s">
        <v>81</v>
      </c>
      <c r="Y74" s="49">
        <f t="shared" si="128"/>
        <v>67</v>
      </c>
      <c r="Z74" s="251" t="str">
        <f t="shared" si="145"/>
        <v/>
      </c>
      <c r="AA74" s="251" t="str">
        <f t="shared" si="146"/>
        <v/>
      </c>
      <c r="AB74" s="251" t="str">
        <f t="shared" si="147"/>
        <v/>
      </c>
      <c r="AC74" s="251" t="str">
        <f t="shared" si="148"/>
        <v>PIC-d</v>
      </c>
      <c r="AD74" s="251" t="str">
        <f t="shared" si="149"/>
        <v>Q</v>
      </c>
      <c r="AE74" s="49" t="str">
        <f t="shared" si="136"/>
        <v>PIC-a</v>
      </c>
      <c r="AF74" s="201" t="str">
        <f t="shared" si="129"/>
        <v/>
      </c>
      <c r="AG74" s="47" t="str">
        <f t="shared" si="130"/>
        <v/>
      </c>
      <c r="AH74" s="47" t="str">
        <f t="shared" si="131"/>
        <v/>
      </c>
      <c r="AI74" s="47">
        <f t="shared" si="132"/>
        <v>1</v>
      </c>
      <c r="AJ74" s="201">
        <f t="shared" si="133"/>
        <v>1</v>
      </c>
      <c r="AK74" s="49"/>
      <c r="AL74" s="217"/>
      <c r="AM74" s="312"/>
      <c r="AN74" s="217"/>
      <c r="AO74" s="217"/>
      <c r="AP74" s="321"/>
      <c r="AQ74" s="321"/>
      <c r="AR74" s="321"/>
      <c r="AS74" s="60"/>
      <c r="AU74" s="47"/>
      <c r="AV74" s="48"/>
      <c r="AW74" s="47" t="s">
        <v>31</v>
      </c>
      <c r="AX74" s="47" t="s">
        <v>32</v>
      </c>
      <c r="AY74" s="47" t="s">
        <v>33</v>
      </c>
      <c r="AZ74" s="47" t="s">
        <v>34</v>
      </c>
      <c r="BA74" s="47" t="s">
        <v>35</v>
      </c>
      <c r="BD74" s="49"/>
      <c r="BK74" s="301">
        <f t="shared" si="103"/>
        <v>21</v>
      </c>
      <c r="BL74" s="301">
        <v>13</v>
      </c>
      <c r="BM74" s="47" t="str">
        <f t="shared" si="101"/>
        <v>Sc2</v>
      </c>
      <c r="BN74" s="106"/>
      <c r="BO74" s="170" t="s">
        <v>209</v>
      </c>
      <c r="BP74" s="170" t="s">
        <v>208</v>
      </c>
      <c r="BQ74" s="170" t="s">
        <v>209</v>
      </c>
      <c r="BR74" s="170" t="s">
        <v>208</v>
      </c>
      <c r="BS74" s="170" t="s">
        <v>209</v>
      </c>
      <c r="BT74" s="106">
        <v>2</v>
      </c>
      <c r="BU74" s="301">
        <f t="shared" si="104"/>
        <v>47</v>
      </c>
      <c r="BV74" s="301">
        <f t="shared" si="105"/>
        <v>4</v>
      </c>
      <c r="BW74" s="301">
        <f t="shared" si="106"/>
        <v>41</v>
      </c>
      <c r="BX74" s="301">
        <f t="shared" si="107"/>
        <v>4</v>
      </c>
      <c r="BY74" s="301">
        <f t="shared" si="108"/>
        <v>44</v>
      </c>
      <c r="BZ74" s="302">
        <f t="shared" si="109"/>
        <v>1356608</v>
      </c>
      <c r="CA74" s="302">
        <f t="shared" si="110"/>
        <v>0</v>
      </c>
      <c r="CB74" s="303">
        <f t="shared" si="137"/>
        <v>0</v>
      </c>
      <c r="CC74" s="302">
        <f t="shared" si="138"/>
        <v>0</v>
      </c>
      <c r="CD74" s="304">
        <f t="shared" si="114"/>
        <v>0</v>
      </c>
      <c r="CE74" s="81"/>
      <c r="CF74" s="345"/>
      <c r="CG74" s="345"/>
      <c r="CH74" s="346"/>
      <c r="CI74" s="346"/>
      <c r="CJ74" s="346"/>
      <c r="CK74" s="346"/>
      <c r="CL74" s="346"/>
      <c r="CM74" s="142"/>
      <c r="CN74" s="142"/>
      <c r="CO74" s="142"/>
      <c r="CP74" s="148"/>
      <c r="CQ74" s="148"/>
      <c r="CR74" s="279"/>
      <c r="CS74" s="279"/>
      <c r="CT74" s="279"/>
      <c r="CU74" s="279"/>
      <c r="CV74" s="279"/>
      <c r="CW74" s="148"/>
      <c r="CX74" s="142"/>
      <c r="CY74" s="142"/>
      <c r="CZ74" s="142"/>
      <c r="DA74" s="142"/>
      <c r="DB74" s="142"/>
      <c r="DC74" s="278"/>
      <c r="DD74" s="278"/>
      <c r="DE74" s="278"/>
      <c r="DF74" s="278"/>
      <c r="DG74" s="275"/>
      <c r="DH74" s="142"/>
      <c r="DI74" s="142"/>
      <c r="DJ74" s="148"/>
      <c r="DK74" s="142"/>
      <c r="DL74" s="142"/>
      <c r="DM74" s="142"/>
      <c r="DN74" s="142"/>
      <c r="DO74" s="142"/>
      <c r="DP74" s="142"/>
      <c r="DQ74" s="142"/>
      <c r="DR74" s="142"/>
      <c r="DS74" s="148"/>
      <c r="DT74" s="148"/>
      <c r="DU74" s="279"/>
      <c r="DV74" s="279"/>
      <c r="DW74" s="279"/>
      <c r="DX74" s="279"/>
      <c r="DY74" s="279"/>
      <c r="DZ74" s="148"/>
      <c r="EA74" s="142"/>
      <c r="EB74" s="142"/>
      <c r="EC74" s="142"/>
      <c r="ED74" s="142"/>
      <c r="EE74" s="142"/>
      <c r="EF74" s="278"/>
      <c r="EG74" s="278"/>
      <c r="EH74" s="278"/>
      <c r="EI74" s="278"/>
      <c r="EJ74" s="275"/>
      <c r="EK74" s="142"/>
      <c r="EL74" s="142"/>
      <c r="EM74" s="148"/>
      <c r="EN74" s="142"/>
      <c r="EO74" s="142"/>
      <c r="EP74" s="142"/>
      <c r="EQ74" s="142"/>
      <c r="ER74" s="142"/>
      <c r="ES74" s="142"/>
      <c r="ET74" s="142"/>
      <c r="EU74" s="142"/>
      <c r="EV74" s="148"/>
      <c r="EW74" s="148"/>
      <c r="EX74" s="279"/>
      <c r="EY74" s="279"/>
      <c r="EZ74" s="279"/>
      <c r="FA74" s="279"/>
      <c r="FB74" s="279"/>
      <c r="FC74" s="148"/>
      <c r="FD74" s="142"/>
      <c r="FE74" s="142"/>
      <c r="FF74" s="142"/>
      <c r="FG74" s="142"/>
      <c r="FH74" s="142"/>
      <c r="FI74" s="278"/>
      <c r="FJ74" s="278"/>
      <c r="FK74" s="278"/>
      <c r="FL74" s="278"/>
      <c r="FM74" s="275"/>
      <c r="FN74" s="142"/>
      <c r="FO74" s="142"/>
      <c r="FP74" s="148"/>
      <c r="FQ74" s="142"/>
      <c r="FR74" s="142"/>
      <c r="FS74" s="142"/>
      <c r="FT74" s="142"/>
      <c r="FU74" s="142"/>
      <c r="FV74" s="142"/>
      <c r="FW74" s="142"/>
      <c r="FX74" s="142"/>
      <c r="FY74" s="148"/>
      <c r="FZ74" s="148"/>
      <c r="GA74" s="279"/>
      <c r="GB74" s="279"/>
      <c r="GC74" s="279"/>
      <c r="GD74" s="279"/>
      <c r="GE74" s="279"/>
      <c r="GF74" s="148"/>
      <c r="GG74" s="142"/>
      <c r="GH74" s="142"/>
      <c r="GI74" s="142"/>
      <c r="GJ74" s="142"/>
      <c r="GK74" s="142"/>
      <c r="GL74" s="278"/>
      <c r="GM74" s="278"/>
      <c r="GN74" s="278"/>
      <c r="GO74" s="278"/>
      <c r="GP74" s="275"/>
      <c r="GR74" s="60"/>
      <c r="GS74" s="48">
        <v>5</v>
      </c>
      <c r="GT74" s="47">
        <v>1</v>
      </c>
      <c r="GU74" s="99" t="s">
        <v>205</v>
      </c>
      <c r="GV74" s="93">
        <v>1</v>
      </c>
      <c r="GW74" s="47" t="s">
        <v>206</v>
      </c>
      <c r="GX74" s="99" t="str">
        <f t="shared" si="94"/>
        <v>Pd1</v>
      </c>
      <c r="GY74" s="48">
        <f t="shared" si="102"/>
        <v>0</v>
      </c>
      <c r="GZ74" s="94">
        <f t="shared" si="95"/>
        <v>0</v>
      </c>
      <c r="HA74" s="95">
        <f t="shared" si="99"/>
        <v>0</v>
      </c>
      <c r="HB74" s="51">
        <f t="shared" si="96"/>
        <v>0</v>
      </c>
      <c r="HC74" s="51">
        <f t="shared" si="97"/>
        <v>0</v>
      </c>
      <c r="HD74" s="453">
        <f t="shared" si="98"/>
        <v>0</v>
      </c>
      <c r="HE74" s="184"/>
    </row>
    <row r="75" spans="1:215">
      <c r="A75" s="142">
        <f t="shared" si="21"/>
        <v>71</v>
      </c>
      <c r="B75" s="99"/>
      <c r="C75" s="99"/>
      <c r="D75" s="99"/>
      <c r="E75" s="99"/>
      <c r="F75" s="99"/>
      <c r="G75" s="49">
        <f t="shared" si="134"/>
        <v>68</v>
      </c>
      <c r="H75" s="251" t="str">
        <f t="shared" si="139"/>
        <v/>
      </c>
      <c r="I75" s="251" t="str">
        <f t="shared" si="140"/>
        <v/>
      </c>
      <c r="J75" s="251" t="str">
        <f t="shared" si="141"/>
        <v/>
      </c>
      <c r="K75" s="251">
        <f t="shared" si="142"/>
        <v>9</v>
      </c>
      <c r="L75" s="251" t="str">
        <f t="shared" si="143"/>
        <v/>
      </c>
      <c r="M75" s="49" t="str">
        <f t="shared" si="144"/>
        <v>PIC-a</v>
      </c>
      <c r="N75" s="201" t="str">
        <f t="shared" si="123"/>
        <v/>
      </c>
      <c r="O75" s="47" t="str">
        <f t="shared" si="124"/>
        <v/>
      </c>
      <c r="P75" s="47" t="str">
        <f t="shared" si="125"/>
        <v/>
      </c>
      <c r="Q75" s="47" t="str">
        <f t="shared" si="126"/>
        <v/>
      </c>
      <c r="R75" s="201" t="str">
        <f t="shared" si="127"/>
        <v/>
      </c>
      <c r="S75" s="148">
        <f t="shared" si="135"/>
        <v>71</v>
      </c>
      <c r="T75" s="99"/>
      <c r="U75" s="99"/>
      <c r="V75" s="99"/>
      <c r="W75" s="99" t="s">
        <v>89</v>
      </c>
      <c r="X75" s="99" t="s">
        <v>68</v>
      </c>
      <c r="Y75" s="49">
        <f t="shared" si="128"/>
        <v>68</v>
      </c>
      <c r="Z75" s="251" t="str">
        <f t="shared" si="145"/>
        <v/>
      </c>
      <c r="AA75" s="251" t="str">
        <f t="shared" si="146"/>
        <v/>
      </c>
      <c r="AB75" s="251" t="str">
        <f t="shared" si="147"/>
        <v/>
      </c>
      <c r="AC75" s="251">
        <f t="shared" si="148"/>
        <v>9</v>
      </c>
      <c r="AD75" s="251" t="str">
        <f t="shared" si="149"/>
        <v>PIC-b</v>
      </c>
      <c r="AE75" s="49" t="str">
        <f t="shared" si="136"/>
        <v>PIC-a</v>
      </c>
      <c r="AF75" s="201" t="str">
        <f t="shared" si="129"/>
        <v/>
      </c>
      <c r="AG75" s="47" t="str">
        <f t="shared" si="130"/>
        <v/>
      </c>
      <c r="AH75" s="47" t="str">
        <f t="shared" si="131"/>
        <v/>
      </c>
      <c r="AI75" s="47" t="str">
        <f t="shared" si="132"/>
        <v/>
      </c>
      <c r="AJ75" s="201">
        <f t="shared" si="133"/>
        <v>1</v>
      </c>
      <c r="AK75" s="49"/>
      <c r="AL75" s="217"/>
      <c r="AM75" s="217"/>
      <c r="AN75" s="217"/>
      <c r="AO75" s="217"/>
      <c r="AP75" s="217"/>
      <c r="AQ75" s="217"/>
      <c r="AR75" s="217"/>
      <c r="AS75" s="60"/>
      <c r="AU75" s="47" t="str">
        <f t="shared" ref="AU75:AU86" si="150">AU4</f>
        <v>Wild</v>
      </c>
      <c r="AV75" s="47" t="str">
        <f t="shared" ref="AV75:AV86" si="151">AV4</f>
        <v>Wd</v>
      </c>
      <c r="AW75" s="47">
        <f t="shared" ref="AW75:AW86" si="152">COUNTIF(Z$103:Z$198,$AU75)</f>
        <v>0</v>
      </c>
      <c r="AX75" s="47">
        <f t="shared" ref="AX75:AX86" si="153">COUNTIF(AA$103:AA$198,$AU75)</f>
        <v>0</v>
      </c>
      <c r="AY75" s="47">
        <f t="shared" ref="AY75:AY86" si="154">COUNTIF(AB$103:AB$198,$AU75)</f>
        <v>0</v>
      </c>
      <c r="AZ75" s="47">
        <f t="shared" ref="AZ75:AZ86" si="155">COUNTIF(AC$103:AC$198,$AU75)</f>
        <v>0</v>
      </c>
      <c r="BA75" s="47">
        <f t="shared" ref="BA75:BA86" si="156">COUNTIF(AD$103:AD$198,$AU75)</f>
        <v>0</v>
      </c>
      <c r="BD75" s="49"/>
      <c r="BK75" s="301">
        <f t="shared" si="103"/>
        <v>22</v>
      </c>
      <c r="BL75" s="301">
        <v>13</v>
      </c>
      <c r="BM75" s="47" t="str">
        <f t="shared" si="101"/>
        <v>Sc2</v>
      </c>
      <c r="BN75" s="106"/>
      <c r="BO75" s="170" t="s">
        <v>209</v>
      </c>
      <c r="BP75" s="170" t="s">
        <v>208</v>
      </c>
      <c r="BQ75" s="170" t="s">
        <v>208</v>
      </c>
      <c r="BR75" s="170" t="s">
        <v>209</v>
      </c>
      <c r="BS75" s="170" t="s">
        <v>209</v>
      </c>
      <c r="BT75" s="106">
        <v>2</v>
      </c>
      <c r="BU75" s="301">
        <f t="shared" si="104"/>
        <v>47</v>
      </c>
      <c r="BV75" s="301">
        <f t="shared" si="105"/>
        <v>4</v>
      </c>
      <c r="BW75" s="301">
        <f t="shared" si="106"/>
        <v>4</v>
      </c>
      <c r="BX75" s="301">
        <f t="shared" si="107"/>
        <v>67</v>
      </c>
      <c r="BY75" s="301">
        <f t="shared" si="108"/>
        <v>44</v>
      </c>
      <c r="BZ75" s="302">
        <f t="shared" si="109"/>
        <v>2216896</v>
      </c>
      <c r="CA75" s="302">
        <f t="shared" si="110"/>
        <v>0</v>
      </c>
      <c r="CB75" s="303">
        <f t="shared" si="137"/>
        <v>0</v>
      </c>
      <c r="CC75" s="302">
        <f t="shared" si="138"/>
        <v>0</v>
      </c>
      <c r="CD75" s="304">
        <f t="shared" si="114"/>
        <v>0</v>
      </c>
      <c r="CE75" s="81"/>
      <c r="CF75" s="345"/>
      <c r="CG75" s="345"/>
      <c r="CH75" s="346"/>
      <c r="CI75" s="346"/>
      <c r="CJ75" s="346"/>
      <c r="CK75" s="346"/>
      <c r="CL75" s="346"/>
      <c r="CM75" s="142"/>
      <c r="CN75" s="142"/>
      <c r="CO75" s="142"/>
      <c r="CP75" s="148"/>
      <c r="CQ75" s="148"/>
      <c r="CR75" s="279"/>
      <c r="CS75" s="279"/>
      <c r="CT75" s="279"/>
      <c r="CU75" s="279"/>
      <c r="CV75" s="279"/>
      <c r="CW75" s="148"/>
      <c r="CX75" s="142"/>
      <c r="CY75" s="142"/>
      <c r="CZ75" s="142"/>
      <c r="DA75" s="142"/>
      <c r="DB75" s="142"/>
      <c r="DC75" s="278"/>
      <c r="DD75" s="278"/>
      <c r="DE75" s="278"/>
      <c r="DF75" s="278"/>
      <c r="DG75" s="275"/>
      <c r="DH75" s="142"/>
      <c r="DI75" s="142"/>
      <c r="DJ75" s="148"/>
      <c r="DK75" s="142"/>
      <c r="DL75" s="142"/>
      <c r="DM75" s="142"/>
      <c r="DN75" s="142"/>
      <c r="DO75" s="142"/>
      <c r="DP75" s="142"/>
      <c r="DQ75" s="142"/>
      <c r="DR75" s="142"/>
      <c r="DS75" s="148"/>
      <c r="DT75" s="148"/>
      <c r="DU75" s="279"/>
      <c r="DV75" s="279"/>
      <c r="DW75" s="279"/>
      <c r="DX75" s="279"/>
      <c r="DY75" s="279"/>
      <c r="DZ75" s="148"/>
      <c r="EA75" s="142"/>
      <c r="EB75" s="142"/>
      <c r="EC75" s="142"/>
      <c r="ED75" s="142"/>
      <c r="EE75" s="142"/>
      <c r="EF75" s="278"/>
      <c r="EG75" s="278"/>
      <c r="EH75" s="278"/>
      <c r="EI75" s="278"/>
      <c r="EJ75" s="275"/>
      <c r="EK75" s="142"/>
      <c r="EL75" s="142"/>
      <c r="EM75" s="148"/>
      <c r="EN75" s="142"/>
      <c r="EO75" s="142"/>
      <c r="EP75" s="142"/>
      <c r="EQ75" s="142"/>
      <c r="ER75" s="142"/>
      <c r="ES75" s="142"/>
      <c r="ET75" s="142"/>
      <c r="EU75" s="142"/>
      <c r="EV75" s="148"/>
      <c r="EW75" s="148"/>
      <c r="EX75" s="279"/>
      <c r="EY75" s="279"/>
      <c r="EZ75" s="279"/>
      <c r="FA75" s="279"/>
      <c r="FB75" s="279"/>
      <c r="FC75" s="148"/>
      <c r="FD75" s="142"/>
      <c r="FE75" s="142"/>
      <c r="FF75" s="142"/>
      <c r="FG75" s="142"/>
      <c r="FH75" s="142"/>
      <c r="FI75" s="278"/>
      <c r="FJ75" s="278"/>
      <c r="FK75" s="278"/>
      <c r="FL75" s="278"/>
      <c r="FM75" s="275"/>
      <c r="FN75" s="142"/>
      <c r="FO75" s="142"/>
      <c r="FP75" s="148"/>
      <c r="FQ75" s="142"/>
      <c r="FR75" s="142"/>
      <c r="FS75" s="142"/>
      <c r="FT75" s="142"/>
      <c r="FU75" s="142"/>
      <c r="FV75" s="142"/>
      <c r="FW75" s="142"/>
      <c r="FX75" s="142"/>
      <c r="FY75" s="148"/>
      <c r="FZ75" s="148"/>
      <c r="GA75" s="279"/>
      <c r="GB75" s="279"/>
      <c r="GC75" s="279"/>
      <c r="GD75" s="279"/>
      <c r="GE75" s="279"/>
      <c r="GF75" s="148"/>
      <c r="GG75" s="142"/>
      <c r="GH75" s="142"/>
      <c r="GI75" s="142"/>
      <c r="GJ75" s="142"/>
      <c r="GK75" s="142"/>
      <c r="GL75" s="278"/>
      <c r="GM75" s="278"/>
      <c r="GN75" s="278"/>
      <c r="GO75" s="278"/>
      <c r="GP75" s="275"/>
      <c r="GR75" s="60"/>
      <c r="GS75" s="48">
        <v>6</v>
      </c>
      <c r="GT75" s="47">
        <v>5</v>
      </c>
      <c r="GU75" s="99" t="s">
        <v>205</v>
      </c>
      <c r="GV75" s="93">
        <v>1</v>
      </c>
      <c r="GW75" s="47" t="s">
        <v>206</v>
      </c>
      <c r="GX75" s="99" t="str">
        <f t="shared" si="94"/>
        <v>Pe5</v>
      </c>
      <c r="GY75" s="48">
        <f t="shared" si="102"/>
        <v>300</v>
      </c>
      <c r="GZ75" s="94">
        <f t="shared" si="95"/>
        <v>806400</v>
      </c>
      <c r="HA75" s="95">
        <f t="shared" si="99"/>
        <v>217.12845982142858</v>
      </c>
      <c r="HB75" s="51">
        <f t="shared" si="96"/>
        <v>6.4293085854758699E-3</v>
      </c>
      <c r="HC75" s="51">
        <f t="shared" si="97"/>
        <v>2.3027842614976014E-2</v>
      </c>
      <c r="HD75" s="453">
        <f t="shared" si="98"/>
        <v>8.0395726970304657E-2</v>
      </c>
      <c r="HE75" s="184"/>
    </row>
    <row r="76" spans="1:215">
      <c r="A76" s="142">
        <f t="shared" si="21"/>
        <v>72</v>
      </c>
      <c r="B76" s="99"/>
      <c r="C76" s="99"/>
      <c r="D76" s="99"/>
      <c r="E76" s="99"/>
      <c r="F76" s="99"/>
      <c r="G76" s="49">
        <f t="shared" si="134"/>
        <v>69</v>
      </c>
      <c r="H76" s="251" t="str">
        <f t="shared" si="139"/>
        <v/>
      </c>
      <c r="I76" s="251" t="str">
        <f t="shared" si="140"/>
        <v/>
      </c>
      <c r="J76" s="251" t="str">
        <f t="shared" si="141"/>
        <v/>
      </c>
      <c r="K76" s="251" t="str">
        <f t="shared" si="142"/>
        <v>J</v>
      </c>
      <c r="L76" s="251" t="str">
        <f t="shared" si="143"/>
        <v/>
      </c>
      <c r="M76" s="49" t="str">
        <f t="shared" si="144"/>
        <v>PIC-a</v>
      </c>
      <c r="N76" s="201" t="str">
        <f t="shared" si="123"/>
        <v/>
      </c>
      <c r="O76" s="47" t="str">
        <f t="shared" si="124"/>
        <v/>
      </c>
      <c r="P76" s="47" t="str">
        <f t="shared" si="125"/>
        <v/>
      </c>
      <c r="Q76" s="47" t="str">
        <f t="shared" si="126"/>
        <v/>
      </c>
      <c r="R76" s="201" t="str">
        <f t="shared" si="127"/>
        <v/>
      </c>
      <c r="S76" s="148">
        <f t="shared" si="135"/>
        <v>72</v>
      </c>
      <c r="T76" s="99"/>
      <c r="U76" s="99"/>
      <c r="V76" s="99"/>
      <c r="W76" s="99"/>
      <c r="X76" s="99" t="s">
        <v>54</v>
      </c>
      <c r="Y76" s="49">
        <f t="shared" si="128"/>
        <v>69</v>
      </c>
      <c r="Z76" s="251" t="str">
        <f t="shared" si="145"/>
        <v/>
      </c>
      <c r="AA76" s="251" t="str">
        <f t="shared" si="146"/>
        <v/>
      </c>
      <c r="AB76" s="251" t="str">
        <f t="shared" si="147"/>
        <v/>
      </c>
      <c r="AC76" s="251" t="str">
        <f t="shared" si="148"/>
        <v>J</v>
      </c>
      <c r="AD76" s="251">
        <f t="shared" si="149"/>
        <v>10</v>
      </c>
      <c r="AE76" s="49" t="str">
        <f t="shared" si="136"/>
        <v>PIC-a</v>
      </c>
      <c r="AF76" s="201" t="str">
        <f t="shared" si="129"/>
        <v/>
      </c>
      <c r="AG76" s="47" t="str">
        <f t="shared" si="130"/>
        <v/>
      </c>
      <c r="AH76" s="47" t="str">
        <f t="shared" si="131"/>
        <v/>
      </c>
      <c r="AI76" s="47" t="str">
        <f t="shared" si="132"/>
        <v/>
      </c>
      <c r="AJ76" s="201">
        <f t="shared" si="133"/>
        <v>1</v>
      </c>
      <c r="AK76" s="49"/>
      <c r="AL76" s="217"/>
      <c r="AM76" s="217"/>
      <c r="AN76" s="217"/>
      <c r="AO76" s="217"/>
      <c r="AP76" s="217"/>
      <c r="AQ76" s="217"/>
      <c r="AR76" s="217"/>
      <c r="AU76" s="47" t="str">
        <f t="shared" si="150"/>
        <v>PIC-a</v>
      </c>
      <c r="AV76" s="47" t="str">
        <f t="shared" si="151"/>
        <v>Pa</v>
      </c>
      <c r="AW76" s="47">
        <f t="shared" si="152"/>
        <v>0</v>
      </c>
      <c r="AX76" s="47">
        <f t="shared" si="153"/>
        <v>0</v>
      </c>
      <c r="AY76" s="47">
        <f t="shared" si="154"/>
        <v>0</v>
      </c>
      <c r="AZ76" s="47">
        <f t="shared" si="155"/>
        <v>0</v>
      </c>
      <c r="BA76" s="47">
        <f t="shared" si="156"/>
        <v>0</v>
      </c>
      <c r="BD76" s="49"/>
      <c r="BK76" s="301">
        <f t="shared" si="103"/>
        <v>23</v>
      </c>
      <c r="BL76" s="301">
        <v>13</v>
      </c>
      <c r="BM76" s="47" t="str">
        <f t="shared" si="101"/>
        <v>Sc2</v>
      </c>
      <c r="BN76" s="106"/>
      <c r="BO76" s="170" t="s">
        <v>208</v>
      </c>
      <c r="BP76" s="170" t="s">
        <v>209</v>
      </c>
      <c r="BQ76" s="170" t="s">
        <v>209</v>
      </c>
      <c r="BR76" s="170" t="s">
        <v>209</v>
      </c>
      <c r="BS76" s="170" t="s">
        <v>208</v>
      </c>
      <c r="BT76" s="106">
        <v>2</v>
      </c>
      <c r="BU76" s="301">
        <f t="shared" si="104"/>
        <v>6</v>
      </c>
      <c r="BV76" s="301">
        <f t="shared" si="105"/>
        <v>18</v>
      </c>
      <c r="BW76" s="301">
        <f t="shared" si="106"/>
        <v>41</v>
      </c>
      <c r="BX76" s="301">
        <f t="shared" si="107"/>
        <v>67</v>
      </c>
      <c r="BY76" s="301">
        <f t="shared" si="108"/>
        <v>3</v>
      </c>
      <c r="BZ76" s="302">
        <f t="shared" si="109"/>
        <v>890028</v>
      </c>
      <c r="CA76" s="302">
        <f t="shared" si="110"/>
        <v>0</v>
      </c>
      <c r="CB76" s="303">
        <f t="shared" si="137"/>
        <v>0</v>
      </c>
      <c r="CC76" s="302">
        <f t="shared" si="138"/>
        <v>0</v>
      </c>
      <c r="CD76" s="304">
        <f t="shared" si="114"/>
        <v>0</v>
      </c>
      <c r="CE76" s="81"/>
      <c r="CF76" s="345"/>
      <c r="CG76" s="345"/>
      <c r="CH76" s="346"/>
      <c r="CI76" s="346"/>
      <c r="CJ76" s="346"/>
      <c r="CK76" s="346"/>
      <c r="CL76" s="346"/>
      <c r="CM76" s="142"/>
      <c r="CN76" s="142"/>
      <c r="CO76" s="142"/>
      <c r="CP76" s="148"/>
      <c r="CQ76" s="148"/>
      <c r="CR76" s="279"/>
      <c r="CS76" s="279"/>
      <c r="CT76" s="279"/>
      <c r="CU76" s="279"/>
      <c r="CV76" s="279"/>
      <c r="CW76" s="148"/>
      <c r="CX76" s="142"/>
      <c r="CY76" s="142"/>
      <c r="CZ76" s="142"/>
      <c r="DA76" s="142"/>
      <c r="DB76" s="142"/>
      <c r="DC76" s="278"/>
      <c r="DD76" s="278"/>
      <c r="DE76" s="278"/>
      <c r="DF76" s="278"/>
      <c r="DG76" s="275"/>
      <c r="DH76" s="142"/>
      <c r="DI76" s="142"/>
      <c r="DJ76" s="148"/>
      <c r="DK76" s="142"/>
      <c r="DL76" s="142"/>
      <c r="DM76" s="142"/>
      <c r="DN76" s="142"/>
      <c r="DO76" s="142"/>
      <c r="DP76" s="142"/>
      <c r="DQ76" s="142"/>
      <c r="DR76" s="142"/>
      <c r="DS76" s="148"/>
      <c r="DT76" s="148"/>
      <c r="DU76" s="279"/>
      <c r="DV76" s="279"/>
      <c r="DW76" s="279"/>
      <c r="DX76" s="279"/>
      <c r="DY76" s="279"/>
      <c r="DZ76" s="148"/>
      <c r="EA76" s="142"/>
      <c r="EB76" s="142"/>
      <c r="EC76" s="142"/>
      <c r="ED76" s="142"/>
      <c r="EE76" s="142"/>
      <c r="EF76" s="278"/>
      <c r="EG76" s="278"/>
      <c r="EH76" s="278"/>
      <c r="EI76" s="278"/>
      <c r="EJ76" s="275"/>
      <c r="EK76" s="142"/>
      <c r="EL76" s="142"/>
      <c r="EM76" s="148"/>
      <c r="EN76" s="142"/>
      <c r="EO76" s="142"/>
      <c r="EP76" s="142"/>
      <c r="EQ76" s="142"/>
      <c r="ER76" s="142"/>
      <c r="ES76" s="142"/>
      <c r="ET76" s="142"/>
      <c r="EU76" s="142"/>
      <c r="EV76" s="148"/>
      <c r="EW76" s="148"/>
      <c r="EX76" s="279"/>
      <c r="EY76" s="279"/>
      <c r="EZ76" s="279"/>
      <c r="FA76" s="279"/>
      <c r="FB76" s="279"/>
      <c r="FC76" s="148"/>
      <c r="FD76" s="142"/>
      <c r="FE76" s="142"/>
      <c r="FF76" s="142"/>
      <c r="FG76" s="142"/>
      <c r="FH76" s="142"/>
      <c r="FI76" s="278"/>
      <c r="FJ76" s="278"/>
      <c r="FK76" s="278"/>
      <c r="FL76" s="278"/>
      <c r="FM76" s="275"/>
      <c r="FN76" s="142"/>
      <c r="FO76" s="142"/>
      <c r="FP76" s="148"/>
      <c r="FQ76" s="142"/>
      <c r="FR76" s="142"/>
      <c r="FS76" s="142"/>
      <c r="FT76" s="142"/>
      <c r="FU76" s="142"/>
      <c r="FV76" s="142"/>
      <c r="FW76" s="142"/>
      <c r="FX76" s="142"/>
      <c r="FY76" s="148"/>
      <c r="FZ76" s="148"/>
      <c r="GA76" s="279"/>
      <c r="GB76" s="279"/>
      <c r="GC76" s="279"/>
      <c r="GD76" s="279"/>
      <c r="GE76" s="279"/>
      <c r="GF76" s="148"/>
      <c r="GG76" s="142"/>
      <c r="GH76" s="142"/>
      <c r="GI76" s="142"/>
      <c r="GJ76" s="142"/>
      <c r="GK76" s="142"/>
      <c r="GL76" s="278"/>
      <c r="GM76" s="278"/>
      <c r="GN76" s="278"/>
      <c r="GO76" s="278"/>
      <c r="GP76" s="275"/>
      <c r="GR76" s="60"/>
      <c r="GS76" s="48">
        <v>6</v>
      </c>
      <c r="GT76" s="47">
        <v>4</v>
      </c>
      <c r="GU76" s="99" t="s">
        <v>205</v>
      </c>
      <c r="GV76" s="93">
        <v>1</v>
      </c>
      <c r="GW76" s="47" t="s">
        <v>206</v>
      </c>
      <c r="GX76" s="99" t="str">
        <f t="shared" si="94"/>
        <v>Pe4</v>
      </c>
      <c r="GY76" s="48">
        <f t="shared" si="102"/>
        <v>100</v>
      </c>
      <c r="GZ76" s="94">
        <f t="shared" si="95"/>
        <v>5510400</v>
      </c>
      <c r="HA76" s="95">
        <f t="shared" si="99"/>
        <v>31.774896559233451</v>
      </c>
      <c r="HB76" s="51">
        <f t="shared" si="96"/>
        <v>4.3933608667418446E-2</v>
      </c>
      <c r="HC76" s="51">
        <f t="shared" si="97"/>
        <v>5.2452308178556478E-2</v>
      </c>
      <c r="HD76" s="453">
        <f t="shared" si="98"/>
        <v>2.2456915783561137E-2</v>
      </c>
      <c r="HE76" s="184"/>
    </row>
    <row r="77" spans="1:215">
      <c r="A77" s="142">
        <f t="shared" si="21"/>
        <v>73</v>
      </c>
      <c r="B77" s="99"/>
      <c r="C77" s="99"/>
      <c r="D77" s="99"/>
      <c r="E77" s="99"/>
      <c r="F77" s="99"/>
      <c r="G77" s="49">
        <f t="shared" si="134"/>
        <v>70</v>
      </c>
      <c r="H77" s="251" t="str">
        <f t="shared" si="139"/>
        <v/>
      </c>
      <c r="I77" s="251" t="str">
        <f t="shared" si="140"/>
        <v/>
      </c>
      <c r="J77" s="251" t="str">
        <f t="shared" si="141"/>
        <v/>
      </c>
      <c r="K77" s="251" t="str">
        <f t="shared" si="142"/>
        <v>PIC-a</v>
      </c>
      <c r="L77" s="251" t="str">
        <f t="shared" si="143"/>
        <v/>
      </c>
      <c r="M77" s="49" t="str">
        <f t="shared" si="144"/>
        <v>PIC-a</v>
      </c>
      <c r="N77" s="201" t="str">
        <f t="shared" si="123"/>
        <v/>
      </c>
      <c r="O77" s="47" t="str">
        <f t="shared" si="124"/>
        <v/>
      </c>
      <c r="P77" s="47" t="str">
        <f t="shared" si="125"/>
        <v/>
      </c>
      <c r="Q77" s="47" t="str">
        <f t="shared" si="126"/>
        <v/>
      </c>
      <c r="R77" s="201" t="str">
        <f t="shared" si="127"/>
        <v/>
      </c>
      <c r="S77" s="148">
        <f t="shared" si="135"/>
        <v>73</v>
      </c>
      <c r="T77" s="99"/>
      <c r="U77" s="99"/>
      <c r="V77" s="99"/>
      <c r="W77" s="99"/>
      <c r="X77" s="99" t="s">
        <v>57</v>
      </c>
      <c r="Y77" s="49">
        <f t="shared" si="128"/>
        <v>70</v>
      </c>
      <c r="Z77" s="251" t="str">
        <f t="shared" si="145"/>
        <v/>
      </c>
      <c r="AA77" s="251" t="str">
        <f t="shared" si="146"/>
        <v/>
      </c>
      <c r="AB77" s="251" t="str">
        <f t="shared" si="147"/>
        <v/>
      </c>
      <c r="AC77" s="251" t="str">
        <f t="shared" si="148"/>
        <v>PIC-a</v>
      </c>
      <c r="AD77" s="251" t="str">
        <f t="shared" si="149"/>
        <v>PIC-d</v>
      </c>
      <c r="AE77" s="49" t="str">
        <f t="shared" si="136"/>
        <v>PIC-a</v>
      </c>
      <c r="AF77" s="201" t="str">
        <f t="shared" si="129"/>
        <v/>
      </c>
      <c r="AG77" s="47" t="str">
        <f t="shared" si="130"/>
        <v/>
      </c>
      <c r="AH77" s="47" t="str">
        <f t="shared" si="131"/>
        <v/>
      </c>
      <c r="AI77" s="47" t="str">
        <f t="shared" si="132"/>
        <v/>
      </c>
      <c r="AJ77" s="201">
        <f t="shared" si="133"/>
        <v>1</v>
      </c>
      <c r="AK77" s="49"/>
      <c r="AL77" s="217"/>
      <c r="AM77" s="217"/>
      <c r="AN77" s="217"/>
      <c r="AO77" s="217"/>
      <c r="AP77" s="217"/>
      <c r="AQ77" s="217"/>
      <c r="AR77" s="217"/>
      <c r="AU77" s="47" t="str">
        <f t="shared" si="150"/>
        <v>PIC-b</v>
      </c>
      <c r="AV77" s="47" t="str">
        <f t="shared" si="151"/>
        <v>Pb</v>
      </c>
      <c r="AW77" s="47">
        <f t="shared" si="152"/>
        <v>0</v>
      </c>
      <c r="AX77" s="47">
        <f t="shared" si="153"/>
        <v>0</v>
      </c>
      <c r="AY77" s="47">
        <f t="shared" si="154"/>
        <v>0</v>
      </c>
      <c r="AZ77" s="47">
        <f t="shared" si="155"/>
        <v>0</v>
      </c>
      <c r="BA77" s="47">
        <f t="shared" si="156"/>
        <v>0</v>
      </c>
      <c r="BD77" s="49"/>
      <c r="BK77" s="301">
        <f t="shared" si="103"/>
        <v>24</v>
      </c>
      <c r="BL77" s="301">
        <v>13</v>
      </c>
      <c r="BM77" s="47" t="str">
        <f t="shared" si="101"/>
        <v>Sc2</v>
      </c>
      <c r="BN77" s="106"/>
      <c r="BO77" s="170" t="s">
        <v>208</v>
      </c>
      <c r="BP77" s="170" t="s">
        <v>209</v>
      </c>
      <c r="BQ77" s="170" t="s">
        <v>209</v>
      </c>
      <c r="BR77" s="170" t="s">
        <v>208</v>
      </c>
      <c r="BS77" s="170" t="s">
        <v>209</v>
      </c>
      <c r="BT77" s="106">
        <v>2</v>
      </c>
      <c r="BU77" s="301">
        <f t="shared" si="104"/>
        <v>6</v>
      </c>
      <c r="BV77" s="301">
        <f t="shared" si="105"/>
        <v>18</v>
      </c>
      <c r="BW77" s="301">
        <f t="shared" si="106"/>
        <v>41</v>
      </c>
      <c r="BX77" s="301">
        <f t="shared" si="107"/>
        <v>4</v>
      </c>
      <c r="BY77" s="301">
        <f t="shared" si="108"/>
        <v>44</v>
      </c>
      <c r="BZ77" s="302">
        <f t="shared" si="109"/>
        <v>779328</v>
      </c>
      <c r="CA77" s="302">
        <f t="shared" si="110"/>
        <v>0</v>
      </c>
      <c r="CB77" s="303">
        <f t="shared" si="137"/>
        <v>0</v>
      </c>
      <c r="CC77" s="302">
        <f t="shared" si="138"/>
        <v>0</v>
      </c>
      <c r="CD77" s="304">
        <f t="shared" si="114"/>
        <v>0</v>
      </c>
      <c r="CE77" s="81"/>
      <c r="CF77" s="345"/>
      <c r="CG77" s="345"/>
      <c r="CH77" s="346"/>
      <c r="CI77" s="346"/>
      <c r="CJ77" s="346"/>
      <c r="CK77" s="346"/>
      <c r="CL77" s="346"/>
      <c r="CM77" s="142"/>
      <c r="CN77" s="142"/>
      <c r="CO77" s="142"/>
      <c r="CP77" s="148"/>
      <c r="CQ77" s="148"/>
      <c r="CR77" s="279"/>
      <c r="CS77" s="279"/>
      <c r="CT77" s="279"/>
      <c r="CU77" s="279"/>
      <c r="CV77" s="279"/>
      <c r="CW77" s="148"/>
      <c r="CX77" s="142"/>
      <c r="CY77" s="142"/>
      <c r="CZ77" s="142"/>
      <c r="DA77" s="142"/>
      <c r="DB77" s="142"/>
      <c r="DC77" s="278"/>
      <c r="DD77" s="278"/>
      <c r="DE77" s="278"/>
      <c r="DF77" s="278"/>
      <c r="DG77" s="275"/>
      <c r="DH77" s="142"/>
      <c r="DI77" s="142"/>
      <c r="DJ77" s="148"/>
      <c r="DK77" s="142"/>
      <c r="DL77" s="142"/>
      <c r="DM77" s="142"/>
      <c r="DN77" s="142"/>
      <c r="DO77" s="142"/>
      <c r="DP77" s="142"/>
      <c r="DQ77" s="142"/>
      <c r="DR77" s="142"/>
      <c r="DS77" s="148"/>
      <c r="DT77" s="148"/>
      <c r="DU77" s="279"/>
      <c r="DV77" s="279"/>
      <c r="DW77" s="279"/>
      <c r="DX77" s="279"/>
      <c r="DY77" s="279"/>
      <c r="DZ77" s="148"/>
      <c r="EA77" s="142"/>
      <c r="EB77" s="142"/>
      <c r="EC77" s="142"/>
      <c r="ED77" s="142"/>
      <c r="EE77" s="142"/>
      <c r="EF77" s="278"/>
      <c r="EG77" s="278"/>
      <c r="EH77" s="278"/>
      <c r="EI77" s="278"/>
      <c r="EJ77" s="275"/>
      <c r="EK77" s="142"/>
      <c r="EL77" s="142"/>
      <c r="EM77" s="148"/>
      <c r="EN77" s="142"/>
      <c r="EO77" s="142"/>
      <c r="EP77" s="142"/>
      <c r="EQ77" s="142"/>
      <c r="ER77" s="142"/>
      <c r="ES77" s="142"/>
      <c r="ET77" s="142"/>
      <c r="EU77" s="142"/>
      <c r="EV77" s="148"/>
      <c r="EW77" s="148"/>
      <c r="EX77" s="279"/>
      <c r="EY77" s="279"/>
      <c r="EZ77" s="279"/>
      <c r="FA77" s="279"/>
      <c r="FB77" s="279"/>
      <c r="FC77" s="148"/>
      <c r="FD77" s="142"/>
      <c r="FE77" s="142"/>
      <c r="FF77" s="142"/>
      <c r="FG77" s="142"/>
      <c r="FH77" s="142"/>
      <c r="FI77" s="278"/>
      <c r="FJ77" s="278"/>
      <c r="FK77" s="278"/>
      <c r="FL77" s="278"/>
      <c r="FM77" s="275"/>
      <c r="FN77" s="142"/>
      <c r="FO77" s="142"/>
      <c r="FP77" s="148"/>
      <c r="FQ77" s="142"/>
      <c r="FR77" s="142"/>
      <c r="FS77" s="142"/>
      <c r="FT77" s="142"/>
      <c r="FU77" s="142"/>
      <c r="FV77" s="142"/>
      <c r="FW77" s="142"/>
      <c r="FX77" s="142"/>
      <c r="FY77" s="148"/>
      <c r="FZ77" s="148"/>
      <c r="GA77" s="279"/>
      <c r="GB77" s="279"/>
      <c r="GC77" s="279"/>
      <c r="GD77" s="279"/>
      <c r="GE77" s="279"/>
      <c r="GF77" s="148"/>
      <c r="GG77" s="142"/>
      <c r="GH77" s="142"/>
      <c r="GI77" s="142"/>
      <c r="GJ77" s="142"/>
      <c r="GK77" s="142"/>
      <c r="GL77" s="278"/>
      <c r="GM77" s="278"/>
      <c r="GN77" s="278"/>
      <c r="GO77" s="278"/>
      <c r="GP77" s="275"/>
      <c r="GR77" s="60"/>
      <c r="GS77" s="48">
        <v>6</v>
      </c>
      <c r="GT77" s="47">
        <v>3</v>
      </c>
      <c r="GU77" s="99" t="s">
        <v>205</v>
      </c>
      <c r="GV77" s="93">
        <v>1</v>
      </c>
      <c r="GW77" s="47" t="s">
        <v>206</v>
      </c>
      <c r="GX77" s="99" t="str">
        <f t="shared" si="94"/>
        <v>Pe3</v>
      </c>
      <c r="GY77" s="48">
        <f t="shared" si="102"/>
        <v>30</v>
      </c>
      <c r="GZ77" s="94">
        <f t="shared" si="95"/>
        <v>9700800</v>
      </c>
      <c r="HA77" s="95">
        <f t="shared" si="99"/>
        <v>18.049273255813954</v>
      </c>
      <c r="HB77" s="51">
        <f t="shared" si="96"/>
        <v>7.7343051495516277E-2</v>
      </c>
      <c r="HC77" s="51">
        <f t="shared" si="97"/>
        <v>2.7701946383849121E-2</v>
      </c>
      <c r="HD77" s="453">
        <f t="shared" si="98"/>
        <v>5.7422925324815402E-3</v>
      </c>
      <c r="HE77" s="184"/>
    </row>
    <row r="78" spans="1:215">
      <c r="A78" s="142">
        <f t="shared" si="21"/>
        <v>74</v>
      </c>
      <c r="B78" s="99"/>
      <c r="C78" s="99"/>
      <c r="D78" s="99"/>
      <c r="E78" s="99"/>
      <c r="F78" s="99"/>
      <c r="G78" s="49">
        <f t="shared" si="134"/>
        <v>71</v>
      </c>
      <c r="H78" s="251" t="str">
        <f t="shared" si="139"/>
        <v/>
      </c>
      <c r="I78" s="251" t="str">
        <f t="shared" si="140"/>
        <v/>
      </c>
      <c r="J78" s="251" t="str">
        <f t="shared" si="141"/>
        <v/>
      </c>
      <c r="K78" s="251" t="str">
        <f t="shared" si="142"/>
        <v/>
      </c>
      <c r="L78" s="251" t="str">
        <f t="shared" si="143"/>
        <v/>
      </c>
      <c r="M78" s="49" t="str">
        <f t="shared" si="144"/>
        <v>PIC-a</v>
      </c>
      <c r="N78" s="201" t="str">
        <f t="shared" si="123"/>
        <v/>
      </c>
      <c r="O78" s="47" t="str">
        <f t="shared" si="124"/>
        <v/>
      </c>
      <c r="P78" s="47" t="str">
        <f t="shared" si="125"/>
        <v/>
      </c>
      <c r="Q78" s="47" t="str">
        <f t="shared" si="126"/>
        <v/>
      </c>
      <c r="R78" s="201" t="str">
        <f t="shared" si="127"/>
        <v/>
      </c>
      <c r="S78" s="148">
        <f t="shared" si="135"/>
        <v>74</v>
      </c>
      <c r="T78" s="99"/>
      <c r="U78" s="99"/>
      <c r="V78" s="99"/>
      <c r="W78" s="99"/>
      <c r="X78" s="99" t="s">
        <v>68</v>
      </c>
      <c r="Y78" s="49">
        <f t="shared" si="128"/>
        <v>71</v>
      </c>
      <c r="Z78" s="251" t="str">
        <f t="shared" si="145"/>
        <v/>
      </c>
      <c r="AA78" s="251" t="str">
        <f t="shared" si="146"/>
        <v/>
      </c>
      <c r="AB78" s="251" t="str">
        <f t="shared" si="147"/>
        <v/>
      </c>
      <c r="AC78" s="251" t="str">
        <f t="shared" si="148"/>
        <v>Q</v>
      </c>
      <c r="AD78" s="251" t="str">
        <f t="shared" si="149"/>
        <v>A</v>
      </c>
      <c r="AE78" s="49" t="str">
        <f t="shared" si="136"/>
        <v>PIC-a</v>
      </c>
      <c r="AF78" s="201" t="str">
        <f t="shared" si="129"/>
        <v/>
      </c>
      <c r="AG78" s="47" t="str">
        <f t="shared" si="130"/>
        <v/>
      </c>
      <c r="AH78" s="47" t="str">
        <f t="shared" si="131"/>
        <v/>
      </c>
      <c r="AI78" s="47" t="str">
        <f t="shared" si="132"/>
        <v/>
      </c>
      <c r="AJ78" s="201">
        <f t="shared" si="133"/>
        <v>1</v>
      </c>
      <c r="AL78" s="217"/>
      <c r="AM78" s="217"/>
      <c r="AN78" s="217"/>
      <c r="AO78" s="217"/>
      <c r="AP78" s="217"/>
      <c r="AQ78" s="217"/>
      <c r="AR78" s="217"/>
      <c r="AU78" s="47" t="str">
        <f t="shared" si="150"/>
        <v>PIC-c</v>
      </c>
      <c r="AV78" s="47" t="str">
        <f t="shared" si="151"/>
        <v>Pc</v>
      </c>
      <c r="AW78" s="47">
        <f t="shared" si="152"/>
        <v>0</v>
      </c>
      <c r="AX78" s="47">
        <f t="shared" si="153"/>
        <v>0</v>
      </c>
      <c r="AY78" s="47">
        <f t="shared" si="154"/>
        <v>0</v>
      </c>
      <c r="AZ78" s="47">
        <f t="shared" si="155"/>
        <v>0</v>
      </c>
      <c r="BA78" s="47">
        <f t="shared" si="156"/>
        <v>0</v>
      </c>
      <c r="BD78" s="49"/>
      <c r="BK78" s="301">
        <f t="shared" si="103"/>
        <v>25</v>
      </c>
      <c r="BL78" s="301">
        <v>13</v>
      </c>
      <c r="BM78" s="47" t="str">
        <f t="shared" si="101"/>
        <v>Sc2</v>
      </c>
      <c r="BN78" s="106"/>
      <c r="BO78" s="170" t="s">
        <v>208</v>
      </c>
      <c r="BP78" s="170" t="s">
        <v>209</v>
      </c>
      <c r="BQ78" s="170" t="s">
        <v>208</v>
      </c>
      <c r="BR78" s="170" t="s">
        <v>209</v>
      </c>
      <c r="BS78" s="170" t="s">
        <v>209</v>
      </c>
      <c r="BT78" s="106">
        <v>2</v>
      </c>
      <c r="BU78" s="301">
        <f t="shared" si="104"/>
        <v>6</v>
      </c>
      <c r="BV78" s="301">
        <f t="shared" si="105"/>
        <v>18</v>
      </c>
      <c r="BW78" s="301">
        <f t="shared" si="106"/>
        <v>4</v>
      </c>
      <c r="BX78" s="301">
        <f t="shared" si="107"/>
        <v>67</v>
      </c>
      <c r="BY78" s="301">
        <f t="shared" si="108"/>
        <v>44</v>
      </c>
      <c r="BZ78" s="302">
        <f t="shared" si="109"/>
        <v>1273536</v>
      </c>
      <c r="CA78" s="302">
        <f t="shared" si="110"/>
        <v>0</v>
      </c>
      <c r="CB78" s="303">
        <f t="shared" si="137"/>
        <v>0</v>
      </c>
      <c r="CC78" s="302">
        <f t="shared" si="138"/>
        <v>0</v>
      </c>
      <c r="CD78" s="304">
        <f t="shared" si="114"/>
        <v>0</v>
      </c>
      <c r="CE78" s="81"/>
      <c r="CF78" s="345"/>
      <c r="CG78" s="345"/>
      <c r="CH78" s="346"/>
      <c r="CI78" s="346"/>
      <c r="CJ78" s="346"/>
      <c r="CK78" s="346"/>
      <c r="CL78" s="346"/>
      <c r="CM78" s="142"/>
      <c r="CN78" s="142"/>
      <c r="CO78" s="142"/>
      <c r="CP78" s="148"/>
      <c r="CQ78" s="148"/>
      <c r="CR78" s="279"/>
      <c r="CS78" s="279"/>
      <c r="CT78" s="279"/>
      <c r="CU78" s="280"/>
      <c r="CV78" s="280"/>
      <c r="CW78" s="148"/>
      <c r="CX78" s="142"/>
      <c r="CY78" s="142"/>
      <c r="CZ78" s="142"/>
      <c r="DA78" s="142"/>
      <c r="DB78" s="142"/>
      <c r="DC78" s="278"/>
      <c r="DD78" s="278"/>
      <c r="DE78" s="278"/>
      <c r="DF78" s="278"/>
      <c r="DG78" s="275"/>
      <c r="DH78" s="142"/>
      <c r="DI78" s="142"/>
      <c r="DJ78" s="148"/>
      <c r="DK78" s="142"/>
      <c r="DL78" s="142"/>
      <c r="DM78" s="142"/>
      <c r="DN78" s="142"/>
      <c r="DO78" s="142"/>
      <c r="DP78" s="142"/>
      <c r="DQ78" s="142"/>
      <c r="DR78" s="142"/>
      <c r="DS78" s="148"/>
      <c r="DT78" s="148"/>
      <c r="DU78" s="279"/>
      <c r="DV78" s="279"/>
      <c r="DW78" s="279"/>
      <c r="DX78" s="280"/>
      <c r="DY78" s="280"/>
      <c r="DZ78" s="148"/>
      <c r="EA78" s="142"/>
      <c r="EB78" s="142"/>
      <c r="EC78" s="142"/>
      <c r="ED78" s="142"/>
      <c r="EE78" s="142"/>
      <c r="EF78" s="278"/>
      <c r="EG78" s="278"/>
      <c r="EH78" s="278"/>
      <c r="EI78" s="278"/>
      <c r="EJ78" s="275"/>
      <c r="EK78" s="142"/>
      <c r="EL78" s="142"/>
      <c r="EM78" s="148"/>
      <c r="EN78" s="142"/>
      <c r="EO78" s="142"/>
      <c r="EP78" s="142"/>
      <c r="EQ78" s="142"/>
      <c r="ER78" s="142"/>
      <c r="ES78" s="142"/>
      <c r="ET78" s="142"/>
      <c r="EU78" s="142"/>
      <c r="EV78" s="148"/>
      <c r="EW78" s="148"/>
      <c r="EX78" s="279"/>
      <c r="EY78" s="279"/>
      <c r="EZ78" s="279"/>
      <c r="FA78" s="280"/>
      <c r="FB78" s="280"/>
      <c r="FC78" s="148"/>
      <c r="FD78" s="142"/>
      <c r="FE78" s="142"/>
      <c r="FF78" s="142"/>
      <c r="FG78" s="142"/>
      <c r="FH78" s="142"/>
      <c r="FI78" s="278"/>
      <c r="FJ78" s="278"/>
      <c r="FK78" s="278"/>
      <c r="FL78" s="278"/>
      <c r="FM78" s="275"/>
      <c r="FN78" s="142"/>
      <c r="FO78" s="142"/>
      <c r="FP78" s="148"/>
      <c r="FQ78" s="142"/>
      <c r="FR78" s="142"/>
      <c r="FS78" s="278"/>
      <c r="FT78" s="142"/>
      <c r="FU78" s="142"/>
      <c r="FV78" s="142"/>
      <c r="FW78" s="142"/>
      <c r="FX78" s="142"/>
      <c r="FY78" s="148"/>
      <c r="FZ78" s="148"/>
      <c r="GA78" s="279"/>
      <c r="GB78" s="279"/>
      <c r="GC78" s="279"/>
      <c r="GD78" s="280"/>
      <c r="GE78" s="280"/>
      <c r="GF78" s="148"/>
      <c r="GG78" s="142"/>
      <c r="GH78" s="142"/>
      <c r="GI78" s="142"/>
      <c r="GJ78" s="142"/>
      <c r="GK78" s="142"/>
      <c r="GL78" s="278"/>
      <c r="GM78" s="278"/>
      <c r="GN78" s="278"/>
      <c r="GO78" s="278"/>
      <c r="GP78" s="275"/>
      <c r="GR78" s="60"/>
      <c r="GS78" s="48">
        <v>6</v>
      </c>
      <c r="GT78" s="47">
        <v>2</v>
      </c>
      <c r="GU78" s="99" t="s">
        <v>205</v>
      </c>
      <c r="GV78" s="93">
        <v>1</v>
      </c>
      <c r="GW78" s="47" t="s">
        <v>206</v>
      </c>
      <c r="GX78" s="99" t="str">
        <f t="shared" si="94"/>
        <v>Pe2</v>
      </c>
      <c r="GY78" s="48">
        <f t="shared" si="102"/>
        <v>0</v>
      </c>
      <c r="GZ78" s="94">
        <f t="shared" si="95"/>
        <v>0</v>
      </c>
      <c r="HA78" s="95">
        <f t="shared" si="99"/>
        <v>0</v>
      </c>
      <c r="HB78" s="51">
        <f t="shared" si="96"/>
        <v>0</v>
      </c>
      <c r="HC78" s="51">
        <f t="shared" si="97"/>
        <v>0</v>
      </c>
      <c r="HD78" s="453">
        <f t="shared" si="98"/>
        <v>0</v>
      </c>
      <c r="HE78" s="184"/>
    </row>
    <row r="79" spans="1:215">
      <c r="A79" s="142">
        <f t="shared" si="21"/>
        <v>75</v>
      </c>
      <c r="B79" s="99"/>
      <c r="C79" s="99"/>
      <c r="D79" s="99"/>
      <c r="E79" s="99"/>
      <c r="F79" s="99"/>
      <c r="G79" s="49">
        <f t="shared" si="134"/>
        <v>72</v>
      </c>
      <c r="H79" s="251" t="str">
        <f t="shared" si="139"/>
        <v/>
      </c>
      <c r="I79" s="251" t="str">
        <f t="shared" si="140"/>
        <v/>
      </c>
      <c r="J79" s="251" t="str">
        <f t="shared" si="141"/>
        <v/>
      </c>
      <c r="K79" s="251" t="str">
        <f t="shared" si="142"/>
        <v/>
      </c>
      <c r="L79" s="251" t="str">
        <f t="shared" si="143"/>
        <v/>
      </c>
      <c r="M79" s="49" t="str">
        <f t="shared" si="144"/>
        <v>PIC-a</v>
      </c>
      <c r="N79" s="201" t="str">
        <f t="shared" si="123"/>
        <v/>
      </c>
      <c r="O79" s="47" t="str">
        <f t="shared" si="124"/>
        <v/>
      </c>
      <c r="P79" s="47" t="str">
        <f t="shared" si="125"/>
        <v/>
      </c>
      <c r="Q79" s="47" t="str">
        <f t="shared" si="126"/>
        <v/>
      </c>
      <c r="R79" s="201" t="str">
        <f t="shared" si="127"/>
        <v/>
      </c>
      <c r="S79" s="148">
        <f t="shared" si="135"/>
        <v>75</v>
      </c>
      <c r="T79" s="99"/>
      <c r="U79" s="99"/>
      <c r="V79" s="99"/>
      <c r="W79" s="99"/>
      <c r="X79" s="99" t="s">
        <v>69</v>
      </c>
      <c r="Y79" s="49">
        <f t="shared" si="128"/>
        <v>72</v>
      </c>
      <c r="Z79" s="251" t="str">
        <f t="shared" si="145"/>
        <v/>
      </c>
      <c r="AA79" s="251" t="str">
        <f t="shared" si="146"/>
        <v/>
      </c>
      <c r="AB79" s="251" t="str">
        <f t="shared" si="147"/>
        <v/>
      </c>
      <c r="AC79" s="251" t="str">
        <f t="shared" si="148"/>
        <v/>
      </c>
      <c r="AD79" s="251" t="str">
        <f t="shared" si="149"/>
        <v>K</v>
      </c>
      <c r="AE79" s="49" t="str">
        <f t="shared" si="136"/>
        <v>PIC-a</v>
      </c>
      <c r="AF79" s="201" t="str">
        <f t="shared" si="129"/>
        <v/>
      </c>
      <c r="AG79" s="47" t="str">
        <f t="shared" si="130"/>
        <v/>
      </c>
      <c r="AH79" s="47" t="str">
        <f t="shared" si="131"/>
        <v/>
      </c>
      <c r="AI79" s="47" t="str">
        <f t="shared" si="132"/>
        <v/>
      </c>
      <c r="AJ79" s="201" t="str">
        <f t="shared" si="133"/>
        <v/>
      </c>
      <c r="AK79" s="49"/>
      <c r="AL79" s="217"/>
      <c r="AM79" s="217"/>
      <c r="AN79" s="315"/>
      <c r="AO79" s="217"/>
      <c r="AP79" s="217"/>
      <c r="AQ79" s="217"/>
      <c r="AR79" s="217"/>
      <c r="AU79" s="47" t="str">
        <f t="shared" si="150"/>
        <v>PIC-d</v>
      </c>
      <c r="AV79" s="47" t="str">
        <f t="shared" si="151"/>
        <v>Pd</v>
      </c>
      <c r="AW79" s="47">
        <f t="shared" si="152"/>
        <v>0</v>
      </c>
      <c r="AX79" s="47">
        <f t="shared" si="153"/>
        <v>0</v>
      </c>
      <c r="AY79" s="47">
        <f t="shared" si="154"/>
        <v>0</v>
      </c>
      <c r="AZ79" s="47">
        <f t="shared" si="155"/>
        <v>0</v>
      </c>
      <c r="BA79" s="47">
        <f t="shared" si="156"/>
        <v>0</v>
      </c>
      <c r="BD79" s="49"/>
      <c r="BK79" s="301">
        <f t="shared" si="103"/>
        <v>26</v>
      </c>
      <c r="BL79" s="301">
        <v>13</v>
      </c>
      <c r="BM79" s="47" t="str">
        <f t="shared" si="101"/>
        <v>Sc2</v>
      </c>
      <c r="BN79" s="106"/>
      <c r="BO79" s="170" t="s">
        <v>208</v>
      </c>
      <c r="BP79" s="170" t="s">
        <v>208</v>
      </c>
      <c r="BQ79" s="170" t="s">
        <v>209</v>
      </c>
      <c r="BR79" s="170" t="s">
        <v>209</v>
      </c>
      <c r="BS79" s="170" t="s">
        <v>209</v>
      </c>
      <c r="BT79" s="106">
        <v>2</v>
      </c>
      <c r="BU79" s="301">
        <f t="shared" si="104"/>
        <v>6</v>
      </c>
      <c r="BV79" s="301">
        <f t="shared" si="105"/>
        <v>4</v>
      </c>
      <c r="BW79" s="301">
        <f t="shared" si="106"/>
        <v>41</v>
      </c>
      <c r="BX79" s="301">
        <f t="shared" si="107"/>
        <v>67</v>
      </c>
      <c r="BY79" s="301">
        <f t="shared" si="108"/>
        <v>44</v>
      </c>
      <c r="BZ79" s="302">
        <f t="shared" si="109"/>
        <v>2900832</v>
      </c>
      <c r="CA79" s="302">
        <f t="shared" si="110"/>
        <v>0</v>
      </c>
      <c r="CB79" s="303">
        <f t="shared" si="137"/>
        <v>0</v>
      </c>
      <c r="CC79" s="302">
        <f t="shared" si="138"/>
        <v>0</v>
      </c>
      <c r="CD79" s="304">
        <f t="shared" si="114"/>
        <v>0</v>
      </c>
      <c r="CE79" s="81"/>
      <c r="CF79" s="345"/>
      <c r="CG79" s="345"/>
      <c r="CH79" s="346"/>
      <c r="CI79" s="346"/>
      <c r="CJ79" s="346"/>
      <c r="CK79" s="346"/>
      <c r="CL79" s="346"/>
      <c r="CM79" s="142"/>
      <c r="CN79" s="142"/>
      <c r="CO79" s="142"/>
      <c r="CP79" s="148"/>
      <c r="CQ79" s="148"/>
      <c r="CR79" s="279"/>
      <c r="CS79" s="279"/>
      <c r="CT79" s="279"/>
      <c r="CU79" s="279"/>
      <c r="CV79" s="279"/>
      <c r="CW79" s="148"/>
      <c r="CX79" s="142"/>
      <c r="CY79" s="142"/>
      <c r="CZ79" s="142"/>
      <c r="DA79" s="142"/>
      <c r="DB79" s="142"/>
      <c r="DC79" s="278"/>
      <c r="DD79" s="278"/>
      <c r="DE79" s="278"/>
      <c r="DF79" s="278"/>
      <c r="DG79" s="275"/>
      <c r="DH79" s="142"/>
      <c r="DI79" s="142"/>
      <c r="DJ79" s="148"/>
      <c r="DK79" s="142"/>
      <c r="DL79" s="142"/>
      <c r="DM79" s="142"/>
      <c r="DN79" s="142"/>
      <c r="DO79" s="142"/>
      <c r="DP79" s="142"/>
      <c r="DQ79" s="142"/>
      <c r="DR79" s="142"/>
      <c r="DS79" s="148"/>
      <c r="DT79" s="148"/>
      <c r="DU79" s="279"/>
      <c r="DV79" s="279"/>
      <c r="DW79" s="279"/>
      <c r="DX79" s="279"/>
      <c r="DY79" s="279"/>
      <c r="DZ79" s="148"/>
      <c r="EA79" s="142"/>
      <c r="EB79" s="142"/>
      <c r="EC79" s="142"/>
      <c r="ED79" s="142"/>
      <c r="EE79" s="142"/>
      <c r="EF79" s="278"/>
      <c r="EG79" s="278"/>
      <c r="EH79" s="278"/>
      <c r="EI79" s="278"/>
      <c r="EJ79" s="275"/>
      <c r="EK79" s="142"/>
      <c r="EL79" s="142"/>
      <c r="EM79" s="148"/>
      <c r="EN79" s="142"/>
      <c r="EO79" s="142"/>
      <c r="EP79" s="142"/>
      <c r="EQ79" s="142"/>
      <c r="ER79" s="142"/>
      <c r="ES79" s="142"/>
      <c r="ET79" s="142"/>
      <c r="EU79" s="142"/>
      <c r="EV79" s="148"/>
      <c r="EW79" s="148"/>
      <c r="EX79" s="279"/>
      <c r="EY79" s="279"/>
      <c r="EZ79" s="279"/>
      <c r="FA79" s="279"/>
      <c r="FB79" s="279"/>
      <c r="FC79" s="148"/>
      <c r="FD79" s="142"/>
      <c r="FE79" s="142"/>
      <c r="FF79" s="142"/>
      <c r="FG79" s="142"/>
      <c r="FH79" s="142"/>
      <c r="FI79" s="278"/>
      <c r="FJ79" s="278"/>
      <c r="FK79" s="278"/>
      <c r="FL79" s="278"/>
      <c r="FM79" s="275"/>
      <c r="FN79" s="142"/>
      <c r="FO79" s="142"/>
      <c r="FP79" s="148"/>
      <c r="FQ79" s="142"/>
      <c r="FR79" s="142"/>
      <c r="FS79" s="142"/>
      <c r="FT79" s="142"/>
      <c r="FU79" s="142"/>
      <c r="FV79" s="142"/>
      <c r="FW79" s="142"/>
      <c r="FX79" s="142"/>
      <c r="FY79" s="148"/>
      <c r="FZ79" s="148"/>
      <c r="GA79" s="279"/>
      <c r="GB79" s="279"/>
      <c r="GC79" s="279"/>
      <c r="GD79" s="279"/>
      <c r="GE79" s="279"/>
      <c r="GF79" s="148"/>
      <c r="GG79" s="142"/>
      <c r="GH79" s="142"/>
      <c r="GI79" s="142"/>
      <c r="GJ79" s="142"/>
      <c r="GK79" s="142"/>
      <c r="GL79" s="278"/>
      <c r="GM79" s="278"/>
      <c r="GN79" s="278"/>
      <c r="GO79" s="278"/>
      <c r="GP79" s="275"/>
      <c r="GR79" s="60"/>
      <c r="GS79" s="48">
        <v>6</v>
      </c>
      <c r="GT79" s="47">
        <v>1</v>
      </c>
      <c r="GU79" s="99" t="s">
        <v>205</v>
      </c>
      <c r="GV79" s="93">
        <v>1</v>
      </c>
      <c r="GW79" s="47" t="s">
        <v>206</v>
      </c>
      <c r="GX79" s="99" t="str">
        <f t="shared" si="94"/>
        <v>Pe1</v>
      </c>
      <c r="GY79" s="48">
        <f t="shared" si="102"/>
        <v>0</v>
      </c>
      <c r="GZ79" s="94">
        <f t="shared" si="95"/>
        <v>0</v>
      </c>
      <c r="HA79" s="95">
        <f t="shared" si="99"/>
        <v>0</v>
      </c>
      <c r="HB79" s="51">
        <f t="shared" si="96"/>
        <v>0</v>
      </c>
      <c r="HC79" s="51">
        <f t="shared" si="97"/>
        <v>0</v>
      </c>
      <c r="HD79" s="453">
        <f t="shared" si="98"/>
        <v>0</v>
      </c>
      <c r="HE79" s="184"/>
    </row>
    <row r="80" spans="1:215">
      <c r="A80" s="142">
        <f t="shared" si="21"/>
        <v>76</v>
      </c>
      <c r="B80" s="99"/>
      <c r="C80" s="99"/>
      <c r="D80" s="99"/>
      <c r="E80" s="99"/>
      <c r="F80" s="99"/>
      <c r="G80" s="49">
        <f t="shared" si="134"/>
        <v>73</v>
      </c>
      <c r="H80" s="251" t="str">
        <f t="shared" si="139"/>
        <v/>
      </c>
      <c r="I80" s="251" t="str">
        <f t="shared" si="140"/>
        <v/>
      </c>
      <c r="J80" s="251" t="str">
        <f t="shared" si="141"/>
        <v/>
      </c>
      <c r="K80" s="251" t="str">
        <f t="shared" si="142"/>
        <v/>
      </c>
      <c r="L80" s="251" t="str">
        <f t="shared" si="143"/>
        <v/>
      </c>
      <c r="M80" s="49" t="str">
        <f t="shared" si="144"/>
        <v>PIC-a</v>
      </c>
      <c r="N80" s="201" t="str">
        <f t="shared" si="123"/>
        <v/>
      </c>
      <c r="O80" s="47" t="str">
        <f t="shared" si="124"/>
        <v/>
      </c>
      <c r="P80" s="47" t="str">
        <f t="shared" si="125"/>
        <v/>
      </c>
      <c r="Q80" s="47" t="str">
        <f t="shared" si="126"/>
        <v/>
      </c>
      <c r="R80" s="201" t="str">
        <f t="shared" si="127"/>
        <v/>
      </c>
      <c r="S80" s="148">
        <f t="shared" si="135"/>
        <v>76</v>
      </c>
      <c r="T80" s="99"/>
      <c r="U80" s="99"/>
      <c r="V80" s="99"/>
      <c r="W80" s="99"/>
      <c r="X80" s="99" t="s">
        <v>54</v>
      </c>
      <c r="Y80" s="49">
        <f t="shared" si="128"/>
        <v>73</v>
      </c>
      <c r="Z80" s="251" t="str">
        <f t="shared" si="145"/>
        <v/>
      </c>
      <c r="AA80" s="251" t="str">
        <f t="shared" si="146"/>
        <v/>
      </c>
      <c r="AB80" s="251" t="str">
        <f t="shared" si="147"/>
        <v/>
      </c>
      <c r="AC80" s="251" t="str">
        <f t="shared" si="148"/>
        <v/>
      </c>
      <c r="AD80" s="251" t="str">
        <f t="shared" si="149"/>
        <v>PIC-a</v>
      </c>
      <c r="AE80" s="49" t="str">
        <f t="shared" si="136"/>
        <v>PIC-a</v>
      </c>
      <c r="AF80" s="201" t="str">
        <f t="shared" si="129"/>
        <v/>
      </c>
      <c r="AG80" s="47" t="str">
        <f t="shared" si="130"/>
        <v/>
      </c>
      <c r="AH80" s="47" t="str">
        <f t="shared" si="131"/>
        <v/>
      </c>
      <c r="AI80" s="47" t="str">
        <f t="shared" si="132"/>
        <v/>
      </c>
      <c r="AJ80" s="201" t="str">
        <f t="shared" si="133"/>
        <v/>
      </c>
      <c r="AK80" s="49"/>
      <c r="AL80" s="312"/>
      <c r="AM80" s="318"/>
      <c r="AN80" s="319"/>
      <c r="AO80" s="319"/>
      <c r="AP80" s="312"/>
      <c r="AQ80" s="312"/>
      <c r="AR80" s="312"/>
      <c r="AU80" s="47" t="str">
        <f t="shared" si="150"/>
        <v>PIC-e</v>
      </c>
      <c r="AV80" s="47" t="str">
        <f t="shared" si="151"/>
        <v>Pe</v>
      </c>
      <c r="AW80" s="47">
        <f t="shared" si="152"/>
        <v>1</v>
      </c>
      <c r="AX80" s="47">
        <f t="shared" si="153"/>
        <v>0</v>
      </c>
      <c r="AY80" s="47">
        <f t="shared" si="154"/>
        <v>0</v>
      </c>
      <c r="AZ80" s="47">
        <f t="shared" si="155"/>
        <v>0</v>
      </c>
      <c r="BA80" s="47">
        <f t="shared" si="156"/>
        <v>0</v>
      </c>
      <c r="BD80" s="49"/>
      <c r="BK80" s="63"/>
      <c r="BL80" s="56"/>
      <c r="BM80" s="119"/>
      <c r="BN80" s="119"/>
      <c r="BO80" s="268"/>
      <c r="BP80" s="268"/>
      <c r="BQ80" s="268"/>
      <c r="BR80" s="268"/>
      <c r="BS80" s="268"/>
      <c r="BT80" s="119"/>
      <c r="BU80" s="56"/>
      <c r="BV80" s="56"/>
      <c r="BW80" s="56"/>
      <c r="BX80" s="56"/>
      <c r="BY80" s="56"/>
      <c r="BZ80" s="121"/>
      <c r="CA80" s="121">
        <f>SUM(CA54:CA79)</f>
        <v>1349944</v>
      </c>
      <c r="CB80" s="121"/>
      <c r="CC80" s="252" t="s">
        <v>117</v>
      </c>
      <c r="CD80" s="120">
        <f>SUM(CD54:CD79)</f>
        <v>1.8446307118201999E-2</v>
      </c>
      <c r="CE80" s="81"/>
      <c r="CF80" s="142"/>
      <c r="CG80" s="148"/>
      <c r="CH80" s="142"/>
      <c r="CI80" s="142"/>
      <c r="CJ80" s="142"/>
      <c r="CK80" s="142"/>
      <c r="CL80" s="142"/>
      <c r="CM80" s="142"/>
      <c r="CN80" s="142"/>
      <c r="CO80" s="142"/>
      <c r="CP80" s="148"/>
      <c r="CQ80" s="148"/>
      <c r="CR80" s="281"/>
      <c r="CS80" s="281"/>
      <c r="CT80" s="281"/>
      <c r="CU80" s="281"/>
      <c r="CV80" s="281"/>
      <c r="CW80" s="148"/>
      <c r="CX80" s="142"/>
      <c r="CY80" s="142"/>
      <c r="CZ80" s="142"/>
      <c r="DA80" s="142"/>
      <c r="DB80" s="142"/>
      <c r="DC80" s="278"/>
      <c r="DD80" s="278"/>
      <c r="DE80" s="278"/>
      <c r="DF80" s="267"/>
      <c r="DG80" s="275"/>
      <c r="DH80" s="142"/>
      <c r="DI80" s="142"/>
      <c r="DJ80" s="148"/>
      <c r="DK80" s="142"/>
      <c r="DL80" s="142"/>
      <c r="DM80" s="142"/>
      <c r="DN80" s="142"/>
      <c r="DO80" s="142"/>
      <c r="DP80" s="142"/>
      <c r="DQ80" s="142"/>
      <c r="DR80" s="142"/>
      <c r="DS80" s="148"/>
      <c r="DT80" s="148"/>
      <c r="DU80" s="281"/>
      <c r="DV80" s="281"/>
      <c r="DW80" s="281"/>
      <c r="DX80" s="281"/>
      <c r="DY80" s="281"/>
      <c r="DZ80" s="148"/>
      <c r="EA80" s="142"/>
      <c r="EB80" s="142"/>
      <c r="EC80" s="142"/>
      <c r="ED80" s="142"/>
      <c r="EE80" s="142"/>
      <c r="EF80" s="278"/>
      <c r="EG80" s="278"/>
      <c r="EH80" s="278"/>
      <c r="EI80" s="267"/>
      <c r="EJ80" s="275"/>
      <c r="EK80" s="142"/>
      <c r="EL80" s="142"/>
      <c r="EM80" s="148"/>
      <c r="EN80" s="142"/>
      <c r="EO80" s="142"/>
      <c r="EP80" s="142"/>
      <c r="EQ80" s="142"/>
      <c r="ER80" s="142"/>
      <c r="ES80" s="142"/>
      <c r="ET80" s="142"/>
      <c r="EU80" s="142"/>
      <c r="EV80" s="148"/>
      <c r="EW80" s="148"/>
      <c r="EX80" s="281"/>
      <c r="EY80" s="281"/>
      <c r="EZ80" s="281"/>
      <c r="FA80" s="281"/>
      <c r="FB80" s="281"/>
      <c r="FC80" s="148"/>
      <c r="FD80" s="142"/>
      <c r="FE80" s="142"/>
      <c r="FF80" s="142"/>
      <c r="FG80" s="142"/>
      <c r="FH80" s="142"/>
      <c r="FI80" s="278"/>
      <c r="FJ80" s="278"/>
      <c r="FK80" s="278"/>
      <c r="FL80" s="267"/>
      <c r="FM80" s="275"/>
      <c r="FN80" s="142"/>
      <c r="FO80" s="142"/>
      <c r="FP80" s="148"/>
      <c r="FQ80" s="142"/>
      <c r="FR80" s="142"/>
      <c r="FS80" s="142"/>
      <c r="FT80" s="142"/>
      <c r="FU80" s="142"/>
      <c r="FV80" s="142"/>
      <c r="FW80" s="142"/>
      <c r="FX80" s="142"/>
      <c r="FY80" s="148"/>
      <c r="FZ80" s="148"/>
      <c r="GA80" s="281"/>
      <c r="GB80" s="281"/>
      <c r="GC80" s="281"/>
      <c r="GD80" s="281"/>
      <c r="GE80" s="281"/>
      <c r="GF80" s="148"/>
      <c r="GG80" s="142"/>
      <c r="GH80" s="142"/>
      <c r="GI80" s="142"/>
      <c r="GJ80" s="142"/>
      <c r="GK80" s="142"/>
      <c r="GL80" s="278"/>
      <c r="GM80" s="278"/>
      <c r="GN80" s="278"/>
      <c r="GO80" s="267"/>
      <c r="GP80" s="275"/>
      <c r="GR80" s="60"/>
      <c r="GS80" s="48">
        <v>7</v>
      </c>
      <c r="GT80" s="47">
        <v>5</v>
      </c>
      <c r="GU80" s="99" t="s">
        <v>205</v>
      </c>
      <c r="GV80" s="93">
        <v>1</v>
      </c>
      <c r="GW80" s="47" t="s">
        <v>206</v>
      </c>
      <c r="GX80" s="99" t="str">
        <f t="shared" si="94"/>
        <v>Ac5</v>
      </c>
      <c r="GY80" s="48">
        <f t="shared" si="102"/>
        <v>200</v>
      </c>
      <c r="GZ80" s="94">
        <f t="shared" si="95"/>
        <v>294912</v>
      </c>
      <c r="HA80" s="95">
        <f t="shared" si="99"/>
        <v>593.71063232421875</v>
      </c>
      <c r="HB80" s="51">
        <f t="shared" si="96"/>
        <v>2.3512899969740323E-3</v>
      </c>
      <c r="HC80" s="51">
        <f t="shared" si="97"/>
        <v>5.6144073423179614E-3</v>
      </c>
      <c r="HD80" s="453">
        <f t="shared" si="98"/>
        <v>1.0623197823164784E-2</v>
      </c>
      <c r="HE80" s="184"/>
    </row>
    <row r="81" spans="1:213" ht="13.5" thickBot="1">
      <c r="A81" s="142">
        <f t="shared" si="21"/>
        <v>77</v>
      </c>
      <c r="B81" s="99"/>
      <c r="C81" s="99"/>
      <c r="D81" s="99"/>
      <c r="E81" s="99"/>
      <c r="F81" s="99"/>
      <c r="G81" s="49">
        <f t="shared" si="134"/>
        <v>74</v>
      </c>
      <c r="H81" s="251" t="str">
        <f t="shared" si="139"/>
        <v/>
      </c>
      <c r="I81" s="251" t="str">
        <f t="shared" si="140"/>
        <v/>
      </c>
      <c r="J81" s="251" t="str">
        <f t="shared" si="141"/>
        <v/>
      </c>
      <c r="K81" s="251" t="str">
        <f t="shared" si="142"/>
        <v/>
      </c>
      <c r="L81" s="251" t="str">
        <f t="shared" si="143"/>
        <v/>
      </c>
      <c r="M81" s="49" t="str">
        <f t="shared" si="144"/>
        <v>PIC-a</v>
      </c>
      <c r="N81" s="201" t="str">
        <f t="shared" si="123"/>
        <v/>
      </c>
      <c r="O81" s="47" t="str">
        <f t="shared" si="124"/>
        <v/>
      </c>
      <c r="P81" s="47" t="str">
        <f t="shared" si="125"/>
        <v/>
      </c>
      <c r="Q81" s="47" t="str">
        <f t="shared" si="126"/>
        <v/>
      </c>
      <c r="R81" s="201" t="str">
        <f t="shared" si="127"/>
        <v/>
      </c>
      <c r="S81" s="148">
        <f t="shared" si="135"/>
        <v>77</v>
      </c>
      <c r="T81" s="99"/>
      <c r="U81" s="99"/>
      <c r="V81" s="99"/>
      <c r="W81" s="99"/>
      <c r="X81" s="99" t="s">
        <v>81</v>
      </c>
      <c r="Y81" s="49">
        <f t="shared" si="128"/>
        <v>74</v>
      </c>
      <c r="Z81" s="251" t="str">
        <f t="shared" si="145"/>
        <v/>
      </c>
      <c r="AA81" s="251" t="str">
        <f t="shared" si="146"/>
        <v/>
      </c>
      <c r="AB81" s="251" t="str">
        <f t="shared" si="147"/>
        <v/>
      </c>
      <c r="AC81" s="251" t="str">
        <f t="shared" si="148"/>
        <v/>
      </c>
      <c r="AD81" s="251" t="str">
        <f t="shared" si="149"/>
        <v>A</v>
      </c>
      <c r="AE81" s="49" t="str">
        <f t="shared" si="136"/>
        <v>PIC-a</v>
      </c>
      <c r="AF81" s="201" t="str">
        <f t="shared" si="129"/>
        <v/>
      </c>
      <c r="AG81" s="47" t="str">
        <f t="shared" si="130"/>
        <v/>
      </c>
      <c r="AH81" s="47" t="str">
        <f t="shared" si="131"/>
        <v/>
      </c>
      <c r="AI81" s="47" t="str">
        <f t="shared" si="132"/>
        <v/>
      </c>
      <c r="AJ81" s="201" t="str">
        <f t="shared" si="133"/>
        <v/>
      </c>
      <c r="AK81" s="49"/>
      <c r="AL81" s="217"/>
      <c r="AM81" s="320"/>
      <c r="AN81" s="321"/>
      <c r="AO81" s="322"/>
      <c r="AP81" s="217"/>
      <c r="AQ81" s="217"/>
      <c r="AR81" s="217"/>
      <c r="AS81" s="101"/>
      <c r="AU81" s="47" t="str">
        <f t="shared" si="150"/>
        <v>A</v>
      </c>
      <c r="AV81" s="47" t="str">
        <f t="shared" si="151"/>
        <v>Ac</v>
      </c>
      <c r="AW81" s="47">
        <f t="shared" si="152"/>
        <v>0</v>
      </c>
      <c r="AX81" s="47">
        <f t="shared" si="153"/>
        <v>0</v>
      </c>
      <c r="AY81" s="47">
        <f t="shared" si="154"/>
        <v>1</v>
      </c>
      <c r="AZ81" s="47">
        <f t="shared" si="155"/>
        <v>0</v>
      </c>
      <c r="BA81" s="47">
        <f t="shared" si="156"/>
        <v>0</v>
      </c>
      <c r="BD81" s="49"/>
      <c r="BO81" s="316"/>
      <c r="BP81" s="316"/>
      <c r="BQ81" s="316"/>
      <c r="BR81" s="316"/>
      <c r="BS81" s="316"/>
      <c r="BZ81" s="127"/>
      <c r="CA81" s="127"/>
      <c r="CB81" s="127"/>
      <c r="CC81" s="102"/>
      <c r="CD81" s="81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  <c r="CP81" s="148"/>
      <c r="CQ81" s="148"/>
      <c r="CR81" s="142"/>
      <c r="CS81" s="142"/>
      <c r="CT81" s="142"/>
      <c r="CU81" s="142"/>
      <c r="CV81" s="142"/>
      <c r="CW81" s="148"/>
      <c r="CX81" s="142"/>
      <c r="CY81" s="142"/>
      <c r="CZ81" s="142"/>
      <c r="DA81" s="142"/>
      <c r="DB81" s="142"/>
      <c r="DC81" s="142"/>
      <c r="DD81" s="142"/>
      <c r="DE81" s="142"/>
      <c r="DF81" s="142"/>
      <c r="DG81" s="142"/>
      <c r="DH81" s="142"/>
      <c r="DI81" s="142"/>
      <c r="DJ81" s="142"/>
      <c r="DK81" s="142"/>
      <c r="DL81" s="142"/>
      <c r="DM81" s="142"/>
      <c r="DN81" s="142"/>
      <c r="DO81" s="142"/>
      <c r="DP81" s="142"/>
      <c r="DQ81" s="142"/>
      <c r="DR81" s="142"/>
      <c r="DS81" s="148"/>
      <c r="DT81" s="148"/>
      <c r="DU81" s="142"/>
      <c r="DV81" s="142"/>
      <c r="DW81" s="142"/>
      <c r="DX81" s="142"/>
      <c r="DY81" s="142"/>
      <c r="DZ81" s="148"/>
      <c r="EA81" s="142"/>
      <c r="EB81" s="142"/>
      <c r="EC81" s="142"/>
      <c r="ED81" s="142"/>
      <c r="EE81" s="142"/>
      <c r="EF81" s="142"/>
      <c r="EG81" s="142"/>
      <c r="EH81" s="142"/>
      <c r="EI81" s="142"/>
      <c r="EJ81" s="142"/>
      <c r="EK81" s="142"/>
      <c r="EL81" s="142"/>
      <c r="EM81" s="142"/>
      <c r="EN81" s="142"/>
      <c r="EO81" s="142"/>
      <c r="EP81" s="142"/>
      <c r="EQ81" s="142"/>
      <c r="ER81" s="142"/>
      <c r="ES81" s="142"/>
      <c r="ET81" s="142"/>
      <c r="EU81" s="142"/>
      <c r="EV81" s="148"/>
      <c r="EW81" s="148"/>
      <c r="EX81" s="142"/>
      <c r="EY81" s="142"/>
      <c r="EZ81" s="142"/>
      <c r="FA81" s="142"/>
      <c r="FB81" s="142"/>
      <c r="FC81" s="148"/>
      <c r="FD81" s="142"/>
      <c r="FE81" s="142"/>
      <c r="FF81" s="142"/>
      <c r="FG81" s="142"/>
      <c r="FH81" s="142"/>
      <c r="FI81" s="142"/>
      <c r="FJ81" s="142"/>
      <c r="FK81" s="142"/>
      <c r="FL81" s="142"/>
      <c r="FM81" s="142"/>
      <c r="FN81" s="142"/>
      <c r="FO81" s="142"/>
      <c r="FP81" s="142"/>
      <c r="FQ81" s="142"/>
      <c r="FR81" s="142"/>
      <c r="FS81" s="142"/>
      <c r="FT81" s="142"/>
      <c r="FU81" s="142"/>
      <c r="FV81" s="142"/>
      <c r="FW81" s="142"/>
      <c r="FX81" s="142"/>
      <c r="FY81" s="148"/>
      <c r="FZ81" s="148"/>
      <c r="GA81" s="142"/>
      <c r="GB81" s="142"/>
      <c r="GC81" s="142"/>
      <c r="GD81" s="142"/>
      <c r="GE81" s="142"/>
      <c r="GF81" s="148"/>
      <c r="GG81" s="142"/>
      <c r="GH81" s="142"/>
      <c r="GI81" s="142"/>
      <c r="GJ81" s="142"/>
      <c r="GK81" s="142"/>
      <c r="GL81" s="142"/>
      <c r="GM81" s="142"/>
      <c r="GN81" s="142"/>
      <c r="GO81" s="142"/>
      <c r="GP81" s="142"/>
      <c r="GR81" s="60"/>
      <c r="GS81" s="48">
        <v>7</v>
      </c>
      <c r="GT81" s="47">
        <v>4</v>
      </c>
      <c r="GU81" s="99" t="s">
        <v>205</v>
      </c>
      <c r="GV81" s="93">
        <v>1</v>
      </c>
      <c r="GW81" s="47" t="s">
        <v>206</v>
      </c>
      <c r="GX81" s="99" t="str">
        <f t="shared" si="94"/>
        <v>Ac4</v>
      </c>
      <c r="GY81" s="48">
        <f t="shared" si="102"/>
        <v>50</v>
      </c>
      <c r="GZ81" s="94">
        <f t="shared" si="95"/>
        <v>282624</v>
      </c>
      <c r="HA81" s="95">
        <f t="shared" si="99"/>
        <v>619.52413807744563</v>
      </c>
      <c r="HB81" s="51">
        <f t="shared" si="96"/>
        <v>2.253319580433448E-3</v>
      </c>
      <c r="HC81" s="51">
        <f t="shared" si="97"/>
        <v>1.3451184257636782E-3</v>
      </c>
      <c r="HD81" s="453">
        <f t="shared" si="98"/>
        <v>2.0959470381718954E-7</v>
      </c>
      <c r="HE81" s="184"/>
    </row>
    <row r="82" spans="1:213" ht="13.5" thickBot="1">
      <c r="A82" s="142">
        <f t="shared" si="21"/>
        <v>78</v>
      </c>
      <c r="B82" s="99"/>
      <c r="C82" s="99"/>
      <c r="D82" s="99"/>
      <c r="E82" s="99"/>
      <c r="F82" s="99"/>
      <c r="G82" s="49">
        <f t="shared" si="134"/>
        <v>75</v>
      </c>
      <c r="H82" s="251" t="str">
        <f t="shared" si="139"/>
        <v/>
      </c>
      <c r="I82" s="251" t="str">
        <f t="shared" si="140"/>
        <v/>
      </c>
      <c r="J82" s="251" t="str">
        <f t="shared" si="141"/>
        <v/>
      </c>
      <c r="K82" s="251" t="str">
        <f t="shared" si="142"/>
        <v/>
      </c>
      <c r="L82" s="251" t="str">
        <f t="shared" si="143"/>
        <v/>
      </c>
      <c r="M82" s="49" t="str">
        <f t="shared" si="144"/>
        <v>PIC-a</v>
      </c>
      <c r="N82" s="201" t="str">
        <f t="shared" si="123"/>
        <v/>
      </c>
      <c r="O82" s="47" t="str">
        <f t="shared" si="124"/>
        <v/>
      </c>
      <c r="P82" s="47" t="str">
        <f t="shared" si="125"/>
        <v/>
      </c>
      <c r="Q82" s="47" t="str">
        <f t="shared" si="126"/>
        <v/>
      </c>
      <c r="R82" s="201" t="str">
        <f t="shared" si="127"/>
        <v/>
      </c>
      <c r="S82" s="148">
        <f t="shared" si="135"/>
        <v>78</v>
      </c>
      <c r="T82" s="99"/>
      <c r="U82" s="99"/>
      <c r="V82" s="99"/>
      <c r="W82" s="99"/>
      <c r="X82" s="99" t="s">
        <v>68</v>
      </c>
      <c r="Y82" s="49">
        <f t="shared" si="128"/>
        <v>75</v>
      </c>
      <c r="Z82" s="251" t="str">
        <f t="shared" si="145"/>
        <v/>
      </c>
      <c r="AA82" s="251" t="str">
        <f t="shared" si="146"/>
        <v/>
      </c>
      <c r="AB82" s="251" t="str">
        <f t="shared" si="147"/>
        <v/>
      </c>
      <c r="AC82" s="251" t="str">
        <f t="shared" si="148"/>
        <v/>
      </c>
      <c r="AD82" s="251" t="str">
        <f t="shared" si="149"/>
        <v>PIC-c</v>
      </c>
      <c r="AE82" s="49" t="str">
        <f t="shared" si="136"/>
        <v>PIC-a</v>
      </c>
      <c r="AF82" s="201" t="str">
        <f t="shared" si="129"/>
        <v/>
      </c>
      <c r="AG82" s="47" t="str">
        <f t="shared" si="130"/>
        <v/>
      </c>
      <c r="AH82" s="47" t="str">
        <f t="shared" si="131"/>
        <v/>
      </c>
      <c r="AI82" s="47" t="str">
        <f t="shared" si="132"/>
        <v/>
      </c>
      <c r="AJ82" s="201">
        <f t="shared" si="133"/>
        <v>1</v>
      </c>
      <c r="AK82" s="49"/>
      <c r="AL82" s="217"/>
      <c r="AM82" s="344"/>
      <c r="AN82" s="312"/>
      <c r="AO82" s="323"/>
      <c r="AP82" s="323"/>
      <c r="AQ82" s="323"/>
      <c r="AR82" s="323"/>
      <c r="AU82" s="47" t="str">
        <f t="shared" si="150"/>
        <v>K</v>
      </c>
      <c r="AV82" s="47" t="str">
        <f t="shared" si="151"/>
        <v>Kg</v>
      </c>
      <c r="AW82" s="47">
        <f t="shared" si="152"/>
        <v>0</v>
      </c>
      <c r="AX82" s="47">
        <f t="shared" si="153"/>
        <v>0</v>
      </c>
      <c r="AY82" s="47">
        <f t="shared" si="154"/>
        <v>0</v>
      </c>
      <c r="AZ82" s="47">
        <f t="shared" si="155"/>
        <v>0</v>
      </c>
      <c r="BA82" s="47">
        <f t="shared" si="156"/>
        <v>0</v>
      </c>
      <c r="BC82" s="464" t="str">
        <f>+BC125&amp;" Free Games"</f>
        <v>18 Free Games</v>
      </c>
      <c r="BD82" s="465"/>
      <c r="BE82" s="465"/>
      <c r="BF82" s="465"/>
      <c r="BG82" s="465"/>
      <c r="BH82" s="465"/>
      <c r="BI82" s="465"/>
      <c r="BJ82" s="465"/>
      <c r="BK82" s="465"/>
      <c r="BL82" s="465"/>
      <c r="BM82" s="465"/>
      <c r="BN82" s="465"/>
      <c r="BO82" s="465"/>
      <c r="BP82" s="465"/>
      <c r="BQ82" s="465"/>
      <c r="BR82" s="465"/>
      <c r="BS82" s="465"/>
      <c r="BT82" s="465"/>
      <c r="BU82" s="465"/>
      <c r="BV82" s="465"/>
      <c r="BW82" s="465"/>
      <c r="BX82" s="465"/>
      <c r="BY82" s="465"/>
      <c r="BZ82" s="465"/>
      <c r="CA82" s="465"/>
      <c r="CB82" s="465"/>
      <c r="CC82" s="465"/>
      <c r="CD82" s="466"/>
      <c r="CE82" s="267"/>
      <c r="CF82" s="464" t="str">
        <f>+BC132&amp;" Free Games"</f>
        <v>12 Free Games</v>
      </c>
      <c r="CG82" s="465"/>
      <c r="CH82" s="465"/>
      <c r="CI82" s="465"/>
      <c r="CJ82" s="465"/>
      <c r="CK82" s="465"/>
      <c r="CL82" s="465"/>
      <c r="CM82" s="465"/>
      <c r="CN82" s="465"/>
      <c r="CO82" s="465"/>
      <c r="CP82" s="465"/>
      <c r="CQ82" s="465"/>
      <c r="CR82" s="465"/>
      <c r="CS82" s="465"/>
      <c r="CT82" s="465"/>
      <c r="CU82" s="465"/>
      <c r="CV82" s="465"/>
      <c r="CW82" s="465"/>
      <c r="CX82" s="465"/>
      <c r="CY82" s="465"/>
      <c r="CZ82" s="465"/>
      <c r="DA82" s="465"/>
      <c r="DB82" s="465"/>
      <c r="DC82" s="465"/>
      <c r="DD82" s="465"/>
      <c r="DE82" s="465"/>
      <c r="DF82" s="465"/>
      <c r="DG82" s="466"/>
      <c r="DI82" s="464" t="str">
        <f>+BC139&amp;" Free Games"</f>
        <v>8 Free Games</v>
      </c>
      <c r="DJ82" s="465"/>
      <c r="DK82" s="465"/>
      <c r="DL82" s="465"/>
      <c r="DM82" s="465"/>
      <c r="DN82" s="465"/>
      <c r="DO82" s="465"/>
      <c r="DP82" s="465"/>
      <c r="DQ82" s="465"/>
      <c r="DR82" s="465"/>
      <c r="DS82" s="465"/>
      <c r="DT82" s="465"/>
      <c r="DU82" s="465"/>
      <c r="DV82" s="465"/>
      <c r="DW82" s="465"/>
      <c r="DX82" s="465"/>
      <c r="DY82" s="465"/>
      <c r="DZ82" s="465"/>
      <c r="EA82" s="465"/>
      <c r="EB82" s="465"/>
      <c r="EC82" s="465"/>
      <c r="ED82" s="465"/>
      <c r="EE82" s="465"/>
      <c r="EF82" s="465"/>
      <c r="EG82" s="465"/>
      <c r="EH82" s="465"/>
      <c r="EI82" s="465"/>
      <c r="EJ82" s="466"/>
      <c r="EL82" s="464" t="str">
        <f>+BC146&amp;" Free Games"</f>
        <v>6 Free Games</v>
      </c>
      <c r="EM82" s="465"/>
      <c r="EN82" s="465"/>
      <c r="EO82" s="465"/>
      <c r="EP82" s="465"/>
      <c r="EQ82" s="465"/>
      <c r="ER82" s="465"/>
      <c r="ES82" s="465"/>
      <c r="ET82" s="465"/>
      <c r="EU82" s="465"/>
      <c r="EV82" s="465"/>
      <c r="EW82" s="465"/>
      <c r="EX82" s="465"/>
      <c r="EY82" s="465"/>
      <c r="EZ82" s="465"/>
      <c r="FA82" s="465"/>
      <c r="FB82" s="465"/>
      <c r="FC82" s="465"/>
      <c r="FD82" s="465"/>
      <c r="FE82" s="465"/>
      <c r="FF82" s="465"/>
      <c r="FG82" s="465"/>
      <c r="FH82" s="465"/>
      <c r="FI82" s="465"/>
      <c r="FJ82" s="465"/>
      <c r="FK82" s="465"/>
      <c r="FL82" s="465"/>
      <c r="FM82" s="466"/>
      <c r="FO82" s="464" t="str">
        <f>+BC153&amp;" Free Games"</f>
        <v>3 Free Games</v>
      </c>
      <c r="FP82" s="465"/>
      <c r="FQ82" s="465"/>
      <c r="FR82" s="465"/>
      <c r="FS82" s="465"/>
      <c r="FT82" s="465"/>
      <c r="FU82" s="465"/>
      <c r="FV82" s="465"/>
      <c r="FW82" s="465"/>
      <c r="FX82" s="465"/>
      <c r="FY82" s="465"/>
      <c r="FZ82" s="465"/>
      <c r="GA82" s="465"/>
      <c r="GB82" s="465"/>
      <c r="GC82" s="465"/>
      <c r="GD82" s="465"/>
      <c r="GE82" s="465"/>
      <c r="GF82" s="465"/>
      <c r="GG82" s="465"/>
      <c r="GH82" s="465"/>
      <c r="GI82" s="465"/>
      <c r="GJ82" s="465"/>
      <c r="GK82" s="465"/>
      <c r="GL82" s="465"/>
      <c r="GM82" s="465"/>
      <c r="GN82" s="465"/>
      <c r="GO82" s="465"/>
      <c r="GP82" s="466"/>
      <c r="GR82" s="60"/>
      <c r="GS82" s="48">
        <v>7</v>
      </c>
      <c r="GT82" s="47">
        <v>3</v>
      </c>
      <c r="GU82" s="99" t="s">
        <v>205</v>
      </c>
      <c r="GV82" s="93">
        <v>1</v>
      </c>
      <c r="GW82" s="47" t="s">
        <v>206</v>
      </c>
      <c r="GX82" s="99" t="str">
        <f t="shared" si="94"/>
        <v>Ac3</v>
      </c>
      <c r="GY82" s="48">
        <f t="shared" si="102"/>
        <v>10</v>
      </c>
      <c r="GZ82" s="94">
        <f t="shared" ref="GZ82:GZ113" si="157">SUMIF($BM$6:$BM$79,GX82,$CA$6:$CA$79)</f>
        <v>1985280</v>
      </c>
      <c r="HA82" s="95">
        <f t="shared" si="99"/>
        <v>88.1953125</v>
      </c>
      <c r="HB82" s="51">
        <f t="shared" si="96"/>
        <v>1.5828345422338214E-2</v>
      </c>
      <c r="HC82" s="51">
        <f t="shared" si="97"/>
        <v>1.8897451796734282E-3</v>
      </c>
      <c r="HD82" s="453">
        <f t="shared" si="98"/>
        <v>4.8685216383937951E-3</v>
      </c>
      <c r="HE82" s="184"/>
    </row>
    <row r="83" spans="1:213" ht="13.5" thickBot="1">
      <c r="A83" s="142">
        <f t="shared" si="21"/>
        <v>79</v>
      </c>
      <c r="B83" s="47"/>
      <c r="C83" s="47"/>
      <c r="D83" s="47"/>
      <c r="E83" s="99"/>
      <c r="F83" s="99"/>
      <c r="G83" s="49">
        <f t="shared" si="134"/>
        <v>76</v>
      </c>
      <c r="H83" s="251" t="str">
        <f t="shared" si="139"/>
        <v/>
      </c>
      <c r="I83" s="251" t="str">
        <f t="shared" si="140"/>
        <v/>
      </c>
      <c r="J83" s="251" t="str">
        <f t="shared" si="141"/>
        <v/>
      </c>
      <c r="K83" s="251" t="str">
        <f t="shared" si="142"/>
        <v/>
      </c>
      <c r="L83" s="251" t="str">
        <f t="shared" si="143"/>
        <v/>
      </c>
      <c r="M83" s="49" t="str">
        <f t="shared" si="144"/>
        <v>PIC-a</v>
      </c>
      <c r="N83" s="201" t="str">
        <f t="shared" si="123"/>
        <v/>
      </c>
      <c r="O83" s="47" t="str">
        <f t="shared" si="124"/>
        <v/>
      </c>
      <c r="P83" s="47" t="str">
        <f t="shared" si="125"/>
        <v/>
      </c>
      <c r="Q83" s="47" t="str">
        <f t="shared" si="126"/>
        <v/>
      </c>
      <c r="R83" s="201" t="str">
        <f t="shared" si="127"/>
        <v/>
      </c>
      <c r="S83" s="148">
        <f t="shared" si="135"/>
        <v>79</v>
      </c>
      <c r="T83" s="47"/>
      <c r="U83" s="47"/>
      <c r="V83" s="47"/>
      <c r="W83" s="99"/>
      <c r="X83" s="99" t="s">
        <v>55</v>
      </c>
      <c r="Y83" s="49">
        <f t="shared" si="128"/>
        <v>76</v>
      </c>
      <c r="Z83" s="251" t="str">
        <f t="shared" si="145"/>
        <v/>
      </c>
      <c r="AA83" s="251" t="str">
        <f t="shared" si="146"/>
        <v/>
      </c>
      <c r="AB83" s="251" t="str">
        <f t="shared" si="147"/>
        <v/>
      </c>
      <c r="AC83" s="251" t="str">
        <f t="shared" si="148"/>
        <v/>
      </c>
      <c r="AD83" s="251" t="str">
        <f t="shared" si="149"/>
        <v>K</v>
      </c>
      <c r="AE83" s="49" t="str">
        <f t="shared" si="136"/>
        <v>PIC-a</v>
      </c>
      <c r="AF83" s="201" t="str">
        <f t="shared" si="129"/>
        <v/>
      </c>
      <c r="AG83" s="47" t="str">
        <f t="shared" si="130"/>
        <v/>
      </c>
      <c r="AH83" s="47" t="str">
        <f t="shared" si="131"/>
        <v/>
      </c>
      <c r="AI83" s="47" t="str">
        <f t="shared" si="132"/>
        <v/>
      </c>
      <c r="AJ83" s="201">
        <f t="shared" si="133"/>
        <v>1</v>
      </c>
      <c r="AK83" s="49"/>
      <c r="AL83" s="324"/>
      <c r="AM83" s="344"/>
      <c r="AN83" s="314"/>
      <c r="AO83" s="217"/>
      <c r="AP83" s="315"/>
      <c r="AQ83" s="315"/>
      <c r="AR83" s="315"/>
      <c r="AS83" s="75"/>
      <c r="AU83" s="47" t="str">
        <f t="shared" si="150"/>
        <v>Q</v>
      </c>
      <c r="AV83" s="47" t="str">
        <f t="shared" si="151"/>
        <v>Qn</v>
      </c>
      <c r="AW83" s="47">
        <f t="shared" si="152"/>
        <v>0</v>
      </c>
      <c r="AX83" s="47">
        <f t="shared" si="153"/>
        <v>0</v>
      </c>
      <c r="AY83" s="47">
        <f t="shared" si="154"/>
        <v>0</v>
      </c>
      <c r="AZ83" s="47">
        <f t="shared" si="155"/>
        <v>0</v>
      </c>
      <c r="BA83" s="47">
        <f t="shared" si="156"/>
        <v>0</v>
      </c>
      <c r="BZ83" s="273">
        <v>1</v>
      </c>
      <c r="CA83" s="256"/>
      <c r="CB83" s="257">
        <f>+INDEX($BC$127:$BC$129,BZ83)</f>
        <v>2</v>
      </c>
      <c r="CC83" s="271" t="s">
        <v>218</v>
      </c>
      <c r="CD83" s="272">
        <f>+VLOOKUP($CB83,$BC$127:$BE$129,3,FALSE)</f>
        <v>0.34215844785772032</v>
      </c>
      <c r="CE83" s="286"/>
      <c r="DC83" s="273">
        <v>1</v>
      </c>
      <c r="DD83" s="256"/>
      <c r="DE83" s="257">
        <f>+INDEX($BC$134:$BC$136,DC83)</f>
        <v>3</v>
      </c>
      <c r="DF83" s="271" t="s">
        <v>218</v>
      </c>
      <c r="DG83" s="272">
        <f>+VLOOKUP($DE83,$BC$134:$BE$136,3,FALSE)</f>
        <v>0.35896328293736501</v>
      </c>
      <c r="EF83" s="273">
        <v>1</v>
      </c>
      <c r="EG83" s="256"/>
      <c r="EH83" s="257">
        <f>+INDEX($BC$141:$BC$143,EF83)</f>
        <v>5</v>
      </c>
      <c r="EI83" s="271" t="s">
        <v>218</v>
      </c>
      <c r="EJ83" s="272">
        <f>+VLOOKUP($EH83,$BC$141:$BE$143,3,FALSE)</f>
        <v>0.34976402726796013</v>
      </c>
      <c r="FI83" s="273">
        <v>1</v>
      </c>
      <c r="FJ83" s="256"/>
      <c r="FK83" s="257">
        <f>+INDEX($BC$148:$BC$150,FI83)</f>
        <v>8</v>
      </c>
      <c r="FL83" s="271" t="s">
        <v>218</v>
      </c>
      <c r="FM83" s="272">
        <f>+VLOOKUP($FK83,$BC$148:$BE$150,3,FALSE)</f>
        <v>0.407673860911271</v>
      </c>
      <c r="GL83" s="273">
        <v>1</v>
      </c>
      <c r="GM83" s="256"/>
      <c r="GN83" s="257">
        <f>+INDEX($BC$155:$BC$157,GL83)</f>
        <v>10</v>
      </c>
      <c r="GO83" s="271" t="s">
        <v>218</v>
      </c>
      <c r="GP83" s="272">
        <f>+VLOOKUP($GN83,$BC$155:$BE$157,3,FALSE)</f>
        <v>0.16373697916666666</v>
      </c>
      <c r="GR83" s="60"/>
      <c r="GS83" s="48">
        <v>7</v>
      </c>
      <c r="GT83" s="47">
        <v>2</v>
      </c>
      <c r="GU83" s="99" t="s">
        <v>205</v>
      </c>
      <c r="GV83" s="93">
        <v>1</v>
      </c>
      <c r="GW83" s="47" t="s">
        <v>206</v>
      </c>
      <c r="GX83" s="99" t="str">
        <f t="shared" si="94"/>
        <v>Ac2</v>
      </c>
      <c r="GY83" s="48">
        <f t="shared" si="102"/>
        <v>0</v>
      </c>
      <c r="GZ83" s="94">
        <f t="shared" si="157"/>
        <v>0</v>
      </c>
      <c r="HA83" s="95">
        <f t="shared" si="99"/>
        <v>0</v>
      </c>
      <c r="HB83" s="51">
        <f t="shared" si="96"/>
        <v>0</v>
      </c>
      <c r="HC83" s="51">
        <f t="shared" si="97"/>
        <v>0</v>
      </c>
      <c r="HD83" s="453">
        <f t="shared" si="98"/>
        <v>0</v>
      </c>
      <c r="HE83" s="184"/>
    </row>
    <row r="84" spans="1:213">
      <c r="A84" s="142">
        <f t="shared" si="21"/>
        <v>80</v>
      </c>
      <c r="B84" s="47"/>
      <c r="C84" s="47"/>
      <c r="D84" s="47"/>
      <c r="E84" s="99"/>
      <c r="F84" s="99"/>
      <c r="G84" s="49">
        <f t="shared" si="134"/>
        <v>77</v>
      </c>
      <c r="H84" s="251" t="str">
        <f t="shared" si="139"/>
        <v/>
      </c>
      <c r="I84" s="251" t="str">
        <f t="shared" si="140"/>
        <v/>
      </c>
      <c r="J84" s="251" t="str">
        <f t="shared" si="141"/>
        <v/>
      </c>
      <c r="K84" s="251" t="str">
        <f t="shared" si="142"/>
        <v/>
      </c>
      <c r="L84" s="251" t="str">
        <f t="shared" si="143"/>
        <v/>
      </c>
      <c r="M84" s="49" t="str">
        <f t="shared" si="144"/>
        <v>PIC-a</v>
      </c>
      <c r="N84" s="201" t="str">
        <f t="shared" si="123"/>
        <v/>
      </c>
      <c r="O84" s="47" t="str">
        <f t="shared" si="124"/>
        <v/>
      </c>
      <c r="P84" s="47" t="str">
        <f t="shared" si="125"/>
        <v/>
      </c>
      <c r="Q84" s="47" t="str">
        <f t="shared" si="126"/>
        <v/>
      </c>
      <c r="R84" s="201" t="str">
        <f t="shared" si="127"/>
        <v/>
      </c>
      <c r="S84" s="148">
        <f t="shared" si="135"/>
        <v>80</v>
      </c>
      <c r="T84" s="47"/>
      <c r="U84" s="47"/>
      <c r="V84" s="47"/>
      <c r="W84" s="99"/>
      <c r="X84" s="99">
        <v>10</v>
      </c>
      <c r="Y84" s="49">
        <f t="shared" si="128"/>
        <v>77</v>
      </c>
      <c r="Z84" s="251" t="str">
        <f t="shared" si="145"/>
        <v/>
      </c>
      <c r="AA84" s="251" t="str">
        <f t="shared" si="146"/>
        <v/>
      </c>
      <c r="AB84" s="251" t="str">
        <f t="shared" si="147"/>
        <v/>
      </c>
      <c r="AC84" s="251" t="str">
        <f t="shared" si="148"/>
        <v/>
      </c>
      <c r="AD84" s="251" t="str">
        <f t="shared" si="149"/>
        <v>PIC-d</v>
      </c>
      <c r="AE84" s="49" t="str">
        <f t="shared" si="136"/>
        <v>PIC-a</v>
      </c>
      <c r="AF84" s="201" t="str">
        <f t="shared" si="129"/>
        <v/>
      </c>
      <c r="AG84" s="47" t="str">
        <f t="shared" si="130"/>
        <v/>
      </c>
      <c r="AH84" s="47" t="str">
        <f t="shared" si="131"/>
        <v/>
      </c>
      <c r="AI84" s="47" t="str">
        <f t="shared" si="132"/>
        <v/>
      </c>
      <c r="AJ84" s="201">
        <f t="shared" si="133"/>
        <v>1</v>
      </c>
      <c r="AK84" s="49"/>
      <c r="AL84" s="324"/>
      <c r="AM84" s="344"/>
      <c r="AN84" s="325"/>
      <c r="AO84" s="217"/>
      <c r="AP84" s="315"/>
      <c r="AQ84" s="315"/>
      <c r="AR84" s="315"/>
      <c r="AS84" s="76"/>
      <c r="AU84" s="47" t="str">
        <f t="shared" si="150"/>
        <v>J</v>
      </c>
      <c r="AV84" s="47" t="str">
        <f t="shared" si="151"/>
        <v>Jk</v>
      </c>
      <c r="AW84" s="47">
        <f t="shared" si="152"/>
        <v>0</v>
      </c>
      <c r="AX84" s="47">
        <f t="shared" si="153"/>
        <v>0</v>
      </c>
      <c r="AY84" s="47">
        <f t="shared" si="154"/>
        <v>0</v>
      </c>
      <c r="AZ84" s="47">
        <f t="shared" si="155"/>
        <v>0</v>
      </c>
      <c r="BA84" s="47">
        <f t="shared" si="156"/>
        <v>0</v>
      </c>
      <c r="BC84" s="100" t="s">
        <v>49</v>
      </c>
      <c r="BD84" s="84"/>
      <c r="BE84" s="84"/>
      <c r="BF84" s="84"/>
      <c r="BG84" s="84"/>
      <c r="BH84" s="84"/>
      <c r="BI84" s="85"/>
      <c r="BK84" s="100" t="s">
        <v>50</v>
      </c>
      <c r="BL84" s="84"/>
      <c r="BM84" s="88"/>
      <c r="BN84" s="88"/>
      <c r="BO84" s="84"/>
      <c r="BP84" s="84"/>
      <c r="BQ84" s="84"/>
      <c r="BR84" s="56"/>
      <c r="BS84" s="87"/>
      <c r="CE84" s="142"/>
      <c r="CF84" s="100" t="s">
        <v>49</v>
      </c>
      <c r="CG84" s="84"/>
      <c r="CH84" s="84"/>
      <c r="CI84" s="84"/>
      <c r="CJ84" s="84"/>
      <c r="CK84" s="84"/>
      <c r="CL84" s="85"/>
      <c r="CN84" s="100" t="s">
        <v>50</v>
      </c>
      <c r="CO84" s="84"/>
      <c r="CP84" s="88"/>
      <c r="CQ84" s="88"/>
      <c r="CR84" s="84"/>
      <c r="CS84" s="84"/>
      <c r="CT84" s="84"/>
      <c r="CU84" s="56"/>
      <c r="CV84" s="87"/>
      <c r="DI84" s="100" t="s">
        <v>49</v>
      </c>
      <c r="DJ84" s="84"/>
      <c r="DK84" s="84"/>
      <c r="DL84" s="84"/>
      <c r="DM84" s="84"/>
      <c r="DN84" s="84"/>
      <c r="DO84" s="85"/>
      <c r="DQ84" s="100" t="s">
        <v>50</v>
      </c>
      <c r="DR84" s="84"/>
      <c r="DS84" s="88"/>
      <c r="DT84" s="88"/>
      <c r="DU84" s="84"/>
      <c r="DV84" s="84"/>
      <c r="DW84" s="84"/>
      <c r="DX84" s="56"/>
      <c r="DY84" s="87"/>
      <c r="EL84" s="100" t="s">
        <v>49</v>
      </c>
      <c r="EM84" s="84"/>
      <c r="EN84" s="84"/>
      <c r="EO84" s="84"/>
      <c r="EP84" s="84"/>
      <c r="EQ84" s="84"/>
      <c r="ER84" s="85"/>
      <c r="ET84" s="100" t="s">
        <v>50</v>
      </c>
      <c r="EU84" s="84"/>
      <c r="EV84" s="88"/>
      <c r="EW84" s="88"/>
      <c r="EX84" s="84"/>
      <c r="EY84" s="84"/>
      <c r="EZ84" s="84"/>
      <c r="FA84" s="56"/>
      <c r="FB84" s="87"/>
      <c r="FO84" s="100" t="s">
        <v>49</v>
      </c>
      <c r="FP84" s="84"/>
      <c r="FQ84" s="84"/>
      <c r="FR84" s="84"/>
      <c r="FS84" s="84"/>
      <c r="FT84" s="84"/>
      <c r="FU84" s="85"/>
      <c r="FW84" s="100" t="s">
        <v>50</v>
      </c>
      <c r="FX84" s="84"/>
      <c r="FY84" s="88"/>
      <c r="FZ84" s="88"/>
      <c r="GA84" s="84"/>
      <c r="GB84" s="84"/>
      <c r="GC84" s="84"/>
      <c r="GD84" s="56"/>
      <c r="GE84" s="87"/>
      <c r="GR84" s="60"/>
      <c r="GS84" s="48">
        <v>7</v>
      </c>
      <c r="GT84" s="47">
        <v>1</v>
      </c>
      <c r="GU84" s="99" t="s">
        <v>205</v>
      </c>
      <c r="GV84" s="93">
        <v>1</v>
      </c>
      <c r="GW84" s="47" t="s">
        <v>206</v>
      </c>
      <c r="GX84" s="99" t="str">
        <f t="shared" si="94"/>
        <v>Ac1</v>
      </c>
      <c r="GY84" s="48">
        <f t="shared" si="102"/>
        <v>0</v>
      </c>
      <c r="GZ84" s="94">
        <f t="shared" si="157"/>
        <v>0</v>
      </c>
      <c r="HA84" s="95">
        <f t="shared" si="99"/>
        <v>0</v>
      </c>
      <c r="HB84" s="51">
        <f t="shared" si="96"/>
        <v>0</v>
      </c>
      <c r="HC84" s="51">
        <f t="shared" si="97"/>
        <v>0</v>
      </c>
      <c r="HD84" s="453">
        <f t="shared" si="98"/>
        <v>0</v>
      </c>
      <c r="HE84" s="184"/>
    </row>
    <row r="85" spans="1:213">
      <c r="A85" s="142">
        <f t="shared" si="21"/>
        <v>81</v>
      </c>
      <c r="B85" s="47"/>
      <c r="C85" s="47"/>
      <c r="D85" s="47"/>
      <c r="E85" s="99"/>
      <c r="F85" s="99"/>
      <c r="G85" s="49">
        <f t="shared" si="134"/>
        <v>78</v>
      </c>
      <c r="H85" s="251" t="str">
        <f t="shared" si="139"/>
        <v/>
      </c>
      <c r="I85" s="251" t="str">
        <f t="shared" si="140"/>
        <v/>
      </c>
      <c r="J85" s="251" t="str">
        <f t="shared" si="141"/>
        <v/>
      </c>
      <c r="K85" s="251" t="str">
        <f t="shared" si="142"/>
        <v/>
      </c>
      <c r="L85" s="251" t="str">
        <f t="shared" si="143"/>
        <v/>
      </c>
      <c r="M85" s="49" t="str">
        <f t="shared" si="144"/>
        <v>PIC-a</v>
      </c>
      <c r="N85" s="201" t="str">
        <f t="shared" si="123"/>
        <v/>
      </c>
      <c r="O85" s="47" t="str">
        <f t="shared" si="124"/>
        <v/>
      </c>
      <c r="P85" s="47" t="str">
        <f t="shared" si="125"/>
        <v/>
      </c>
      <c r="Q85" s="47" t="str">
        <f t="shared" si="126"/>
        <v/>
      </c>
      <c r="R85" s="201" t="str">
        <f t="shared" si="127"/>
        <v/>
      </c>
      <c r="S85" s="148">
        <f t="shared" si="135"/>
        <v>81</v>
      </c>
      <c r="T85" s="47"/>
      <c r="U85" s="47"/>
      <c r="V85" s="47"/>
      <c r="W85" s="99"/>
      <c r="X85" s="99" t="s">
        <v>55</v>
      </c>
      <c r="Y85" s="49">
        <f t="shared" si="128"/>
        <v>78</v>
      </c>
      <c r="Z85" s="251" t="str">
        <f t="shared" si="145"/>
        <v/>
      </c>
      <c r="AA85" s="251" t="str">
        <f t="shared" si="146"/>
        <v/>
      </c>
      <c r="AB85" s="251" t="str">
        <f t="shared" si="147"/>
        <v/>
      </c>
      <c r="AC85" s="251" t="str">
        <f t="shared" si="148"/>
        <v/>
      </c>
      <c r="AD85" s="251" t="str">
        <f t="shared" si="149"/>
        <v>A</v>
      </c>
      <c r="AE85" s="49" t="str">
        <f t="shared" si="136"/>
        <v>PIC-a</v>
      </c>
      <c r="AF85" s="201" t="str">
        <f t="shared" si="129"/>
        <v/>
      </c>
      <c r="AG85" s="47" t="str">
        <f t="shared" si="130"/>
        <v/>
      </c>
      <c r="AH85" s="47" t="str">
        <f t="shared" si="131"/>
        <v/>
      </c>
      <c r="AI85" s="47" t="str">
        <f t="shared" si="132"/>
        <v/>
      </c>
      <c r="AJ85" s="201">
        <f t="shared" si="133"/>
        <v>1</v>
      </c>
      <c r="AK85" s="49"/>
      <c r="AL85" s="217"/>
      <c r="AM85" s="217"/>
      <c r="AN85" s="324"/>
      <c r="AO85" s="217"/>
      <c r="AP85" s="217"/>
      <c r="AQ85" s="315"/>
      <c r="AR85" s="315"/>
      <c r="AS85" s="76"/>
      <c r="AU85" s="47">
        <f t="shared" si="150"/>
        <v>10</v>
      </c>
      <c r="AV85" s="47" t="str">
        <f t="shared" si="151"/>
        <v>Te</v>
      </c>
      <c r="AW85" s="47">
        <f t="shared" si="152"/>
        <v>0</v>
      </c>
      <c r="AX85" s="47">
        <f t="shared" si="153"/>
        <v>0</v>
      </c>
      <c r="AY85" s="47">
        <f t="shared" si="154"/>
        <v>0</v>
      </c>
      <c r="AZ85" s="47">
        <f t="shared" si="155"/>
        <v>0</v>
      </c>
      <c r="BA85" s="47">
        <f t="shared" si="156"/>
        <v>0</v>
      </c>
      <c r="BC85" s="48"/>
      <c r="BD85" s="48"/>
      <c r="BE85" s="47" t="s">
        <v>59</v>
      </c>
      <c r="BF85" s="47" t="s">
        <v>60</v>
      </c>
      <c r="BG85" s="47" t="s">
        <v>61</v>
      </c>
      <c r="BH85" s="47" t="s">
        <v>62</v>
      </c>
      <c r="BI85" s="47" t="s">
        <v>63</v>
      </c>
      <c r="BK85" s="117"/>
      <c r="BL85" s="117"/>
      <c r="BM85" s="67"/>
      <c r="BN85" s="67"/>
      <c r="BO85" s="67" t="s">
        <v>59</v>
      </c>
      <c r="BP85" s="67" t="s">
        <v>60</v>
      </c>
      <c r="BQ85" s="67" t="s">
        <v>61</v>
      </c>
      <c r="BR85" s="67" t="s">
        <v>62</v>
      </c>
      <c r="BS85" s="67" t="s">
        <v>63</v>
      </c>
      <c r="BT85" s="47"/>
      <c r="BU85" s="47" t="s">
        <v>59</v>
      </c>
      <c r="BV85" s="47" t="s">
        <v>60</v>
      </c>
      <c r="BW85" s="47" t="s">
        <v>61</v>
      </c>
      <c r="BX85" s="47" t="s">
        <v>62</v>
      </c>
      <c r="BY85" s="47" t="s">
        <v>63</v>
      </c>
      <c r="BZ85" s="48"/>
      <c r="CA85" s="47" t="s">
        <v>37</v>
      </c>
      <c r="CB85" s="47" t="s">
        <v>51</v>
      </c>
      <c r="CC85" s="47" t="s">
        <v>64</v>
      </c>
      <c r="CD85" s="47" t="s">
        <v>39</v>
      </c>
      <c r="CE85" s="148"/>
      <c r="CF85" s="48"/>
      <c r="CG85" s="48"/>
      <c r="CH85" s="47" t="s">
        <v>59</v>
      </c>
      <c r="CI85" s="47" t="s">
        <v>60</v>
      </c>
      <c r="CJ85" s="47" t="s">
        <v>61</v>
      </c>
      <c r="CK85" s="47" t="s">
        <v>62</v>
      </c>
      <c r="CL85" s="47" t="s">
        <v>63</v>
      </c>
      <c r="CN85" s="117"/>
      <c r="CO85" s="117"/>
      <c r="CP85" s="67"/>
      <c r="CQ85" s="67"/>
      <c r="CR85" s="67" t="s">
        <v>59</v>
      </c>
      <c r="CS85" s="67" t="s">
        <v>60</v>
      </c>
      <c r="CT85" s="67" t="s">
        <v>61</v>
      </c>
      <c r="CU85" s="67" t="s">
        <v>62</v>
      </c>
      <c r="CV85" s="67" t="s">
        <v>63</v>
      </c>
      <c r="CW85" s="47"/>
      <c r="CX85" s="47" t="s">
        <v>59</v>
      </c>
      <c r="CY85" s="47" t="s">
        <v>60</v>
      </c>
      <c r="CZ85" s="47" t="s">
        <v>61</v>
      </c>
      <c r="DA85" s="47" t="s">
        <v>62</v>
      </c>
      <c r="DB85" s="47" t="s">
        <v>63</v>
      </c>
      <c r="DC85" s="48"/>
      <c r="DD85" s="47" t="s">
        <v>37</v>
      </c>
      <c r="DE85" s="47" t="s">
        <v>51</v>
      </c>
      <c r="DF85" s="47" t="s">
        <v>64</v>
      </c>
      <c r="DG85" s="47" t="s">
        <v>39</v>
      </c>
      <c r="DI85" s="48"/>
      <c r="DJ85" s="48"/>
      <c r="DK85" s="47" t="s">
        <v>59</v>
      </c>
      <c r="DL85" s="47" t="s">
        <v>60</v>
      </c>
      <c r="DM85" s="47" t="s">
        <v>61</v>
      </c>
      <c r="DN85" s="47" t="s">
        <v>62</v>
      </c>
      <c r="DO85" s="47" t="s">
        <v>63</v>
      </c>
      <c r="DQ85" s="117"/>
      <c r="DR85" s="117"/>
      <c r="DS85" s="67"/>
      <c r="DT85" s="67"/>
      <c r="DU85" s="67" t="s">
        <v>59</v>
      </c>
      <c r="DV85" s="67" t="s">
        <v>60</v>
      </c>
      <c r="DW85" s="67" t="s">
        <v>61</v>
      </c>
      <c r="DX85" s="67" t="s">
        <v>62</v>
      </c>
      <c r="DY85" s="67" t="s">
        <v>63</v>
      </c>
      <c r="DZ85" s="47"/>
      <c r="EA85" s="47" t="s">
        <v>59</v>
      </c>
      <c r="EB85" s="47" t="s">
        <v>60</v>
      </c>
      <c r="EC85" s="47" t="s">
        <v>61</v>
      </c>
      <c r="ED85" s="47" t="s">
        <v>62</v>
      </c>
      <c r="EE85" s="47" t="s">
        <v>63</v>
      </c>
      <c r="EF85" s="48"/>
      <c r="EG85" s="47" t="s">
        <v>37</v>
      </c>
      <c r="EH85" s="47" t="s">
        <v>51</v>
      </c>
      <c r="EI85" s="47" t="s">
        <v>64</v>
      </c>
      <c r="EJ85" s="47" t="s">
        <v>39</v>
      </c>
      <c r="EL85" s="48"/>
      <c r="EM85" s="48"/>
      <c r="EN85" s="47" t="s">
        <v>59</v>
      </c>
      <c r="EO85" s="47" t="s">
        <v>60</v>
      </c>
      <c r="EP85" s="47" t="s">
        <v>61</v>
      </c>
      <c r="EQ85" s="47" t="s">
        <v>62</v>
      </c>
      <c r="ER85" s="47" t="s">
        <v>63</v>
      </c>
      <c r="ET85" s="117"/>
      <c r="EU85" s="117"/>
      <c r="EV85" s="67"/>
      <c r="EW85" s="67"/>
      <c r="EX85" s="67" t="s">
        <v>59</v>
      </c>
      <c r="EY85" s="67" t="s">
        <v>60</v>
      </c>
      <c r="EZ85" s="67" t="s">
        <v>61</v>
      </c>
      <c r="FA85" s="67" t="s">
        <v>62</v>
      </c>
      <c r="FB85" s="67" t="s">
        <v>63</v>
      </c>
      <c r="FC85" s="47"/>
      <c r="FD85" s="47" t="s">
        <v>59</v>
      </c>
      <c r="FE85" s="47" t="s">
        <v>60</v>
      </c>
      <c r="FF85" s="47" t="s">
        <v>61</v>
      </c>
      <c r="FG85" s="47" t="s">
        <v>62</v>
      </c>
      <c r="FH85" s="47" t="s">
        <v>63</v>
      </c>
      <c r="FI85" s="48"/>
      <c r="FJ85" s="47" t="s">
        <v>37</v>
      </c>
      <c r="FK85" s="47" t="s">
        <v>51</v>
      </c>
      <c r="FL85" s="47" t="s">
        <v>64</v>
      </c>
      <c r="FM85" s="47" t="s">
        <v>39</v>
      </c>
      <c r="FO85" s="48"/>
      <c r="FP85" s="48"/>
      <c r="FQ85" s="47" t="s">
        <v>59</v>
      </c>
      <c r="FR85" s="47" t="s">
        <v>60</v>
      </c>
      <c r="FS85" s="47" t="s">
        <v>61</v>
      </c>
      <c r="FT85" s="47" t="s">
        <v>62</v>
      </c>
      <c r="FU85" s="47" t="s">
        <v>63</v>
      </c>
      <c r="FW85" s="117"/>
      <c r="FX85" s="117"/>
      <c r="FY85" s="67"/>
      <c r="FZ85" s="67"/>
      <c r="GA85" s="67" t="s">
        <v>59</v>
      </c>
      <c r="GB85" s="67" t="s">
        <v>60</v>
      </c>
      <c r="GC85" s="67" t="s">
        <v>61</v>
      </c>
      <c r="GD85" s="67" t="s">
        <v>62</v>
      </c>
      <c r="GE85" s="67" t="s">
        <v>63</v>
      </c>
      <c r="GF85" s="47"/>
      <c r="GG85" s="47" t="s">
        <v>59</v>
      </c>
      <c r="GH85" s="47" t="s">
        <v>60</v>
      </c>
      <c r="GI85" s="47" t="s">
        <v>61</v>
      </c>
      <c r="GJ85" s="47" t="s">
        <v>62</v>
      </c>
      <c r="GK85" s="47" t="s">
        <v>63</v>
      </c>
      <c r="GL85" s="48"/>
      <c r="GM85" s="47" t="s">
        <v>37</v>
      </c>
      <c r="GN85" s="47" t="s">
        <v>51</v>
      </c>
      <c r="GO85" s="47" t="s">
        <v>64</v>
      </c>
      <c r="GP85" s="47" t="s">
        <v>39</v>
      </c>
      <c r="GR85" s="60"/>
      <c r="GS85" s="48">
        <v>8</v>
      </c>
      <c r="GT85" s="47">
        <v>5</v>
      </c>
      <c r="GU85" s="99" t="s">
        <v>205</v>
      </c>
      <c r="GV85" s="93">
        <v>1</v>
      </c>
      <c r="GW85" s="47" t="s">
        <v>206</v>
      </c>
      <c r="GX85" s="99" t="str">
        <f t="shared" si="94"/>
        <v>Kg5</v>
      </c>
      <c r="GY85" s="48">
        <f t="shared" si="102"/>
        <v>200</v>
      </c>
      <c r="GZ85" s="94">
        <f t="shared" si="157"/>
        <v>373248</v>
      </c>
      <c r="HA85" s="95">
        <f t="shared" si="99"/>
        <v>469.10469714506172</v>
      </c>
      <c r="HB85" s="51">
        <f t="shared" si="96"/>
        <v>2.9758514024202597E-3</v>
      </c>
      <c r="HC85" s="51">
        <f t="shared" si="97"/>
        <v>7.1057342926211693E-3</v>
      </c>
      <c r="HD85" s="453">
        <f t="shared" si="98"/>
        <v>1.3444984744942929E-2</v>
      </c>
      <c r="HE85" s="184"/>
    </row>
    <row r="86" spans="1:213">
      <c r="A86" s="142">
        <f t="shared" si="21"/>
        <v>82</v>
      </c>
      <c r="B86" s="47"/>
      <c r="C86" s="47"/>
      <c r="D86" s="47"/>
      <c r="E86" s="99"/>
      <c r="F86" s="99"/>
      <c r="G86" s="49">
        <f t="shared" si="134"/>
        <v>79</v>
      </c>
      <c r="H86" s="251" t="str">
        <f t="shared" si="139"/>
        <v/>
      </c>
      <c r="I86" s="251" t="str">
        <f t="shared" si="140"/>
        <v/>
      </c>
      <c r="J86" s="251" t="str">
        <f t="shared" si="141"/>
        <v/>
      </c>
      <c r="K86" s="251" t="str">
        <f t="shared" si="142"/>
        <v/>
      </c>
      <c r="L86" s="251" t="str">
        <f t="shared" si="143"/>
        <v/>
      </c>
      <c r="M86" s="49" t="str">
        <f t="shared" si="144"/>
        <v>PIC-a</v>
      </c>
      <c r="N86" s="201" t="str">
        <f t="shared" si="123"/>
        <v/>
      </c>
      <c r="O86" s="47" t="str">
        <f t="shared" si="124"/>
        <v/>
      </c>
      <c r="P86" s="47" t="str">
        <f t="shared" si="125"/>
        <v/>
      </c>
      <c r="Q86" s="47" t="str">
        <f t="shared" si="126"/>
        <v/>
      </c>
      <c r="R86" s="201" t="str">
        <f t="shared" si="127"/>
        <v/>
      </c>
      <c r="S86" s="148">
        <f t="shared" si="135"/>
        <v>82</v>
      </c>
      <c r="T86" s="47"/>
      <c r="U86" s="47"/>
      <c r="V86" s="47"/>
      <c r="W86" s="99"/>
      <c r="X86" s="99" t="s">
        <v>66</v>
      </c>
      <c r="Y86" s="49">
        <f t="shared" si="128"/>
        <v>79</v>
      </c>
      <c r="Z86" s="251" t="str">
        <f t="shared" si="145"/>
        <v/>
      </c>
      <c r="AA86" s="251" t="str">
        <f t="shared" si="146"/>
        <v/>
      </c>
      <c r="AB86" s="251" t="str">
        <f t="shared" si="147"/>
        <v/>
      </c>
      <c r="AC86" s="251" t="str">
        <f t="shared" si="148"/>
        <v/>
      </c>
      <c r="AD86" s="251" t="str">
        <f t="shared" si="149"/>
        <v>Q</v>
      </c>
      <c r="AE86" s="49" t="str">
        <f t="shared" si="136"/>
        <v>PIC-a</v>
      </c>
      <c r="AF86" s="201" t="str">
        <f t="shared" si="129"/>
        <v/>
      </c>
      <c r="AG86" s="47" t="str">
        <f t="shared" si="130"/>
        <v/>
      </c>
      <c r="AH86" s="47" t="str">
        <f t="shared" si="131"/>
        <v/>
      </c>
      <c r="AI86" s="47" t="str">
        <f t="shared" si="132"/>
        <v/>
      </c>
      <c r="AJ86" s="201">
        <f t="shared" si="133"/>
        <v>1</v>
      </c>
      <c r="AK86" s="49"/>
      <c r="AL86" s="217"/>
      <c r="AM86" s="217"/>
      <c r="AN86" s="217"/>
      <c r="AO86" s="217"/>
      <c r="AP86" s="217"/>
      <c r="AQ86" s="332"/>
      <c r="AR86" s="332"/>
      <c r="AS86" s="76"/>
      <c r="AU86" s="47">
        <f t="shared" si="150"/>
        <v>9</v>
      </c>
      <c r="AV86" s="47" t="str">
        <f t="shared" si="151"/>
        <v>Nn</v>
      </c>
      <c r="AW86" s="47">
        <f t="shared" si="152"/>
        <v>0</v>
      </c>
      <c r="AX86" s="47">
        <f t="shared" si="153"/>
        <v>0</v>
      </c>
      <c r="AY86" s="47">
        <f t="shared" si="154"/>
        <v>1</v>
      </c>
      <c r="AZ86" s="47">
        <f t="shared" si="155"/>
        <v>0</v>
      </c>
      <c r="BA86" s="47">
        <f t="shared" si="156"/>
        <v>0</v>
      </c>
      <c r="BC86" s="199">
        <v>1</v>
      </c>
      <c r="BD86" s="441" t="s">
        <v>73</v>
      </c>
      <c r="BE86" s="199">
        <f>$AW37</f>
        <v>56</v>
      </c>
      <c r="BF86" s="199">
        <f>$AX37</f>
        <v>22</v>
      </c>
      <c r="BG86" s="199">
        <f>$AY37</f>
        <v>45</v>
      </c>
      <c r="BH86" s="199">
        <f>$AZ37</f>
        <v>72</v>
      </c>
      <c r="BI86" s="199">
        <f>$BA37</f>
        <v>91</v>
      </c>
      <c r="BK86" s="48">
        <v>1</v>
      </c>
      <c r="BL86" s="48">
        <v>2</v>
      </c>
      <c r="BM86" s="47" t="str">
        <f t="shared" ref="BM86:BM129" si="158">CONCATENATE(INDEX($AV$4:$AV$16,MATCH(BL86,$AT$4:$AT$16,0)),BT86)</f>
        <v>Pa5</v>
      </c>
      <c r="BN86" s="47"/>
      <c r="BO86" s="99" t="s">
        <v>219</v>
      </c>
      <c r="BP86" s="99" t="s">
        <v>220</v>
      </c>
      <c r="BQ86" s="99" t="s">
        <v>220</v>
      </c>
      <c r="BR86" s="99" t="s">
        <v>220</v>
      </c>
      <c r="BS86" s="99" t="s">
        <v>220</v>
      </c>
      <c r="BT86" s="47">
        <v>5</v>
      </c>
      <c r="BU86" s="48">
        <f t="shared" ref="BU86:BU129" si="159">VLOOKUP(BO86,$BD$86:$BI$123,LEFT(BU$85,1)+1,FALSE)</f>
        <v>6</v>
      </c>
      <c r="BV86" s="48">
        <f t="shared" ref="BV86:BV129" si="160">VLOOKUP(BP86,$BD$86:$BI$123,LEFT(BV$85,1)+1,FALSE)</f>
        <v>12</v>
      </c>
      <c r="BW86" s="48">
        <f t="shared" ref="BW86:BW129" si="161">VLOOKUP(BQ86,$BD$86:$BI$123,LEFT(BW$85,1)+1,FALSE)</f>
        <v>12</v>
      </c>
      <c r="BX86" s="48">
        <f t="shared" ref="BX86:BX129" si="162">VLOOKUP(BR86,$BD$86:$BI$123,LEFT(BX$85,1)+1,FALSE)</f>
        <v>20</v>
      </c>
      <c r="BY86" s="48">
        <f t="shared" ref="BY86:BY129" si="163">VLOOKUP(BS86,$BD$86:$BI$123,LEFT(BY$85,1)+1,FALSE)</f>
        <v>12</v>
      </c>
      <c r="BZ86" s="118">
        <f t="shared" ref="BZ86:BZ129" si="164">PRODUCT(BU86:BY86)</f>
        <v>207360</v>
      </c>
      <c r="CA86" s="118">
        <f t="shared" ref="CA86:CA129" si="165">IF(CB86&gt;0,BZ86,0)*$CD$83</f>
        <v>70949.975747776887</v>
      </c>
      <c r="CB86" s="118">
        <f t="shared" ref="CB86:CB129" si="166">HLOOKUP(BT86,$AW$43:$BA$56,BL86+1,TRUE)*$CB$83</f>
        <v>4000</v>
      </c>
      <c r="CC86" s="118">
        <f>PRODUCT(CA86:CB86)</f>
        <v>283799902.99110752</v>
      </c>
      <c r="CD86" s="51">
        <f t="shared" ref="CD86:CD129" si="167">CC86/$AM$19/$AN$42</f>
        <v>1.3021585951485478E-2</v>
      </c>
      <c r="CE86" s="275"/>
      <c r="CF86" s="199">
        <v>1</v>
      </c>
      <c r="CG86" s="441" t="s">
        <v>73</v>
      </c>
      <c r="CH86" s="199">
        <f>$AW37</f>
        <v>56</v>
      </c>
      <c r="CI86" s="199">
        <f>$AX37</f>
        <v>22</v>
      </c>
      <c r="CJ86" s="199">
        <f>$AY37</f>
        <v>45</v>
      </c>
      <c r="CK86" s="199">
        <f>$AZ37</f>
        <v>72</v>
      </c>
      <c r="CL86" s="199">
        <f>$BA37</f>
        <v>91</v>
      </c>
      <c r="CN86" s="48">
        <v>1</v>
      </c>
      <c r="CO86" s="48">
        <v>2</v>
      </c>
      <c r="CP86" s="47" t="str">
        <f t="shared" ref="CP86:CP129" si="168">CONCATENATE(INDEX($AV$4:$AV$16,MATCH(CO86,$AT$4:$AT$16,0)),CW86)</f>
        <v>Pa5</v>
      </c>
      <c r="CQ86" s="47"/>
      <c r="CR86" s="99" t="s">
        <v>219</v>
      </c>
      <c r="CS86" s="99" t="s">
        <v>220</v>
      </c>
      <c r="CT86" s="99" t="s">
        <v>220</v>
      </c>
      <c r="CU86" s="99" t="s">
        <v>220</v>
      </c>
      <c r="CV86" s="99" t="s">
        <v>220</v>
      </c>
      <c r="CW86" s="47">
        <v>5</v>
      </c>
      <c r="CX86" s="48">
        <f>VLOOKUP(CR86,$CG$86:$CL$123,LEFT(CX$85,1)+1,FALSE)</f>
        <v>6</v>
      </c>
      <c r="CY86" s="48">
        <f>VLOOKUP(CS86,$CG$86:$CL$123,LEFT(CY$85,1)+1,FALSE)</f>
        <v>12</v>
      </c>
      <c r="CZ86" s="48">
        <f>VLOOKUP(CT86,$CG$86:$CL$123,LEFT(CZ$85,1)+1,FALSE)</f>
        <v>12</v>
      </c>
      <c r="DA86" s="48">
        <f>VLOOKUP(CU86,$CG$86:$CL$123,LEFT(DA$85,1)+1,FALSE)</f>
        <v>20</v>
      </c>
      <c r="DB86" s="48">
        <f>VLOOKUP(CV86,$CG$86:$CL$123,LEFT(DB$85,1)+1,FALSE)</f>
        <v>12</v>
      </c>
      <c r="DC86" s="118">
        <f t="shared" ref="DC86:DC129" si="169">PRODUCT(CX86:DB86)</f>
        <v>207360</v>
      </c>
      <c r="DD86" s="118">
        <f>IF(DE86&gt;0,DC86,0)*$DG$83</f>
        <v>74434.626349892016</v>
      </c>
      <c r="DE86" s="118">
        <f>HLOOKUP(CW86,$AW$43:$BA$56,CO86+1,TRUE)*$DE$83</f>
        <v>6000</v>
      </c>
      <c r="DF86" s="118">
        <f>PRODUCT(DD86:DE86)</f>
        <v>446607758.09935212</v>
      </c>
      <c r="DG86" s="51">
        <f t="shared" ref="DG86:DG129" si="170">DF86/$AM$19/$AN$42</f>
        <v>2.049169590052034E-2</v>
      </c>
      <c r="DI86" s="199">
        <v>1</v>
      </c>
      <c r="DJ86" s="441" t="s">
        <v>73</v>
      </c>
      <c r="DK86" s="199">
        <f>$AW37</f>
        <v>56</v>
      </c>
      <c r="DL86" s="199">
        <f>$AX37</f>
        <v>22</v>
      </c>
      <c r="DM86" s="199">
        <f>$AY37</f>
        <v>45</v>
      </c>
      <c r="DN86" s="199">
        <f>$AZ37</f>
        <v>72</v>
      </c>
      <c r="DO86" s="199">
        <f>$BA37</f>
        <v>91</v>
      </c>
      <c r="DQ86" s="48">
        <v>1</v>
      </c>
      <c r="DR86" s="48">
        <v>2</v>
      </c>
      <c r="DS86" s="47" t="str">
        <f t="shared" ref="DS86:DS129" si="171">CONCATENATE(INDEX($AV$4:$AV$16,MATCH(DR86,$AT$4:$AT$16,0)),DZ86)</f>
        <v>Pa5</v>
      </c>
      <c r="DT86" s="47"/>
      <c r="DU86" s="99" t="s">
        <v>219</v>
      </c>
      <c r="DV86" s="99" t="s">
        <v>220</v>
      </c>
      <c r="DW86" s="99" t="s">
        <v>220</v>
      </c>
      <c r="DX86" s="99" t="s">
        <v>220</v>
      </c>
      <c r="DY86" s="99" t="s">
        <v>220</v>
      </c>
      <c r="DZ86" s="47">
        <v>5</v>
      </c>
      <c r="EA86" s="48">
        <f t="shared" ref="EA86:EA129" si="172">VLOOKUP(DU86,$DJ$86:$DO$123,LEFT(EA$85,1)+1,FALSE)</f>
        <v>6</v>
      </c>
      <c r="EB86" s="48">
        <f t="shared" ref="EB86:EB129" si="173">VLOOKUP(DV86,$DJ$86:$DO$123,LEFT(EB$85,1)+1,FALSE)</f>
        <v>12</v>
      </c>
      <c r="EC86" s="48">
        <f t="shared" ref="EC86:EC129" si="174">VLOOKUP(DW86,$DJ$86:$DO$123,LEFT(EC$85,1)+1,FALSE)</f>
        <v>12</v>
      </c>
      <c r="ED86" s="48">
        <f t="shared" ref="ED86:ED129" si="175">VLOOKUP(DX86,$DJ$86:$DO$123,LEFT(ED$85,1)+1,FALSE)</f>
        <v>20</v>
      </c>
      <c r="EE86" s="48">
        <f t="shared" ref="EE86:EE129" si="176">VLOOKUP(DY86,$DJ$86:$DO$123,LEFT(EE$85,1)+1,FALSE)</f>
        <v>12</v>
      </c>
      <c r="EF86" s="118">
        <f t="shared" ref="EF86:EF129" si="177">PRODUCT(EA86:EE86)</f>
        <v>207360</v>
      </c>
      <c r="EG86" s="118">
        <f>IF(EH86&gt;0,EF86,0)*$EJ$83</f>
        <v>72527.068694284215</v>
      </c>
      <c r="EH86" s="118">
        <f>HLOOKUP(DZ86,$AW$43:$BA$56,DR86+1,TRUE)*$EH$83</f>
        <v>10000</v>
      </c>
      <c r="EI86" s="118">
        <f>PRODUCT(EG86:EH86)</f>
        <v>725270686.94284213</v>
      </c>
      <c r="EJ86" s="51">
        <f t="shared" ref="EJ86:EJ129" si="178">EI86/$AM$19/$AN$42</f>
        <v>3.3277582157648075E-2</v>
      </c>
      <c r="EL86" s="199">
        <v>1</v>
      </c>
      <c r="EM86" s="441" t="s">
        <v>73</v>
      </c>
      <c r="EN86" s="199">
        <f>$AW37</f>
        <v>56</v>
      </c>
      <c r="EO86" s="199">
        <f>$AX37</f>
        <v>22</v>
      </c>
      <c r="EP86" s="199">
        <f>$AY37</f>
        <v>45</v>
      </c>
      <c r="EQ86" s="199">
        <f>$AZ37</f>
        <v>72</v>
      </c>
      <c r="ER86" s="199">
        <f>$BA37</f>
        <v>91</v>
      </c>
      <c r="ET86" s="48">
        <v>1</v>
      </c>
      <c r="EU86" s="48">
        <v>2</v>
      </c>
      <c r="EV86" s="47" t="str">
        <f t="shared" ref="EV86:EV129" si="179">CONCATENATE(INDEX($AV$4:$AV$16,MATCH(EU86,$AT$4:$AT$16,0)),FC86)</f>
        <v>Pa5</v>
      </c>
      <c r="EW86" s="47"/>
      <c r="EX86" s="99" t="s">
        <v>219</v>
      </c>
      <c r="EY86" s="99" t="s">
        <v>220</v>
      </c>
      <c r="EZ86" s="99" t="s">
        <v>220</v>
      </c>
      <c r="FA86" s="99" t="s">
        <v>220</v>
      </c>
      <c r="FB86" s="99" t="s">
        <v>220</v>
      </c>
      <c r="FC86" s="47">
        <v>5</v>
      </c>
      <c r="FD86" s="48">
        <f t="shared" ref="FD86:FD129" si="180">VLOOKUP(EX86,$EM$86:$ER$123,LEFT(FD$85,1)+1,FALSE)</f>
        <v>6</v>
      </c>
      <c r="FE86" s="48">
        <f t="shared" ref="FE86:FE129" si="181">VLOOKUP(EY86,$EM$86:$ER$123,LEFT(FE$85,1)+1,FALSE)</f>
        <v>12</v>
      </c>
      <c r="FF86" s="48">
        <f t="shared" ref="FF86:FF129" si="182">VLOOKUP(EZ86,$EM$86:$ER$123,LEFT(FF$85,1)+1,FALSE)</f>
        <v>12</v>
      </c>
      <c r="FG86" s="48">
        <f t="shared" ref="FG86:FG129" si="183">VLOOKUP(FA86,$EM$86:$ER$123,LEFT(FG$85,1)+1,FALSE)</f>
        <v>20</v>
      </c>
      <c r="FH86" s="48">
        <f t="shared" ref="FH86:FH129" si="184">VLOOKUP(FB86,$EM$86:$ER$123,LEFT(FH$85,1)+1,FALSE)</f>
        <v>12</v>
      </c>
      <c r="FI86" s="118">
        <f t="shared" ref="FI86:FI129" si="185">PRODUCT(FD86:FH86)</f>
        <v>207360</v>
      </c>
      <c r="FJ86" s="118">
        <f>IF(FK86&gt;0,FI86,0)*$FM$83</f>
        <v>84535.251798561148</v>
      </c>
      <c r="FK86" s="118">
        <f>HLOOKUP(FC86,$AW$43:$BA$56,EU86+1,TRUE)*$FK$83</f>
        <v>16000</v>
      </c>
      <c r="FL86" s="118">
        <f t="shared" ref="FL86:FL129" si="186">PRODUCT(FJ86:FK86)</f>
        <v>1352564028.7769785</v>
      </c>
      <c r="FM86" s="51">
        <f t="shared" ref="FM86:FM129" si="187">FL86/$AM$19/$AN$42</f>
        <v>6.2059671514964429E-2</v>
      </c>
      <c r="FO86" s="199">
        <v>1</v>
      </c>
      <c r="FP86" s="441" t="s">
        <v>73</v>
      </c>
      <c r="FQ86" s="199">
        <f>$AW37</f>
        <v>56</v>
      </c>
      <c r="FR86" s="199">
        <f>$AX37</f>
        <v>22</v>
      </c>
      <c r="FS86" s="199">
        <f>$AY37</f>
        <v>45</v>
      </c>
      <c r="FT86" s="199">
        <f>$AZ37</f>
        <v>72</v>
      </c>
      <c r="FU86" s="199">
        <f>$BA37</f>
        <v>91</v>
      </c>
      <c r="FW86" s="48">
        <v>1</v>
      </c>
      <c r="FX86" s="48">
        <v>2</v>
      </c>
      <c r="FY86" s="47" t="str">
        <f t="shared" ref="FY86:FY129" si="188">CONCATENATE(INDEX($AV$4:$AV$16,MATCH(FX86,$AT$4:$AT$16,0)),GF86)</f>
        <v>Pa5</v>
      </c>
      <c r="FZ86" s="47"/>
      <c r="GA86" s="99" t="s">
        <v>219</v>
      </c>
      <c r="GB86" s="99" t="s">
        <v>220</v>
      </c>
      <c r="GC86" s="99" t="s">
        <v>220</v>
      </c>
      <c r="GD86" s="99" t="s">
        <v>220</v>
      </c>
      <c r="GE86" s="99" t="s">
        <v>220</v>
      </c>
      <c r="GF86" s="47">
        <v>5</v>
      </c>
      <c r="GG86" s="48">
        <f t="shared" ref="GG86:GG129" si="189">VLOOKUP(GA86,$FP$86:$FU$123,LEFT(GG$85,1)+1,FALSE)</f>
        <v>6</v>
      </c>
      <c r="GH86" s="48">
        <f t="shared" ref="GH86:GH129" si="190">VLOOKUP(GB86,$FP$86:$FU$123,LEFT(GH$85,1)+1,FALSE)</f>
        <v>12</v>
      </c>
      <c r="GI86" s="48">
        <f t="shared" ref="GI86:GI129" si="191">VLOOKUP(GC86,$FP$86:$FU$123,LEFT(GI$85,1)+1,FALSE)</f>
        <v>12</v>
      </c>
      <c r="GJ86" s="48">
        <f t="shared" ref="GJ86:GJ129" si="192">VLOOKUP(GD86,$FP$86:$FU$123,LEFT(GJ$85,1)+1,FALSE)</f>
        <v>20</v>
      </c>
      <c r="GK86" s="48">
        <f t="shared" ref="GK86:GK129" si="193">VLOOKUP(GE86,$FP$86:$FU$123,LEFT(GK$85,1)+1,FALSE)</f>
        <v>12</v>
      </c>
      <c r="GL86" s="118">
        <f t="shared" ref="GL86:GL129" si="194">PRODUCT(GG86:GK86)</f>
        <v>207360</v>
      </c>
      <c r="GM86" s="118">
        <f>IF(GN86&gt;0,GL86,0)*$GP$83</f>
        <v>33952.5</v>
      </c>
      <c r="GN86" s="118">
        <f>HLOOKUP(GF86,$AW$43:$BA$56,FX86+1,TRUE)*$GN$83</f>
        <v>20000</v>
      </c>
      <c r="GO86" s="118">
        <f t="shared" ref="GO86:GO129" si="195">PRODUCT(GM86:GN86)</f>
        <v>679050000</v>
      </c>
      <c r="GP86" s="51">
        <f t="shared" ref="GP86:GP129" si="196">GO86/$AM$19/$AN$42</f>
        <v>3.1156839192553479E-2</v>
      </c>
      <c r="GQ86" s="127"/>
      <c r="GR86" s="60"/>
      <c r="GS86" s="48">
        <v>8</v>
      </c>
      <c r="GT86" s="47">
        <v>4</v>
      </c>
      <c r="GU86" s="99" t="s">
        <v>205</v>
      </c>
      <c r="GV86" s="93">
        <v>1</v>
      </c>
      <c r="GW86" s="47" t="s">
        <v>206</v>
      </c>
      <c r="GX86" s="99" t="str">
        <f t="shared" si="94"/>
        <v>Kg4</v>
      </c>
      <c r="GY86" s="48">
        <f t="shared" si="102"/>
        <v>50</v>
      </c>
      <c r="GZ86" s="94">
        <f t="shared" si="157"/>
        <v>1575936</v>
      </c>
      <c r="HA86" s="95">
        <f t="shared" si="99"/>
        <v>111.10374406067251</v>
      </c>
      <c r="HB86" s="51">
        <f t="shared" si="96"/>
        <v>1.2564705921329985E-2</v>
      </c>
      <c r="HC86" s="51">
        <f t="shared" si="97"/>
        <v>7.5004973088779016E-3</v>
      </c>
      <c r="HD86" s="453">
        <f t="shared" si="98"/>
        <v>1.1687182941110676E-6</v>
      </c>
      <c r="HE86" s="184"/>
    </row>
    <row r="87" spans="1:213">
      <c r="A87" s="142">
        <f t="shared" si="21"/>
        <v>83</v>
      </c>
      <c r="B87" s="47"/>
      <c r="C87" s="47"/>
      <c r="D87" s="47"/>
      <c r="E87" s="47"/>
      <c r="F87" s="99"/>
      <c r="G87" s="49">
        <f t="shared" si="134"/>
        <v>80</v>
      </c>
      <c r="H87" s="251" t="str">
        <f t="shared" si="139"/>
        <v/>
      </c>
      <c r="I87" s="251" t="str">
        <f t="shared" si="140"/>
        <v/>
      </c>
      <c r="J87" s="251" t="str">
        <f t="shared" si="141"/>
        <v/>
      </c>
      <c r="K87" s="251" t="str">
        <f t="shared" si="142"/>
        <v/>
      </c>
      <c r="L87" s="251" t="str">
        <f t="shared" si="143"/>
        <v/>
      </c>
      <c r="M87" s="49" t="str">
        <f t="shared" si="144"/>
        <v>PIC-a</v>
      </c>
      <c r="N87" s="201" t="str">
        <f t="shared" si="123"/>
        <v/>
      </c>
      <c r="O87" s="47" t="str">
        <f t="shared" si="124"/>
        <v/>
      </c>
      <c r="P87" s="47" t="str">
        <f t="shared" si="125"/>
        <v/>
      </c>
      <c r="Q87" s="47" t="str">
        <f t="shared" si="126"/>
        <v/>
      </c>
      <c r="R87" s="201" t="str">
        <f t="shared" si="127"/>
        <v/>
      </c>
      <c r="S87" s="148">
        <f t="shared" si="135"/>
        <v>83</v>
      </c>
      <c r="T87" s="47"/>
      <c r="U87" s="47"/>
      <c r="V87" s="47"/>
      <c r="W87" s="47"/>
      <c r="X87" s="99" t="s">
        <v>55</v>
      </c>
      <c r="Y87" s="49">
        <f t="shared" si="128"/>
        <v>80</v>
      </c>
      <c r="Z87" s="251" t="str">
        <f t="shared" si="145"/>
        <v/>
      </c>
      <c r="AA87" s="251" t="str">
        <f t="shared" si="146"/>
        <v/>
      </c>
      <c r="AB87" s="251" t="str">
        <f t="shared" si="147"/>
        <v/>
      </c>
      <c r="AC87" s="251" t="str">
        <f t="shared" si="148"/>
        <v/>
      </c>
      <c r="AD87" s="251">
        <f t="shared" si="149"/>
        <v>10</v>
      </c>
      <c r="AE87" s="49" t="str">
        <f t="shared" si="136"/>
        <v>PIC-a</v>
      </c>
      <c r="AF87" s="201" t="str">
        <f t="shared" si="129"/>
        <v/>
      </c>
      <c r="AG87" s="47" t="str">
        <f t="shared" si="130"/>
        <v/>
      </c>
      <c r="AH87" s="47" t="str">
        <f t="shared" si="131"/>
        <v/>
      </c>
      <c r="AI87" s="47" t="str">
        <f t="shared" si="132"/>
        <v/>
      </c>
      <c r="AJ87" s="201">
        <f t="shared" si="133"/>
        <v>1</v>
      </c>
      <c r="AK87" s="49"/>
      <c r="AL87" s="217"/>
      <c r="AM87" s="217"/>
      <c r="AN87" s="217"/>
      <c r="AO87" s="217"/>
      <c r="AP87" s="321"/>
      <c r="AQ87" s="332"/>
      <c r="AR87" s="332"/>
      <c r="AS87" s="78"/>
      <c r="AU87" s="100" t="s">
        <v>221</v>
      </c>
      <c r="AV87" s="84"/>
      <c r="AW87" s="84"/>
      <c r="AX87" s="84"/>
      <c r="AY87" s="84"/>
      <c r="AZ87" s="84"/>
      <c r="BA87" s="86"/>
      <c r="BC87" s="48">
        <f t="shared" ref="BC87:BC123" si="197">BC86+1</f>
        <v>2</v>
      </c>
      <c r="BD87" s="47" t="s">
        <v>48</v>
      </c>
      <c r="BE87" s="48">
        <f t="shared" ref="BE87:BE98" si="198">$AW24*$AM$22</f>
        <v>0</v>
      </c>
      <c r="BF87" s="48">
        <f t="shared" ref="BF87:BF98" si="199">$AX24*$AN$22</f>
        <v>4</v>
      </c>
      <c r="BG87" s="48">
        <f t="shared" ref="BG87:BG98" si="200">$AY24*$AO$22</f>
        <v>8</v>
      </c>
      <c r="BH87" s="48">
        <f t="shared" ref="BH87:BH98" si="201">$AZ24*$AP$22</f>
        <v>4</v>
      </c>
      <c r="BI87" s="48">
        <f t="shared" ref="BI87:BI98" si="202">$BA24*$AQ$22</f>
        <v>0</v>
      </c>
      <c r="BK87" s="48">
        <f t="shared" ref="BK87:BK129" si="203">BK86+1</f>
        <v>2</v>
      </c>
      <c r="BL87" s="48">
        <v>2</v>
      </c>
      <c r="BM87" s="47" t="str">
        <f t="shared" si="158"/>
        <v>Pa4</v>
      </c>
      <c r="BN87" s="47"/>
      <c r="BO87" s="47" t="s">
        <v>219</v>
      </c>
      <c r="BP87" s="99" t="s">
        <v>220</v>
      </c>
      <c r="BQ87" s="99" t="s">
        <v>220</v>
      </c>
      <c r="BR87" s="99" t="s">
        <v>220</v>
      </c>
      <c r="BS87" s="99" t="s">
        <v>222</v>
      </c>
      <c r="BT87" s="47">
        <v>4</v>
      </c>
      <c r="BU87" s="48">
        <f t="shared" si="159"/>
        <v>6</v>
      </c>
      <c r="BV87" s="48">
        <f t="shared" si="160"/>
        <v>12</v>
      </c>
      <c r="BW87" s="48">
        <f t="shared" si="161"/>
        <v>12</v>
      </c>
      <c r="BX87" s="48">
        <f t="shared" si="162"/>
        <v>20</v>
      </c>
      <c r="BY87" s="48">
        <f t="shared" si="163"/>
        <v>79</v>
      </c>
      <c r="BZ87" s="118">
        <f t="shared" si="164"/>
        <v>1365120</v>
      </c>
      <c r="CA87" s="118">
        <f t="shared" si="165"/>
        <v>467087.34033953113</v>
      </c>
      <c r="CB87" s="118">
        <f t="shared" si="166"/>
        <v>1000</v>
      </c>
      <c r="CC87" s="118">
        <f t="shared" ref="CC87:CC129" si="204">PRODUCT(CA87:CB87)</f>
        <v>467087340.33953112</v>
      </c>
      <c r="CD87" s="51">
        <f t="shared" si="167"/>
        <v>2.143136021181985E-2</v>
      </c>
      <c r="CE87" s="81"/>
      <c r="CF87" s="48">
        <f t="shared" ref="CF87:CF111" si="205">CF86+1</f>
        <v>2</v>
      </c>
      <c r="CG87" s="47" t="s">
        <v>48</v>
      </c>
      <c r="CH87" s="48">
        <f t="shared" ref="CH87:CH98" si="206">$AW24*$AM$22</f>
        <v>0</v>
      </c>
      <c r="CI87" s="48">
        <f t="shared" ref="CI87:CI98" si="207">$AX24*$AN$22</f>
        <v>4</v>
      </c>
      <c r="CJ87" s="48">
        <f t="shared" ref="CJ87:CJ98" si="208">$AY24*$AO$22</f>
        <v>8</v>
      </c>
      <c r="CK87" s="48">
        <f t="shared" ref="CK87:CK98" si="209">$AZ24*$AP$22</f>
        <v>4</v>
      </c>
      <c r="CL87" s="48">
        <f t="shared" ref="CL87:CL98" si="210">$BA24*$AQ$22</f>
        <v>0</v>
      </c>
      <c r="CN87" s="48">
        <f t="shared" ref="CN87:CN129" si="211">CN86+1</f>
        <v>2</v>
      </c>
      <c r="CO87" s="48">
        <v>2</v>
      </c>
      <c r="CP87" s="47" t="str">
        <f t="shared" si="168"/>
        <v>Pa4</v>
      </c>
      <c r="CQ87" s="47"/>
      <c r="CR87" s="47" t="s">
        <v>219</v>
      </c>
      <c r="CS87" s="99" t="s">
        <v>220</v>
      </c>
      <c r="CT87" s="99" t="s">
        <v>220</v>
      </c>
      <c r="CU87" s="99" t="s">
        <v>220</v>
      </c>
      <c r="CV87" s="99" t="s">
        <v>222</v>
      </c>
      <c r="CW87" s="47">
        <v>4</v>
      </c>
      <c r="CX87" s="48">
        <f t="shared" ref="CX87:CX129" si="212">VLOOKUP(CR87,$CG$86:$CL$123,LEFT(CX$85,1)+1,FALSE)</f>
        <v>6</v>
      </c>
      <c r="CY87" s="48">
        <f t="shared" ref="CY87:CY129" si="213">VLOOKUP(CS87,$CG$86:$CL$123,LEFT(CY$85,1)+1,FALSE)</f>
        <v>12</v>
      </c>
      <c r="CZ87" s="48">
        <f t="shared" ref="CZ87:CZ129" si="214">VLOOKUP(CT87,$CG$86:$CL$123,LEFT(CZ$85,1)+1,FALSE)</f>
        <v>12</v>
      </c>
      <c r="DA87" s="48">
        <f t="shared" ref="DA87:DA129" si="215">VLOOKUP(CU87,$CG$86:$CL$123,LEFT(DA$85,1)+1,FALSE)</f>
        <v>20</v>
      </c>
      <c r="DB87" s="48">
        <f t="shared" ref="DB87:DB129" si="216">VLOOKUP(CV87,$CG$86:$CL$123,LEFT(DB$85,1)+1,FALSE)</f>
        <v>79</v>
      </c>
      <c r="DC87" s="118">
        <f t="shared" si="169"/>
        <v>1365120</v>
      </c>
      <c r="DD87" s="118">
        <f t="shared" ref="DD87:DD129" si="217">IF(DE87&gt;0,DC87,0)*$DG$83</f>
        <v>490027.95680345572</v>
      </c>
      <c r="DE87" s="118">
        <f t="shared" ref="DE87:DE129" si="218">HLOOKUP(CW87,$AW$43:$BA$56,CO87+1,TRUE)*$DE$83</f>
        <v>1500</v>
      </c>
      <c r="DF87" s="118">
        <f t="shared" ref="DF87:DF129" si="219">PRODUCT(DD87:DE87)</f>
        <v>735041935.20518363</v>
      </c>
      <c r="DG87" s="51">
        <f t="shared" si="170"/>
        <v>3.3725916169606386E-2</v>
      </c>
      <c r="DI87" s="48">
        <f t="shared" ref="DI87:DI123" si="220">DI86+1</f>
        <v>2</v>
      </c>
      <c r="DJ87" s="47" t="s">
        <v>48</v>
      </c>
      <c r="DK87" s="48">
        <f t="shared" ref="DK87:DK98" si="221">$AW24*$AM$22</f>
        <v>0</v>
      </c>
      <c r="DL87" s="48">
        <f t="shared" ref="DL87:DL98" si="222">$AX24*$AN$22</f>
        <v>4</v>
      </c>
      <c r="DM87" s="48">
        <f t="shared" ref="DM87:DM98" si="223">$AY24*$AO$22</f>
        <v>8</v>
      </c>
      <c r="DN87" s="48">
        <f t="shared" ref="DN87:DN98" si="224">$AZ24*$AP$22</f>
        <v>4</v>
      </c>
      <c r="DO87" s="48">
        <f t="shared" ref="DO87:DO98" si="225">$BA24*$AQ$22</f>
        <v>0</v>
      </c>
      <c r="DQ87" s="48">
        <f t="shared" ref="DQ87:DQ129" si="226">DQ86+1</f>
        <v>2</v>
      </c>
      <c r="DR87" s="48">
        <v>2</v>
      </c>
      <c r="DS87" s="47" t="str">
        <f t="shared" si="171"/>
        <v>Pa4</v>
      </c>
      <c r="DT87" s="47"/>
      <c r="DU87" s="47" t="s">
        <v>219</v>
      </c>
      <c r="DV87" s="99" t="s">
        <v>220</v>
      </c>
      <c r="DW87" s="99" t="s">
        <v>220</v>
      </c>
      <c r="DX87" s="99" t="s">
        <v>220</v>
      </c>
      <c r="DY87" s="99" t="s">
        <v>222</v>
      </c>
      <c r="DZ87" s="47">
        <v>4</v>
      </c>
      <c r="EA87" s="48">
        <f t="shared" si="172"/>
        <v>6</v>
      </c>
      <c r="EB87" s="48">
        <f t="shared" si="173"/>
        <v>12</v>
      </c>
      <c r="EC87" s="48">
        <f t="shared" si="174"/>
        <v>12</v>
      </c>
      <c r="ED87" s="48">
        <f t="shared" si="175"/>
        <v>20</v>
      </c>
      <c r="EE87" s="48">
        <f t="shared" si="176"/>
        <v>79</v>
      </c>
      <c r="EF87" s="118">
        <f t="shared" si="177"/>
        <v>1365120</v>
      </c>
      <c r="EG87" s="118">
        <f t="shared" ref="EG87:EG129" si="227">IF(EH87&gt;0,EF87,0)*$EJ$83</f>
        <v>477469.86890403775</v>
      </c>
      <c r="EH87" s="118">
        <f t="shared" ref="EH87:EH129" si="228">HLOOKUP(DZ87,$AW$43:$BA$56,DR87+1,TRUE)*$EH$83</f>
        <v>2500</v>
      </c>
      <c r="EI87" s="118">
        <f t="shared" ref="EI87:EI129" si="229">PRODUCT(EG87:EH87)</f>
        <v>1193674672.2600944</v>
      </c>
      <c r="EJ87" s="51">
        <f t="shared" si="178"/>
        <v>5.4769353967795802E-2</v>
      </c>
      <c r="EL87" s="48">
        <f t="shared" ref="EL87:EL123" si="230">EL86+1</f>
        <v>2</v>
      </c>
      <c r="EM87" s="47" t="s">
        <v>48</v>
      </c>
      <c r="EN87" s="48">
        <f t="shared" ref="EN87:EN98" si="231">$AW24*$AM$22</f>
        <v>0</v>
      </c>
      <c r="EO87" s="48">
        <f t="shared" ref="EO87:EO98" si="232">$AX24*$AN$22</f>
        <v>4</v>
      </c>
      <c r="EP87" s="48">
        <f t="shared" ref="EP87:EP98" si="233">$AY24*$AO$22</f>
        <v>8</v>
      </c>
      <c r="EQ87" s="48">
        <f t="shared" ref="EQ87:EQ98" si="234">$AZ24*$AP$22</f>
        <v>4</v>
      </c>
      <c r="ER87" s="48">
        <f t="shared" ref="ER87:ER98" si="235">$BA24*$AQ$22</f>
        <v>0</v>
      </c>
      <c r="ET87" s="48">
        <f t="shared" ref="ET87:ET129" si="236">ET86+1</f>
        <v>2</v>
      </c>
      <c r="EU87" s="48">
        <v>2</v>
      </c>
      <c r="EV87" s="47" t="str">
        <f t="shared" si="179"/>
        <v>Pa4</v>
      </c>
      <c r="EW87" s="47"/>
      <c r="EX87" s="47" t="s">
        <v>219</v>
      </c>
      <c r="EY87" s="99" t="s">
        <v>220</v>
      </c>
      <c r="EZ87" s="99" t="s">
        <v>220</v>
      </c>
      <c r="FA87" s="99" t="s">
        <v>220</v>
      </c>
      <c r="FB87" s="99" t="s">
        <v>222</v>
      </c>
      <c r="FC87" s="47">
        <v>4</v>
      </c>
      <c r="FD87" s="48">
        <f t="shared" si="180"/>
        <v>6</v>
      </c>
      <c r="FE87" s="48">
        <f t="shared" si="181"/>
        <v>12</v>
      </c>
      <c r="FF87" s="48">
        <f t="shared" si="182"/>
        <v>12</v>
      </c>
      <c r="FG87" s="48">
        <f t="shared" si="183"/>
        <v>20</v>
      </c>
      <c r="FH87" s="48">
        <f t="shared" si="184"/>
        <v>79</v>
      </c>
      <c r="FI87" s="118">
        <f t="shared" si="185"/>
        <v>1365120</v>
      </c>
      <c r="FJ87" s="118">
        <f t="shared" ref="FJ87:FJ129" si="237">IF(FK87&gt;0,FI87,0)*$FM$83</f>
        <v>556523.74100719427</v>
      </c>
      <c r="FK87" s="118">
        <f t="shared" ref="FK87:FK129" si="238">HLOOKUP(FC87,$AW$43:$BA$56,EU87+1,TRUE)*$FK$83</f>
        <v>4000</v>
      </c>
      <c r="FL87" s="118">
        <f t="shared" si="186"/>
        <v>2226094964.0287771</v>
      </c>
      <c r="FM87" s="51">
        <f t="shared" si="187"/>
        <v>0.10213987603504561</v>
      </c>
      <c r="FO87" s="48">
        <f t="shared" ref="FO87:FO123" si="239">FO86+1</f>
        <v>2</v>
      </c>
      <c r="FP87" s="47" t="s">
        <v>48</v>
      </c>
      <c r="FQ87" s="48">
        <f t="shared" ref="FQ87:FQ98" si="240">$AW24*$AM$22</f>
        <v>0</v>
      </c>
      <c r="FR87" s="48">
        <f t="shared" ref="FR87:FR98" si="241">$AX24*$AN$22</f>
        <v>4</v>
      </c>
      <c r="FS87" s="48">
        <f t="shared" ref="FS87:FS98" si="242">$AY24*$AO$22</f>
        <v>8</v>
      </c>
      <c r="FT87" s="48">
        <f t="shared" ref="FT87:FT98" si="243">$AZ24*$AP$22</f>
        <v>4</v>
      </c>
      <c r="FU87" s="48">
        <f t="shared" ref="FU87:FU98" si="244">$BA24*$AQ$22</f>
        <v>0</v>
      </c>
      <c r="FW87" s="48">
        <f t="shared" ref="FW87:FW129" si="245">FW86+1</f>
        <v>2</v>
      </c>
      <c r="FX87" s="48">
        <v>2</v>
      </c>
      <c r="FY87" s="47" t="str">
        <f t="shared" si="188"/>
        <v>Pa4</v>
      </c>
      <c r="FZ87" s="47"/>
      <c r="GA87" s="47" t="s">
        <v>219</v>
      </c>
      <c r="GB87" s="99" t="s">
        <v>220</v>
      </c>
      <c r="GC87" s="99" t="s">
        <v>220</v>
      </c>
      <c r="GD87" s="99" t="s">
        <v>220</v>
      </c>
      <c r="GE87" s="99" t="s">
        <v>222</v>
      </c>
      <c r="GF87" s="47">
        <v>4</v>
      </c>
      <c r="GG87" s="48">
        <f t="shared" si="189"/>
        <v>6</v>
      </c>
      <c r="GH87" s="48">
        <f t="shared" si="190"/>
        <v>12</v>
      </c>
      <c r="GI87" s="48">
        <f t="shared" si="191"/>
        <v>12</v>
      </c>
      <c r="GJ87" s="48">
        <f t="shared" si="192"/>
        <v>20</v>
      </c>
      <c r="GK87" s="48">
        <f t="shared" si="193"/>
        <v>79</v>
      </c>
      <c r="GL87" s="118">
        <f t="shared" si="194"/>
        <v>1365120</v>
      </c>
      <c r="GM87" s="118">
        <f t="shared" ref="GM87:GM129" si="246">IF(GN87&gt;0,GL87,0)*$GP$83</f>
        <v>223520.625</v>
      </c>
      <c r="GN87" s="118">
        <f t="shared" ref="GN87:GN129" si="247">HLOOKUP(GF87,$AW$43:$BA$56,FX87+1,TRUE)*$GN$83</f>
        <v>5000</v>
      </c>
      <c r="GO87" s="118">
        <f t="shared" si="195"/>
        <v>1117603125</v>
      </c>
      <c r="GP87" s="51">
        <f t="shared" si="196"/>
        <v>5.1278964504410933E-2</v>
      </c>
      <c r="GR87" s="60"/>
      <c r="GS87" s="48">
        <v>8</v>
      </c>
      <c r="GT87" s="47">
        <v>3</v>
      </c>
      <c r="GU87" s="99" t="s">
        <v>205</v>
      </c>
      <c r="GV87" s="93">
        <v>1</v>
      </c>
      <c r="GW87" s="47" t="s">
        <v>206</v>
      </c>
      <c r="GX87" s="99" t="str">
        <f t="shared" si="94"/>
        <v>Kg3</v>
      </c>
      <c r="GY87" s="48">
        <f t="shared" si="102"/>
        <v>10</v>
      </c>
      <c r="GZ87" s="94">
        <f t="shared" si="157"/>
        <v>1096416</v>
      </c>
      <c r="HA87" s="95">
        <f t="shared" si="99"/>
        <v>159.69521604938271</v>
      </c>
      <c r="HB87" s="51">
        <f t="shared" si="96"/>
        <v>8.7415634946095139E-3</v>
      </c>
      <c r="HC87" s="51">
        <f t="shared" si="97"/>
        <v>1.0436547242287343E-3</v>
      </c>
      <c r="HD87" s="453">
        <f t="shared" si="98"/>
        <v>2.6887517230220282E-3</v>
      </c>
      <c r="HE87" s="184"/>
    </row>
    <row r="88" spans="1:213">
      <c r="A88" s="142">
        <f t="shared" si="21"/>
        <v>84</v>
      </c>
      <c r="B88" s="47"/>
      <c r="C88" s="47"/>
      <c r="D88" s="47"/>
      <c r="E88" s="47"/>
      <c r="F88" s="99"/>
      <c r="G88" s="49">
        <f t="shared" si="134"/>
        <v>81</v>
      </c>
      <c r="H88" s="251" t="str">
        <f t="shared" si="139"/>
        <v/>
      </c>
      <c r="I88" s="251" t="str">
        <f t="shared" si="140"/>
        <v/>
      </c>
      <c r="J88" s="251" t="str">
        <f t="shared" si="141"/>
        <v/>
      </c>
      <c r="K88" s="251" t="str">
        <f t="shared" si="142"/>
        <v/>
      </c>
      <c r="L88" s="251" t="str">
        <f t="shared" si="143"/>
        <v/>
      </c>
      <c r="M88" s="49" t="str">
        <f t="shared" si="144"/>
        <v>PIC-a</v>
      </c>
      <c r="N88" s="201" t="str">
        <f t="shared" si="123"/>
        <v/>
      </c>
      <c r="O88" s="47" t="str">
        <f t="shared" si="124"/>
        <v/>
      </c>
      <c r="P88" s="47" t="str">
        <f t="shared" si="125"/>
        <v/>
      </c>
      <c r="Q88" s="47" t="str">
        <f t="shared" si="126"/>
        <v/>
      </c>
      <c r="R88" s="201" t="str">
        <f t="shared" si="127"/>
        <v/>
      </c>
      <c r="S88" s="148">
        <f t="shared" si="135"/>
        <v>84</v>
      </c>
      <c r="T88" s="47"/>
      <c r="U88" s="47"/>
      <c r="V88" s="47"/>
      <c r="W88" s="47"/>
      <c r="X88" s="99" t="s">
        <v>68</v>
      </c>
      <c r="Y88" s="49">
        <f t="shared" si="128"/>
        <v>81</v>
      </c>
      <c r="Z88" s="251" t="str">
        <f t="shared" si="145"/>
        <v/>
      </c>
      <c r="AA88" s="251" t="str">
        <f t="shared" si="146"/>
        <v/>
      </c>
      <c r="AB88" s="251" t="str">
        <f t="shared" si="147"/>
        <v/>
      </c>
      <c r="AC88" s="251" t="str">
        <f t="shared" si="148"/>
        <v/>
      </c>
      <c r="AD88" s="251" t="str">
        <f t="shared" si="149"/>
        <v>Q</v>
      </c>
      <c r="AE88" s="49" t="str">
        <f t="shared" si="136"/>
        <v>PIC-a</v>
      </c>
      <c r="AF88" s="201" t="str">
        <f t="shared" si="129"/>
        <v/>
      </c>
      <c r="AG88" s="47" t="str">
        <f t="shared" si="130"/>
        <v/>
      </c>
      <c r="AH88" s="47" t="str">
        <f t="shared" si="131"/>
        <v/>
      </c>
      <c r="AI88" s="47" t="str">
        <f t="shared" si="132"/>
        <v/>
      </c>
      <c r="AJ88" s="201">
        <f t="shared" si="133"/>
        <v>1</v>
      </c>
      <c r="AK88" s="49"/>
      <c r="AL88" s="217"/>
      <c r="AM88" s="217"/>
      <c r="AN88" s="217"/>
      <c r="AO88" s="217"/>
      <c r="AP88" s="217"/>
      <c r="AQ88" s="332"/>
      <c r="AR88" s="332"/>
      <c r="AS88" s="78"/>
      <c r="AU88" s="47"/>
      <c r="AV88" s="48"/>
      <c r="AW88" s="47" t="s">
        <v>31</v>
      </c>
      <c r="AX88" s="47" t="s">
        <v>32</v>
      </c>
      <c r="AY88" s="47" t="s">
        <v>33</v>
      </c>
      <c r="AZ88" s="47" t="s">
        <v>34</v>
      </c>
      <c r="BA88" s="47" t="s">
        <v>35</v>
      </c>
      <c r="BC88" s="48">
        <f t="shared" si="197"/>
        <v>3</v>
      </c>
      <c r="BD88" s="47" t="s">
        <v>58</v>
      </c>
      <c r="BE88" s="48">
        <f t="shared" si="198"/>
        <v>6</v>
      </c>
      <c r="BF88" s="48">
        <f t="shared" si="199"/>
        <v>8</v>
      </c>
      <c r="BG88" s="48">
        <f t="shared" si="200"/>
        <v>4</v>
      </c>
      <c r="BH88" s="48">
        <f t="shared" si="201"/>
        <v>16</v>
      </c>
      <c r="BI88" s="48">
        <f t="shared" si="202"/>
        <v>12</v>
      </c>
      <c r="BK88" s="48">
        <f t="shared" si="203"/>
        <v>3</v>
      </c>
      <c r="BL88" s="48">
        <v>2</v>
      </c>
      <c r="BM88" s="47" t="str">
        <f t="shared" si="158"/>
        <v>Pa3</v>
      </c>
      <c r="BN88" s="47"/>
      <c r="BO88" s="47" t="s">
        <v>219</v>
      </c>
      <c r="BP88" s="99" t="s">
        <v>220</v>
      </c>
      <c r="BQ88" s="99" t="s">
        <v>220</v>
      </c>
      <c r="BR88" s="47" t="s">
        <v>78</v>
      </c>
      <c r="BS88" s="99" t="s">
        <v>223</v>
      </c>
      <c r="BT88" s="47">
        <v>3</v>
      </c>
      <c r="BU88" s="48">
        <f t="shared" si="159"/>
        <v>6</v>
      </c>
      <c r="BV88" s="48">
        <f t="shared" si="160"/>
        <v>12</v>
      </c>
      <c r="BW88" s="48">
        <f t="shared" si="161"/>
        <v>12</v>
      </c>
      <c r="BX88" s="48">
        <f t="shared" si="162"/>
        <v>54</v>
      </c>
      <c r="BY88" s="48">
        <f t="shared" si="163"/>
        <v>91</v>
      </c>
      <c r="BZ88" s="118">
        <f t="shared" si="164"/>
        <v>4245696</v>
      </c>
      <c r="CA88" s="118">
        <f t="shared" si="165"/>
        <v>1452700.7534357316</v>
      </c>
      <c r="CB88" s="118">
        <f t="shared" si="166"/>
        <v>200</v>
      </c>
      <c r="CC88" s="118">
        <f t="shared" si="204"/>
        <v>290540150.68714631</v>
      </c>
      <c r="CD88" s="51">
        <f t="shared" si="167"/>
        <v>1.3330848617833256E-2</v>
      </c>
      <c r="CE88" s="81"/>
      <c r="CF88" s="48">
        <f t="shared" si="205"/>
        <v>3</v>
      </c>
      <c r="CG88" s="47" t="s">
        <v>58</v>
      </c>
      <c r="CH88" s="48">
        <f t="shared" si="206"/>
        <v>6</v>
      </c>
      <c r="CI88" s="48">
        <f t="shared" si="207"/>
        <v>8</v>
      </c>
      <c r="CJ88" s="48">
        <f t="shared" si="208"/>
        <v>4</v>
      </c>
      <c r="CK88" s="48">
        <f t="shared" si="209"/>
        <v>16</v>
      </c>
      <c r="CL88" s="48">
        <f t="shared" si="210"/>
        <v>12</v>
      </c>
      <c r="CN88" s="48">
        <f t="shared" si="211"/>
        <v>3</v>
      </c>
      <c r="CO88" s="48">
        <v>2</v>
      </c>
      <c r="CP88" s="47" t="str">
        <f t="shared" si="168"/>
        <v>Pa3</v>
      </c>
      <c r="CQ88" s="47"/>
      <c r="CR88" s="47" t="s">
        <v>219</v>
      </c>
      <c r="CS88" s="99" t="s">
        <v>220</v>
      </c>
      <c r="CT88" s="99" t="s">
        <v>220</v>
      </c>
      <c r="CU88" s="47" t="s">
        <v>78</v>
      </c>
      <c r="CV88" s="99" t="s">
        <v>223</v>
      </c>
      <c r="CW88" s="47">
        <v>3</v>
      </c>
      <c r="CX88" s="48">
        <f t="shared" si="212"/>
        <v>6</v>
      </c>
      <c r="CY88" s="48">
        <f t="shared" si="213"/>
        <v>12</v>
      </c>
      <c r="CZ88" s="48">
        <f t="shared" si="214"/>
        <v>12</v>
      </c>
      <c r="DA88" s="48">
        <f t="shared" si="215"/>
        <v>54</v>
      </c>
      <c r="DB88" s="48">
        <f t="shared" si="216"/>
        <v>91</v>
      </c>
      <c r="DC88" s="118">
        <f t="shared" si="169"/>
        <v>4245696</v>
      </c>
      <c r="DD88" s="118">
        <f t="shared" si="217"/>
        <v>1524048.974514039</v>
      </c>
      <c r="DE88" s="118">
        <f t="shared" si="218"/>
        <v>300</v>
      </c>
      <c r="DF88" s="118">
        <f t="shared" si="219"/>
        <v>457214692.35421169</v>
      </c>
      <c r="DG88" s="51">
        <f t="shared" si="170"/>
        <v>2.0978373678157698E-2</v>
      </c>
      <c r="DI88" s="48">
        <f t="shared" si="220"/>
        <v>3</v>
      </c>
      <c r="DJ88" s="47" t="s">
        <v>58</v>
      </c>
      <c r="DK88" s="48">
        <f t="shared" si="221"/>
        <v>6</v>
      </c>
      <c r="DL88" s="48">
        <f t="shared" si="222"/>
        <v>8</v>
      </c>
      <c r="DM88" s="48">
        <f t="shared" si="223"/>
        <v>4</v>
      </c>
      <c r="DN88" s="48">
        <f t="shared" si="224"/>
        <v>16</v>
      </c>
      <c r="DO88" s="48">
        <f t="shared" si="225"/>
        <v>12</v>
      </c>
      <c r="DQ88" s="48">
        <f t="shared" si="226"/>
        <v>3</v>
      </c>
      <c r="DR88" s="48">
        <v>2</v>
      </c>
      <c r="DS88" s="47" t="str">
        <f t="shared" si="171"/>
        <v>Pa3</v>
      </c>
      <c r="DT88" s="47"/>
      <c r="DU88" s="47" t="s">
        <v>219</v>
      </c>
      <c r="DV88" s="99" t="s">
        <v>220</v>
      </c>
      <c r="DW88" s="99" t="s">
        <v>220</v>
      </c>
      <c r="DX88" s="47" t="s">
        <v>78</v>
      </c>
      <c r="DY88" s="99" t="s">
        <v>223</v>
      </c>
      <c r="DZ88" s="47">
        <v>3</v>
      </c>
      <c r="EA88" s="48">
        <f t="shared" si="172"/>
        <v>6</v>
      </c>
      <c r="EB88" s="48">
        <f t="shared" si="173"/>
        <v>12</v>
      </c>
      <c r="EC88" s="48">
        <f t="shared" si="174"/>
        <v>12</v>
      </c>
      <c r="ED88" s="48">
        <f t="shared" si="175"/>
        <v>54</v>
      </c>
      <c r="EE88" s="48">
        <f t="shared" si="176"/>
        <v>91</v>
      </c>
      <c r="EF88" s="118">
        <f t="shared" si="177"/>
        <v>4245696</v>
      </c>
      <c r="EG88" s="118">
        <f t="shared" si="227"/>
        <v>1484991.7315154693</v>
      </c>
      <c r="EH88" s="118">
        <f t="shared" si="228"/>
        <v>500</v>
      </c>
      <c r="EI88" s="118">
        <f t="shared" si="229"/>
        <v>742495865.75773466</v>
      </c>
      <c r="EJ88" s="51">
        <f t="shared" si="178"/>
        <v>3.4067924733892224E-2</v>
      </c>
      <c r="EL88" s="48">
        <f t="shared" si="230"/>
        <v>3</v>
      </c>
      <c r="EM88" s="47" t="s">
        <v>58</v>
      </c>
      <c r="EN88" s="48">
        <f t="shared" si="231"/>
        <v>6</v>
      </c>
      <c r="EO88" s="48">
        <f t="shared" si="232"/>
        <v>8</v>
      </c>
      <c r="EP88" s="48">
        <f t="shared" si="233"/>
        <v>4</v>
      </c>
      <c r="EQ88" s="48">
        <f t="shared" si="234"/>
        <v>16</v>
      </c>
      <c r="ER88" s="48">
        <f t="shared" si="235"/>
        <v>12</v>
      </c>
      <c r="ET88" s="48">
        <f t="shared" si="236"/>
        <v>3</v>
      </c>
      <c r="EU88" s="48">
        <v>2</v>
      </c>
      <c r="EV88" s="47" t="str">
        <f t="shared" si="179"/>
        <v>Pa3</v>
      </c>
      <c r="EW88" s="47"/>
      <c r="EX88" s="47" t="s">
        <v>219</v>
      </c>
      <c r="EY88" s="99" t="s">
        <v>220</v>
      </c>
      <c r="EZ88" s="99" t="s">
        <v>220</v>
      </c>
      <c r="FA88" s="47" t="s">
        <v>78</v>
      </c>
      <c r="FB88" s="99" t="s">
        <v>223</v>
      </c>
      <c r="FC88" s="47">
        <v>3</v>
      </c>
      <c r="FD88" s="48">
        <f t="shared" si="180"/>
        <v>6</v>
      </c>
      <c r="FE88" s="48">
        <f t="shared" si="181"/>
        <v>12</v>
      </c>
      <c r="FF88" s="48">
        <f t="shared" si="182"/>
        <v>12</v>
      </c>
      <c r="FG88" s="48">
        <f t="shared" si="183"/>
        <v>54</v>
      </c>
      <c r="FH88" s="48">
        <f t="shared" si="184"/>
        <v>91</v>
      </c>
      <c r="FI88" s="118">
        <f t="shared" si="185"/>
        <v>4245696</v>
      </c>
      <c r="FJ88" s="118">
        <f t="shared" si="237"/>
        <v>1730859.2805755397</v>
      </c>
      <c r="FK88" s="118">
        <f t="shared" si="238"/>
        <v>800</v>
      </c>
      <c r="FL88" s="118">
        <f t="shared" si="186"/>
        <v>1384687424.4604318</v>
      </c>
      <c r="FM88" s="51">
        <f t="shared" si="187"/>
        <v>6.3533588713444833E-2</v>
      </c>
      <c r="FO88" s="48">
        <f t="shared" si="239"/>
        <v>3</v>
      </c>
      <c r="FP88" s="47" t="s">
        <v>58</v>
      </c>
      <c r="FQ88" s="48">
        <f t="shared" si="240"/>
        <v>6</v>
      </c>
      <c r="FR88" s="48">
        <f t="shared" si="241"/>
        <v>8</v>
      </c>
      <c r="FS88" s="48">
        <f t="shared" si="242"/>
        <v>4</v>
      </c>
      <c r="FT88" s="48">
        <f t="shared" si="243"/>
        <v>16</v>
      </c>
      <c r="FU88" s="48">
        <f t="shared" si="244"/>
        <v>12</v>
      </c>
      <c r="FW88" s="48">
        <f t="shared" si="245"/>
        <v>3</v>
      </c>
      <c r="FX88" s="48">
        <v>2</v>
      </c>
      <c r="FY88" s="47" t="str">
        <f t="shared" si="188"/>
        <v>Pa3</v>
      </c>
      <c r="FZ88" s="47"/>
      <c r="GA88" s="47" t="s">
        <v>219</v>
      </c>
      <c r="GB88" s="99" t="s">
        <v>220</v>
      </c>
      <c r="GC88" s="99" t="s">
        <v>220</v>
      </c>
      <c r="GD88" s="47" t="s">
        <v>78</v>
      </c>
      <c r="GE88" s="99" t="s">
        <v>223</v>
      </c>
      <c r="GF88" s="47">
        <v>3</v>
      </c>
      <c r="GG88" s="48">
        <f t="shared" si="189"/>
        <v>6</v>
      </c>
      <c r="GH88" s="48">
        <f t="shared" si="190"/>
        <v>12</v>
      </c>
      <c r="GI88" s="48">
        <f t="shared" si="191"/>
        <v>12</v>
      </c>
      <c r="GJ88" s="48">
        <f t="shared" si="192"/>
        <v>54</v>
      </c>
      <c r="GK88" s="48">
        <f t="shared" si="193"/>
        <v>91</v>
      </c>
      <c r="GL88" s="118">
        <f t="shared" si="194"/>
        <v>4245696</v>
      </c>
      <c r="GM88" s="118">
        <f t="shared" si="246"/>
        <v>695177.4375</v>
      </c>
      <c r="GN88" s="118">
        <f t="shared" si="247"/>
        <v>1000</v>
      </c>
      <c r="GO88" s="118">
        <f t="shared" si="195"/>
        <v>695177437.5</v>
      </c>
      <c r="GP88" s="51">
        <f t="shared" si="196"/>
        <v>3.1896814123376624E-2</v>
      </c>
      <c r="GR88" s="60"/>
      <c r="GS88" s="48">
        <v>8</v>
      </c>
      <c r="GT88" s="47">
        <v>2</v>
      </c>
      <c r="GU88" s="99" t="s">
        <v>205</v>
      </c>
      <c r="GV88" s="93">
        <v>1</v>
      </c>
      <c r="GW88" s="47" t="s">
        <v>206</v>
      </c>
      <c r="GX88" s="99" t="str">
        <f t="shared" si="94"/>
        <v>Kg2</v>
      </c>
      <c r="GY88" s="48">
        <f t="shared" si="102"/>
        <v>0</v>
      </c>
      <c r="GZ88" s="94">
        <f t="shared" si="157"/>
        <v>0</v>
      </c>
      <c r="HA88" s="95">
        <f t="shared" si="99"/>
        <v>0</v>
      </c>
      <c r="HB88" s="51">
        <f t="shared" si="96"/>
        <v>0</v>
      </c>
      <c r="HC88" s="51">
        <f t="shared" si="97"/>
        <v>0</v>
      </c>
      <c r="HD88" s="453">
        <f t="shared" si="98"/>
        <v>0</v>
      </c>
      <c r="HE88" s="184"/>
    </row>
    <row r="89" spans="1:213">
      <c r="A89" s="142">
        <f t="shared" si="21"/>
        <v>85</v>
      </c>
      <c r="B89" s="47"/>
      <c r="C89" s="47"/>
      <c r="D89" s="47"/>
      <c r="E89" s="47"/>
      <c r="F89" s="99"/>
      <c r="G89" s="49">
        <f t="shared" si="134"/>
        <v>82</v>
      </c>
      <c r="H89" s="251" t="str">
        <f t="shared" si="139"/>
        <v/>
      </c>
      <c r="I89" s="251" t="str">
        <f t="shared" si="140"/>
        <v/>
      </c>
      <c r="J89" s="251" t="str">
        <f t="shared" si="141"/>
        <v/>
      </c>
      <c r="K89" s="251" t="str">
        <f t="shared" si="142"/>
        <v/>
      </c>
      <c r="L89" s="251" t="str">
        <f t="shared" si="143"/>
        <v/>
      </c>
      <c r="M89" s="49" t="str">
        <f t="shared" si="144"/>
        <v>PIC-a</v>
      </c>
      <c r="N89" s="201" t="str">
        <f t="shared" si="123"/>
        <v/>
      </c>
      <c r="O89" s="47" t="str">
        <f t="shared" si="124"/>
        <v/>
      </c>
      <c r="P89" s="47" t="str">
        <f t="shared" si="125"/>
        <v/>
      </c>
      <c r="Q89" s="47" t="str">
        <f t="shared" si="126"/>
        <v/>
      </c>
      <c r="R89" s="201" t="str">
        <f t="shared" si="127"/>
        <v/>
      </c>
      <c r="S89" s="148">
        <f t="shared" si="135"/>
        <v>85</v>
      </c>
      <c r="T89" s="47"/>
      <c r="U89" s="47"/>
      <c r="V89" s="47"/>
      <c r="W89" s="47"/>
      <c r="X89" s="99" t="s">
        <v>71</v>
      </c>
      <c r="Y89" s="49">
        <f t="shared" si="128"/>
        <v>82</v>
      </c>
      <c r="Z89" s="251" t="str">
        <f t="shared" si="145"/>
        <v/>
      </c>
      <c r="AA89" s="251" t="str">
        <f t="shared" si="146"/>
        <v/>
      </c>
      <c r="AB89" s="251" t="str">
        <f t="shared" si="147"/>
        <v/>
      </c>
      <c r="AC89" s="251" t="str">
        <f t="shared" si="148"/>
        <v/>
      </c>
      <c r="AD89" s="251" t="str">
        <f t="shared" si="149"/>
        <v>PIC-e</v>
      </c>
      <c r="AE89" s="49" t="str">
        <f t="shared" si="136"/>
        <v>PIC-a</v>
      </c>
      <c r="AF89" s="201" t="str">
        <f t="shared" si="129"/>
        <v/>
      </c>
      <c r="AG89" s="47" t="str">
        <f t="shared" si="130"/>
        <v/>
      </c>
      <c r="AH89" s="47" t="str">
        <f t="shared" si="131"/>
        <v/>
      </c>
      <c r="AI89" s="47" t="str">
        <f t="shared" si="132"/>
        <v/>
      </c>
      <c r="AJ89" s="201">
        <f t="shared" si="133"/>
        <v>1</v>
      </c>
      <c r="AK89" s="49"/>
      <c r="AL89" s="217"/>
      <c r="AM89" s="217"/>
      <c r="AN89" s="217"/>
      <c r="AO89" s="217"/>
      <c r="AP89" s="217"/>
      <c r="AQ89" s="332"/>
      <c r="AR89" s="332"/>
      <c r="AS89" s="78"/>
      <c r="AU89" s="99" t="str">
        <f>AU5</f>
        <v>PIC-a</v>
      </c>
      <c r="AV89" s="99" t="str">
        <f>AV5</f>
        <v>Pa</v>
      </c>
      <c r="AW89" s="99">
        <f>SUM(N4:N99)</f>
        <v>48</v>
      </c>
      <c r="AX89" s="99">
        <f>SUM(O4:O99)</f>
        <v>12</v>
      </c>
      <c r="AY89" s="99">
        <f>SUM(P4:P99)</f>
        <v>35</v>
      </c>
      <c r="AZ89" s="99">
        <f>SUM(Q4:Q99)</f>
        <v>54</v>
      </c>
      <c r="BA89" s="99">
        <f>SUM(R4:R99)</f>
        <v>44</v>
      </c>
      <c r="BC89" s="48">
        <f t="shared" si="197"/>
        <v>4</v>
      </c>
      <c r="BD89" s="47" t="s">
        <v>72</v>
      </c>
      <c r="BE89" s="48">
        <f t="shared" si="198"/>
        <v>6</v>
      </c>
      <c r="BF89" s="48">
        <f t="shared" si="199"/>
        <v>8</v>
      </c>
      <c r="BG89" s="48">
        <f t="shared" si="200"/>
        <v>4</v>
      </c>
      <c r="BH89" s="48">
        <f t="shared" si="201"/>
        <v>12</v>
      </c>
      <c r="BI89" s="48">
        <f t="shared" si="202"/>
        <v>15</v>
      </c>
      <c r="BK89" s="48">
        <f t="shared" si="203"/>
        <v>4</v>
      </c>
      <c r="BL89" s="48">
        <v>2</v>
      </c>
      <c r="BM89" s="47" t="str">
        <f t="shared" si="158"/>
        <v>Pa2</v>
      </c>
      <c r="BN89" s="47"/>
      <c r="BO89" s="47" t="s">
        <v>219</v>
      </c>
      <c r="BP89" s="99" t="s">
        <v>220</v>
      </c>
      <c r="BQ89" s="47" t="s">
        <v>78</v>
      </c>
      <c r="BR89" s="99" t="s">
        <v>223</v>
      </c>
      <c r="BS89" s="99" t="s">
        <v>223</v>
      </c>
      <c r="BT89" s="47">
        <v>2</v>
      </c>
      <c r="BU89" s="48">
        <f t="shared" si="159"/>
        <v>6</v>
      </c>
      <c r="BV89" s="48">
        <f t="shared" si="160"/>
        <v>12</v>
      </c>
      <c r="BW89" s="48">
        <f t="shared" si="161"/>
        <v>33</v>
      </c>
      <c r="BX89" s="48">
        <f t="shared" si="162"/>
        <v>72</v>
      </c>
      <c r="BY89" s="48">
        <f t="shared" si="163"/>
        <v>91</v>
      </c>
      <c r="BZ89" s="118">
        <f t="shared" si="164"/>
        <v>15567552</v>
      </c>
      <c r="CA89" s="118">
        <f t="shared" si="165"/>
        <v>0</v>
      </c>
      <c r="CB89" s="118">
        <f t="shared" si="166"/>
        <v>0</v>
      </c>
      <c r="CC89" s="118">
        <f t="shared" si="204"/>
        <v>0</v>
      </c>
      <c r="CD89" s="51">
        <f t="shared" si="167"/>
        <v>0</v>
      </c>
      <c r="CE89" s="81"/>
      <c r="CF89" s="48">
        <f t="shared" si="205"/>
        <v>4</v>
      </c>
      <c r="CG89" s="47" t="s">
        <v>72</v>
      </c>
      <c r="CH89" s="48">
        <f t="shared" si="206"/>
        <v>6</v>
      </c>
      <c r="CI89" s="48">
        <f t="shared" si="207"/>
        <v>8</v>
      </c>
      <c r="CJ89" s="48">
        <f t="shared" si="208"/>
        <v>4</v>
      </c>
      <c r="CK89" s="48">
        <f t="shared" si="209"/>
        <v>12</v>
      </c>
      <c r="CL89" s="48">
        <f t="shared" si="210"/>
        <v>15</v>
      </c>
      <c r="CN89" s="48">
        <f t="shared" si="211"/>
        <v>4</v>
      </c>
      <c r="CO89" s="48">
        <v>2</v>
      </c>
      <c r="CP89" s="47" t="str">
        <f t="shared" si="168"/>
        <v>Pa2</v>
      </c>
      <c r="CQ89" s="47"/>
      <c r="CR89" s="47" t="s">
        <v>219</v>
      </c>
      <c r="CS89" s="99" t="s">
        <v>220</v>
      </c>
      <c r="CT89" s="47" t="s">
        <v>78</v>
      </c>
      <c r="CU89" s="99" t="s">
        <v>223</v>
      </c>
      <c r="CV89" s="99" t="s">
        <v>223</v>
      </c>
      <c r="CW89" s="47">
        <v>2</v>
      </c>
      <c r="CX89" s="48">
        <f t="shared" si="212"/>
        <v>6</v>
      </c>
      <c r="CY89" s="48">
        <f t="shared" si="213"/>
        <v>12</v>
      </c>
      <c r="CZ89" s="48">
        <f t="shared" si="214"/>
        <v>33</v>
      </c>
      <c r="DA89" s="48">
        <f t="shared" si="215"/>
        <v>72</v>
      </c>
      <c r="DB89" s="48">
        <f t="shared" si="216"/>
        <v>91</v>
      </c>
      <c r="DC89" s="118">
        <f t="shared" si="169"/>
        <v>15567552</v>
      </c>
      <c r="DD89" s="118">
        <f t="shared" si="217"/>
        <v>0</v>
      </c>
      <c r="DE89" s="118">
        <f t="shared" si="218"/>
        <v>0</v>
      </c>
      <c r="DF89" s="118">
        <f t="shared" si="219"/>
        <v>0</v>
      </c>
      <c r="DG89" s="51">
        <f t="shared" si="170"/>
        <v>0</v>
      </c>
      <c r="DI89" s="48">
        <f t="shared" si="220"/>
        <v>4</v>
      </c>
      <c r="DJ89" s="47" t="s">
        <v>72</v>
      </c>
      <c r="DK89" s="48">
        <f t="shared" si="221"/>
        <v>6</v>
      </c>
      <c r="DL89" s="48">
        <f t="shared" si="222"/>
        <v>8</v>
      </c>
      <c r="DM89" s="48">
        <f t="shared" si="223"/>
        <v>4</v>
      </c>
      <c r="DN89" s="48">
        <f t="shared" si="224"/>
        <v>12</v>
      </c>
      <c r="DO89" s="48">
        <f t="shared" si="225"/>
        <v>15</v>
      </c>
      <c r="DQ89" s="48">
        <f t="shared" si="226"/>
        <v>4</v>
      </c>
      <c r="DR89" s="48">
        <v>2</v>
      </c>
      <c r="DS89" s="47" t="str">
        <f t="shared" si="171"/>
        <v>Pa2</v>
      </c>
      <c r="DT89" s="47"/>
      <c r="DU89" s="47" t="s">
        <v>219</v>
      </c>
      <c r="DV89" s="99" t="s">
        <v>220</v>
      </c>
      <c r="DW89" s="47" t="s">
        <v>78</v>
      </c>
      <c r="DX89" s="99" t="s">
        <v>223</v>
      </c>
      <c r="DY89" s="99" t="s">
        <v>223</v>
      </c>
      <c r="DZ89" s="47">
        <v>2</v>
      </c>
      <c r="EA89" s="48">
        <f t="shared" si="172"/>
        <v>6</v>
      </c>
      <c r="EB89" s="48">
        <f t="shared" si="173"/>
        <v>12</v>
      </c>
      <c r="EC89" s="48">
        <f t="shared" si="174"/>
        <v>33</v>
      </c>
      <c r="ED89" s="48">
        <f t="shared" si="175"/>
        <v>72</v>
      </c>
      <c r="EE89" s="48">
        <f t="shared" si="176"/>
        <v>91</v>
      </c>
      <c r="EF89" s="118">
        <f t="shared" si="177"/>
        <v>15567552</v>
      </c>
      <c r="EG89" s="118">
        <f t="shared" si="227"/>
        <v>0</v>
      </c>
      <c r="EH89" s="118">
        <f t="shared" si="228"/>
        <v>0</v>
      </c>
      <c r="EI89" s="118">
        <f t="shared" si="229"/>
        <v>0</v>
      </c>
      <c r="EJ89" s="51">
        <f t="shared" si="178"/>
        <v>0</v>
      </c>
      <c r="EL89" s="48">
        <f t="shared" si="230"/>
        <v>4</v>
      </c>
      <c r="EM89" s="47" t="s">
        <v>72</v>
      </c>
      <c r="EN89" s="48">
        <f t="shared" si="231"/>
        <v>6</v>
      </c>
      <c r="EO89" s="48">
        <f t="shared" si="232"/>
        <v>8</v>
      </c>
      <c r="EP89" s="48">
        <f t="shared" si="233"/>
        <v>4</v>
      </c>
      <c r="EQ89" s="48">
        <f t="shared" si="234"/>
        <v>12</v>
      </c>
      <c r="ER89" s="48">
        <f t="shared" si="235"/>
        <v>15</v>
      </c>
      <c r="ET89" s="48">
        <f t="shared" si="236"/>
        <v>4</v>
      </c>
      <c r="EU89" s="48">
        <v>2</v>
      </c>
      <c r="EV89" s="47" t="str">
        <f t="shared" si="179"/>
        <v>Pa2</v>
      </c>
      <c r="EW89" s="47"/>
      <c r="EX89" s="47" t="s">
        <v>219</v>
      </c>
      <c r="EY89" s="99" t="s">
        <v>220</v>
      </c>
      <c r="EZ89" s="47" t="s">
        <v>78</v>
      </c>
      <c r="FA89" s="99" t="s">
        <v>223</v>
      </c>
      <c r="FB89" s="99" t="s">
        <v>223</v>
      </c>
      <c r="FC89" s="47">
        <v>2</v>
      </c>
      <c r="FD89" s="48">
        <f t="shared" si="180"/>
        <v>6</v>
      </c>
      <c r="FE89" s="48">
        <f t="shared" si="181"/>
        <v>12</v>
      </c>
      <c r="FF89" s="48">
        <f t="shared" si="182"/>
        <v>33</v>
      </c>
      <c r="FG89" s="48">
        <f t="shared" si="183"/>
        <v>72</v>
      </c>
      <c r="FH89" s="48">
        <f t="shared" si="184"/>
        <v>91</v>
      </c>
      <c r="FI89" s="118">
        <f t="shared" si="185"/>
        <v>15567552</v>
      </c>
      <c r="FJ89" s="118">
        <f t="shared" si="237"/>
        <v>0</v>
      </c>
      <c r="FK89" s="118">
        <f t="shared" si="238"/>
        <v>0</v>
      </c>
      <c r="FL89" s="118">
        <f t="shared" si="186"/>
        <v>0</v>
      </c>
      <c r="FM89" s="51">
        <f t="shared" si="187"/>
        <v>0</v>
      </c>
      <c r="FO89" s="48">
        <f t="shared" si="239"/>
        <v>4</v>
      </c>
      <c r="FP89" s="47" t="s">
        <v>72</v>
      </c>
      <c r="FQ89" s="48">
        <f t="shared" si="240"/>
        <v>6</v>
      </c>
      <c r="FR89" s="48">
        <f t="shared" si="241"/>
        <v>8</v>
      </c>
      <c r="FS89" s="48">
        <f t="shared" si="242"/>
        <v>4</v>
      </c>
      <c r="FT89" s="48">
        <f t="shared" si="243"/>
        <v>12</v>
      </c>
      <c r="FU89" s="48">
        <f t="shared" si="244"/>
        <v>15</v>
      </c>
      <c r="FW89" s="48">
        <f t="shared" si="245"/>
        <v>4</v>
      </c>
      <c r="FX89" s="48">
        <v>2</v>
      </c>
      <c r="FY89" s="47" t="str">
        <f t="shared" si="188"/>
        <v>Pa2</v>
      </c>
      <c r="FZ89" s="47"/>
      <c r="GA89" s="47" t="s">
        <v>219</v>
      </c>
      <c r="GB89" s="99" t="s">
        <v>220</v>
      </c>
      <c r="GC89" s="47" t="s">
        <v>78</v>
      </c>
      <c r="GD89" s="99" t="s">
        <v>223</v>
      </c>
      <c r="GE89" s="99" t="s">
        <v>223</v>
      </c>
      <c r="GF89" s="47">
        <v>2</v>
      </c>
      <c r="GG89" s="48">
        <f t="shared" si="189"/>
        <v>6</v>
      </c>
      <c r="GH89" s="48">
        <f t="shared" si="190"/>
        <v>12</v>
      </c>
      <c r="GI89" s="48">
        <f t="shared" si="191"/>
        <v>33</v>
      </c>
      <c r="GJ89" s="48">
        <f t="shared" si="192"/>
        <v>72</v>
      </c>
      <c r="GK89" s="48">
        <f t="shared" si="193"/>
        <v>91</v>
      </c>
      <c r="GL89" s="118">
        <f t="shared" si="194"/>
        <v>15567552</v>
      </c>
      <c r="GM89" s="118">
        <f t="shared" si="246"/>
        <v>0</v>
      </c>
      <c r="GN89" s="118">
        <f t="shared" si="247"/>
        <v>0</v>
      </c>
      <c r="GO89" s="118">
        <f t="shared" si="195"/>
        <v>0</v>
      </c>
      <c r="GP89" s="51">
        <f t="shared" si="196"/>
        <v>0</v>
      </c>
      <c r="GR89" s="60"/>
      <c r="GS89" s="48">
        <v>8</v>
      </c>
      <c r="GT89" s="47">
        <v>1</v>
      </c>
      <c r="GU89" s="99" t="s">
        <v>205</v>
      </c>
      <c r="GV89" s="93">
        <v>1</v>
      </c>
      <c r="GW89" s="47" t="s">
        <v>206</v>
      </c>
      <c r="GX89" s="99" t="str">
        <f t="shared" si="94"/>
        <v>Kg1</v>
      </c>
      <c r="GY89" s="48">
        <f t="shared" si="102"/>
        <v>0</v>
      </c>
      <c r="GZ89" s="94">
        <f t="shared" si="157"/>
        <v>0</v>
      </c>
      <c r="HA89" s="95">
        <f t="shared" si="99"/>
        <v>0</v>
      </c>
      <c r="HB89" s="51">
        <f t="shared" si="96"/>
        <v>0</v>
      </c>
      <c r="HC89" s="51">
        <f t="shared" si="97"/>
        <v>0</v>
      </c>
      <c r="HD89" s="453">
        <f t="shared" si="98"/>
        <v>0</v>
      </c>
      <c r="HE89" s="184"/>
    </row>
    <row r="90" spans="1:213">
      <c r="A90" s="142">
        <f t="shared" si="21"/>
        <v>86</v>
      </c>
      <c r="B90" s="47"/>
      <c r="C90" s="47"/>
      <c r="D90" s="47"/>
      <c r="E90" s="47"/>
      <c r="F90" s="99"/>
      <c r="G90" s="49">
        <f t="shared" si="134"/>
        <v>83</v>
      </c>
      <c r="H90" s="251" t="str">
        <f t="shared" si="139"/>
        <v/>
      </c>
      <c r="I90" s="251" t="str">
        <f t="shared" si="140"/>
        <v/>
      </c>
      <c r="J90" s="251" t="str">
        <f t="shared" si="141"/>
        <v/>
      </c>
      <c r="K90" s="251" t="str">
        <f t="shared" si="142"/>
        <v/>
      </c>
      <c r="L90" s="251" t="str">
        <f t="shared" si="143"/>
        <v/>
      </c>
      <c r="M90" s="49" t="str">
        <f t="shared" si="144"/>
        <v>PIC-a</v>
      </c>
      <c r="N90" s="201" t="str">
        <f t="shared" si="123"/>
        <v/>
      </c>
      <c r="O90" s="47" t="str">
        <f t="shared" si="124"/>
        <v/>
      </c>
      <c r="P90" s="47" t="str">
        <f t="shared" si="125"/>
        <v/>
      </c>
      <c r="Q90" s="47" t="str">
        <f t="shared" si="126"/>
        <v/>
      </c>
      <c r="R90" s="201" t="str">
        <f t="shared" si="127"/>
        <v/>
      </c>
      <c r="S90" s="148">
        <f t="shared" si="135"/>
        <v>86</v>
      </c>
      <c r="T90" s="47"/>
      <c r="U90" s="47"/>
      <c r="V90" s="47"/>
      <c r="W90" s="47"/>
      <c r="X90" s="99">
        <v>10</v>
      </c>
      <c r="Y90" s="49">
        <f t="shared" si="128"/>
        <v>83</v>
      </c>
      <c r="Z90" s="251" t="str">
        <f t="shared" si="145"/>
        <v/>
      </c>
      <c r="AA90" s="251" t="str">
        <f t="shared" si="146"/>
        <v/>
      </c>
      <c r="AB90" s="251" t="str">
        <f t="shared" si="147"/>
        <v/>
      </c>
      <c r="AC90" s="251" t="str">
        <f t="shared" si="148"/>
        <v/>
      </c>
      <c r="AD90" s="251" t="str">
        <f t="shared" si="149"/>
        <v>Q</v>
      </c>
      <c r="AE90" s="49" t="str">
        <f t="shared" si="136"/>
        <v>PIC-a</v>
      </c>
      <c r="AF90" s="201" t="str">
        <f t="shared" si="129"/>
        <v/>
      </c>
      <c r="AG90" s="47" t="str">
        <f t="shared" si="130"/>
        <v/>
      </c>
      <c r="AH90" s="47" t="str">
        <f t="shared" si="131"/>
        <v/>
      </c>
      <c r="AI90" s="47" t="str">
        <f t="shared" si="132"/>
        <v/>
      </c>
      <c r="AJ90" s="201">
        <f t="shared" si="133"/>
        <v>1</v>
      </c>
      <c r="AK90" s="49"/>
      <c r="AL90" s="217"/>
      <c r="AM90" s="217"/>
      <c r="AN90" s="217"/>
      <c r="AO90" s="217"/>
      <c r="AP90" s="330"/>
      <c r="AQ90" s="332"/>
      <c r="AR90" s="332"/>
      <c r="AS90" s="78"/>
      <c r="AU90" s="99" t="str">
        <f t="shared" ref="AU90:AU99" si="248">AU6</f>
        <v>PIC-b</v>
      </c>
      <c r="AV90" s="99" t="str">
        <f t="shared" ref="AV90:AV99" si="249">AV6</f>
        <v>Pb</v>
      </c>
      <c r="AW90" s="99">
        <f>SUM(N104:N199)</f>
        <v>47</v>
      </c>
      <c r="AX90" s="99">
        <f>SUM(O104:O199)</f>
        <v>10</v>
      </c>
      <c r="AY90" s="99">
        <f>SUM(P104:P199)</f>
        <v>33</v>
      </c>
      <c r="AZ90" s="99">
        <f>SUM(Q104:Q199)</f>
        <v>56</v>
      </c>
      <c r="BA90" s="99">
        <f>SUM(R104:R199)</f>
        <v>41</v>
      </c>
      <c r="BC90" s="48">
        <f t="shared" si="197"/>
        <v>5</v>
      </c>
      <c r="BD90" s="47" t="s">
        <v>77</v>
      </c>
      <c r="BE90" s="48">
        <f t="shared" si="198"/>
        <v>12</v>
      </c>
      <c r="BF90" s="48">
        <f t="shared" si="199"/>
        <v>4</v>
      </c>
      <c r="BG90" s="48">
        <f t="shared" si="200"/>
        <v>8</v>
      </c>
      <c r="BH90" s="48">
        <f t="shared" si="201"/>
        <v>8</v>
      </c>
      <c r="BI90" s="48">
        <f t="shared" si="202"/>
        <v>18</v>
      </c>
      <c r="BK90" s="48">
        <f t="shared" si="203"/>
        <v>5</v>
      </c>
      <c r="BL90" s="48">
        <v>3</v>
      </c>
      <c r="BM90" s="47" t="str">
        <f t="shared" si="158"/>
        <v>Pb5</v>
      </c>
      <c r="BN90" s="47"/>
      <c r="BO90" s="47" t="s">
        <v>224</v>
      </c>
      <c r="BP90" s="99" t="s">
        <v>225</v>
      </c>
      <c r="BQ90" s="99" t="s">
        <v>225</v>
      </c>
      <c r="BR90" s="99" t="s">
        <v>225</v>
      </c>
      <c r="BS90" s="99" t="s">
        <v>225</v>
      </c>
      <c r="BT90" s="47">
        <v>5</v>
      </c>
      <c r="BU90" s="48">
        <f t="shared" si="159"/>
        <v>6</v>
      </c>
      <c r="BV90" s="48">
        <f t="shared" si="160"/>
        <v>12</v>
      </c>
      <c r="BW90" s="48">
        <f t="shared" si="161"/>
        <v>12</v>
      </c>
      <c r="BX90" s="48">
        <f t="shared" si="162"/>
        <v>16</v>
      </c>
      <c r="BY90" s="48">
        <f t="shared" si="163"/>
        <v>15</v>
      </c>
      <c r="BZ90" s="118">
        <f t="shared" si="164"/>
        <v>207360</v>
      </c>
      <c r="CA90" s="118">
        <f t="shared" si="165"/>
        <v>70949.975747776887</v>
      </c>
      <c r="CB90" s="118">
        <f t="shared" si="166"/>
        <v>3600</v>
      </c>
      <c r="CC90" s="118">
        <f t="shared" si="204"/>
        <v>255419912.69199678</v>
      </c>
      <c r="CD90" s="51">
        <f t="shared" si="167"/>
        <v>1.1719427356336931E-2</v>
      </c>
      <c r="CE90" s="81"/>
      <c r="CF90" s="48">
        <f t="shared" si="205"/>
        <v>5</v>
      </c>
      <c r="CG90" s="47" t="s">
        <v>77</v>
      </c>
      <c r="CH90" s="48">
        <f t="shared" si="206"/>
        <v>12</v>
      </c>
      <c r="CI90" s="48">
        <f t="shared" si="207"/>
        <v>4</v>
      </c>
      <c r="CJ90" s="48">
        <f t="shared" si="208"/>
        <v>8</v>
      </c>
      <c r="CK90" s="48">
        <f t="shared" si="209"/>
        <v>8</v>
      </c>
      <c r="CL90" s="48">
        <f t="shared" si="210"/>
        <v>18</v>
      </c>
      <c r="CN90" s="48">
        <f t="shared" si="211"/>
        <v>5</v>
      </c>
      <c r="CO90" s="48">
        <v>3</v>
      </c>
      <c r="CP90" s="47" t="str">
        <f t="shared" si="168"/>
        <v>Pb5</v>
      </c>
      <c r="CQ90" s="47"/>
      <c r="CR90" s="47" t="s">
        <v>224</v>
      </c>
      <c r="CS90" s="99" t="s">
        <v>225</v>
      </c>
      <c r="CT90" s="99" t="s">
        <v>225</v>
      </c>
      <c r="CU90" s="99" t="s">
        <v>225</v>
      </c>
      <c r="CV90" s="99" t="s">
        <v>225</v>
      </c>
      <c r="CW90" s="47">
        <v>5</v>
      </c>
      <c r="CX90" s="48">
        <f t="shared" si="212"/>
        <v>6</v>
      </c>
      <c r="CY90" s="48">
        <f t="shared" si="213"/>
        <v>12</v>
      </c>
      <c r="CZ90" s="48">
        <f t="shared" si="214"/>
        <v>12</v>
      </c>
      <c r="DA90" s="48">
        <f t="shared" si="215"/>
        <v>16</v>
      </c>
      <c r="DB90" s="48">
        <f t="shared" si="216"/>
        <v>15</v>
      </c>
      <c r="DC90" s="118">
        <f t="shared" si="169"/>
        <v>207360</v>
      </c>
      <c r="DD90" s="118">
        <f t="shared" si="217"/>
        <v>74434.626349892016</v>
      </c>
      <c r="DE90" s="118">
        <f t="shared" si="218"/>
        <v>5400</v>
      </c>
      <c r="DF90" s="118">
        <f t="shared" si="219"/>
        <v>401946982.28941691</v>
      </c>
      <c r="DG90" s="51">
        <f t="shared" si="170"/>
        <v>1.8442526310468308E-2</v>
      </c>
      <c r="DI90" s="48">
        <f t="shared" si="220"/>
        <v>5</v>
      </c>
      <c r="DJ90" s="47" t="s">
        <v>77</v>
      </c>
      <c r="DK90" s="48">
        <f t="shared" si="221"/>
        <v>12</v>
      </c>
      <c r="DL90" s="48">
        <f t="shared" si="222"/>
        <v>4</v>
      </c>
      <c r="DM90" s="48">
        <f t="shared" si="223"/>
        <v>8</v>
      </c>
      <c r="DN90" s="48">
        <f t="shared" si="224"/>
        <v>8</v>
      </c>
      <c r="DO90" s="48">
        <f t="shared" si="225"/>
        <v>18</v>
      </c>
      <c r="DQ90" s="48">
        <f t="shared" si="226"/>
        <v>5</v>
      </c>
      <c r="DR90" s="48">
        <v>3</v>
      </c>
      <c r="DS90" s="47" t="str">
        <f t="shared" si="171"/>
        <v>Pb5</v>
      </c>
      <c r="DT90" s="47"/>
      <c r="DU90" s="47" t="s">
        <v>224</v>
      </c>
      <c r="DV90" s="99" t="s">
        <v>225</v>
      </c>
      <c r="DW90" s="99" t="s">
        <v>225</v>
      </c>
      <c r="DX90" s="99" t="s">
        <v>225</v>
      </c>
      <c r="DY90" s="99" t="s">
        <v>225</v>
      </c>
      <c r="DZ90" s="47">
        <v>5</v>
      </c>
      <c r="EA90" s="48">
        <f t="shared" si="172"/>
        <v>6</v>
      </c>
      <c r="EB90" s="48">
        <f t="shared" si="173"/>
        <v>12</v>
      </c>
      <c r="EC90" s="48">
        <f t="shared" si="174"/>
        <v>12</v>
      </c>
      <c r="ED90" s="48">
        <f t="shared" si="175"/>
        <v>16</v>
      </c>
      <c r="EE90" s="48">
        <f t="shared" si="176"/>
        <v>15</v>
      </c>
      <c r="EF90" s="118">
        <f t="shared" si="177"/>
        <v>207360</v>
      </c>
      <c r="EG90" s="118">
        <f t="shared" si="227"/>
        <v>72527.068694284215</v>
      </c>
      <c r="EH90" s="118">
        <f t="shared" si="228"/>
        <v>9000</v>
      </c>
      <c r="EI90" s="118">
        <f t="shared" si="229"/>
        <v>652743618.24855793</v>
      </c>
      <c r="EJ90" s="51">
        <f t="shared" si="178"/>
        <v>2.994982394188327E-2</v>
      </c>
      <c r="EL90" s="48">
        <f t="shared" si="230"/>
        <v>5</v>
      </c>
      <c r="EM90" s="47" t="s">
        <v>77</v>
      </c>
      <c r="EN90" s="48">
        <f t="shared" si="231"/>
        <v>12</v>
      </c>
      <c r="EO90" s="48">
        <f t="shared" si="232"/>
        <v>4</v>
      </c>
      <c r="EP90" s="48">
        <f t="shared" si="233"/>
        <v>8</v>
      </c>
      <c r="EQ90" s="48">
        <f t="shared" si="234"/>
        <v>8</v>
      </c>
      <c r="ER90" s="48">
        <f t="shared" si="235"/>
        <v>18</v>
      </c>
      <c r="ET90" s="48">
        <f t="shared" si="236"/>
        <v>5</v>
      </c>
      <c r="EU90" s="48">
        <v>3</v>
      </c>
      <c r="EV90" s="47" t="str">
        <f t="shared" si="179"/>
        <v>Pb5</v>
      </c>
      <c r="EW90" s="47"/>
      <c r="EX90" s="47" t="s">
        <v>224</v>
      </c>
      <c r="EY90" s="99" t="s">
        <v>225</v>
      </c>
      <c r="EZ90" s="99" t="s">
        <v>225</v>
      </c>
      <c r="FA90" s="99" t="s">
        <v>225</v>
      </c>
      <c r="FB90" s="99" t="s">
        <v>225</v>
      </c>
      <c r="FC90" s="47">
        <v>5</v>
      </c>
      <c r="FD90" s="48">
        <f t="shared" si="180"/>
        <v>6</v>
      </c>
      <c r="FE90" s="48">
        <f t="shared" si="181"/>
        <v>12</v>
      </c>
      <c r="FF90" s="48">
        <f t="shared" si="182"/>
        <v>12</v>
      </c>
      <c r="FG90" s="48">
        <f t="shared" si="183"/>
        <v>16</v>
      </c>
      <c r="FH90" s="48">
        <f t="shared" si="184"/>
        <v>15</v>
      </c>
      <c r="FI90" s="118">
        <f t="shared" si="185"/>
        <v>207360</v>
      </c>
      <c r="FJ90" s="118">
        <f t="shared" si="237"/>
        <v>84535.251798561148</v>
      </c>
      <c r="FK90" s="118">
        <f t="shared" si="238"/>
        <v>14400</v>
      </c>
      <c r="FL90" s="118">
        <f t="shared" si="186"/>
        <v>1217307625.8992805</v>
      </c>
      <c r="FM90" s="51">
        <f t="shared" si="187"/>
        <v>5.5853704363467982E-2</v>
      </c>
      <c r="FO90" s="48">
        <f t="shared" si="239"/>
        <v>5</v>
      </c>
      <c r="FP90" s="47" t="s">
        <v>77</v>
      </c>
      <c r="FQ90" s="48">
        <f t="shared" si="240"/>
        <v>12</v>
      </c>
      <c r="FR90" s="48">
        <f t="shared" si="241"/>
        <v>4</v>
      </c>
      <c r="FS90" s="48">
        <f t="shared" si="242"/>
        <v>8</v>
      </c>
      <c r="FT90" s="48">
        <f t="shared" si="243"/>
        <v>8</v>
      </c>
      <c r="FU90" s="48">
        <f t="shared" si="244"/>
        <v>18</v>
      </c>
      <c r="FW90" s="48">
        <f t="shared" si="245"/>
        <v>5</v>
      </c>
      <c r="FX90" s="48">
        <v>3</v>
      </c>
      <c r="FY90" s="47" t="str">
        <f t="shared" si="188"/>
        <v>Pb5</v>
      </c>
      <c r="FZ90" s="47"/>
      <c r="GA90" s="47" t="s">
        <v>224</v>
      </c>
      <c r="GB90" s="99" t="s">
        <v>225</v>
      </c>
      <c r="GC90" s="99" t="s">
        <v>225</v>
      </c>
      <c r="GD90" s="99" t="s">
        <v>225</v>
      </c>
      <c r="GE90" s="99" t="s">
        <v>225</v>
      </c>
      <c r="GF90" s="47">
        <v>5</v>
      </c>
      <c r="GG90" s="48">
        <f t="shared" si="189"/>
        <v>6</v>
      </c>
      <c r="GH90" s="48">
        <f t="shared" si="190"/>
        <v>12</v>
      </c>
      <c r="GI90" s="48">
        <f t="shared" si="191"/>
        <v>12</v>
      </c>
      <c r="GJ90" s="48">
        <f t="shared" si="192"/>
        <v>16</v>
      </c>
      <c r="GK90" s="48">
        <f t="shared" si="193"/>
        <v>15</v>
      </c>
      <c r="GL90" s="118">
        <f t="shared" si="194"/>
        <v>207360</v>
      </c>
      <c r="GM90" s="118">
        <f t="shared" si="246"/>
        <v>33952.5</v>
      </c>
      <c r="GN90" s="118">
        <f t="shared" si="247"/>
        <v>18000</v>
      </c>
      <c r="GO90" s="118">
        <f t="shared" si="195"/>
        <v>611145000</v>
      </c>
      <c r="GP90" s="51">
        <f t="shared" si="196"/>
        <v>2.8041155273298129E-2</v>
      </c>
      <c r="GR90" s="60"/>
      <c r="GS90" s="48">
        <v>9</v>
      </c>
      <c r="GT90" s="47">
        <v>5</v>
      </c>
      <c r="GU90" s="99" t="s">
        <v>205</v>
      </c>
      <c r="GV90" s="93">
        <v>1</v>
      </c>
      <c r="GW90" s="47" t="s">
        <v>206</v>
      </c>
      <c r="GX90" s="99" t="str">
        <f t="shared" si="94"/>
        <v>Qn5</v>
      </c>
      <c r="GY90" s="48">
        <f t="shared" si="102"/>
        <v>100</v>
      </c>
      <c r="GZ90" s="94">
        <f t="shared" si="157"/>
        <v>1693440</v>
      </c>
      <c r="HA90" s="95">
        <f t="shared" si="99"/>
        <v>103.39450467687075</v>
      </c>
      <c r="HB90" s="51">
        <f t="shared" si="96"/>
        <v>1.3501548029499327E-2</v>
      </c>
      <c r="HC90" s="51">
        <f t="shared" si="97"/>
        <v>1.6119489830483211E-2</v>
      </c>
      <c r="HD90" s="453">
        <f t="shared" si="98"/>
        <v>6.9013936310456164E-3</v>
      </c>
      <c r="HE90" s="184"/>
    </row>
    <row r="91" spans="1:213">
      <c r="A91" s="142">
        <f t="shared" si="21"/>
        <v>87</v>
      </c>
      <c r="B91" s="47"/>
      <c r="C91" s="47"/>
      <c r="D91" s="47"/>
      <c r="E91" s="47"/>
      <c r="F91" s="99"/>
      <c r="G91" s="49">
        <f t="shared" si="134"/>
        <v>84</v>
      </c>
      <c r="H91" s="251" t="str">
        <f t="shared" si="139"/>
        <v/>
      </c>
      <c r="I91" s="251" t="str">
        <f t="shared" si="140"/>
        <v/>
      </c>
      <c r="J91" s="251" t="str">
        <f t="shared" si="141"/>
        <v/>
      </c>
      <c r="K91" s="251" t="str">
        <f t="shared" si="142"/>
        <v/>
      </c>
      <c r="L91" s="251" t="str">
        <f t="shared" si="143"/>
        <v/>
      </c>
      <c r="M91" s="49" t="str">
        <f t="shared" si="144"/>
        <v>PIC-a</v>
      </c>
      <c r="N91" s="201" t="str">
        <f t="shared" si="123"/>
        <v/>
      </c>
      <c r="O91" s="47" t="str">
        <f t="shared" si="124"/>
        <v/>
      </c>
      <c r="P91" s="47" t="str">
        <f t="shared" si="125"/>
        <v/>
      </c>
      <c r="Q91" s="47" t="str">
        <f t="shared" si="126"/>
        <v/>
      </c>
      <c r="R91" s="201" t="str">
        <f t="shared" si="127"/>
        <v/>
      </c>
      <c r="S91" s="148">
        <f t="shared" si="135"/>
        <v>87</v>
      </c>
      <c r="T91" s="47"/>
      <c r="U91" s="47"/>
      <c r="V91" s="47"/>
      <c r="W91" s="47"/>
      <c r="X91" s="99" t="s">
        <v>81</v>
      </c>
      <c r="Y91" s="49">
        <f t="shared" si="128"/>
        <v>84</v>
      </c>
      <c r="Z91" s="251" t="str">
        <f t="shared" si="145"/>
        <v/>
      </c>
      <c r="AA91" s="251" t="str">
        <f t="shared" si="146"/>
        <v/>
      </c>
      <c r="AB91" s="251" t="str">
        <f t="shared" si="147"/>
        <v/>
      </c>
      <c r="AC91" s="251" t="str">
        <f t="shared" si="148"/>
        <v/>
      </c>
      <c r="AD91" s="251" t="str">
        <f t="shared" si="149"/>
        <v>A</v>
      </c>
      <c r="AE91" s="49" t="str">
        <f t="shared" si="136"/>
        <v>PIC-a</v>
      </c>
      <c r="AF91" s="201" t="str">
        <f t="shared" si="129"/>
        <v/>
      </c>
      <c r="AG91" s="47" t="str">
        <f t="shared" si="130"/>
        <v/>
      </c>
      <c r="AH91" s="47" t="str">
        <f t="shared" si="131"/>
        <v/>
      </c>
      <c r="AI91" s="47" t="str">
        <f t="shared" si="132"/>
        <v/>
      </c>
      <c r="AJ91" s="201">
        <f t="shared" si="133"/>
        <v>1</v>
      </c>
      <c r="AK91" s="49"/>
      <c r="AL91" s="217"/>
      <c r="AM91" s="217"/>
      <c r="AN91" s="217"/>
      <c r="AO91" s="312"/>
      <c r="AP91" s="326"/>
      <c r="AQ91" s="332"/>
      <c r="AR91" s="332"/>
      <c r="AS91" s="78"/>
      <c r="AU91" s="99" t="str">
        <f t="shared" si="248"/>
        <v>PIC-c</v>
      </c>
      <c r="AV91" s="99" t="str">
        <f t="shared" si="249"/>
        <v>Pc</v>
      </c>
      <c r="AW91" s="99">
        <f>SUM(N203:N298)</f>
        <v>41</v>
      </c>
      <c r="AX91" s="99">
        <f>SUM(O203:O298)</f>
        <v>14</v>
      </c>
      <c r="AY91" s="99">
        <f>SUM(P203:P298)</f>
        <v>29</v>
      </c>
      <c r="AZ91" s="99">
        <f>SUM(Q203:Q298)</f>
        <v>55</v>
      </c>
      <c r="BA91" s="99">
        <f>SUM(R203:R298)</f>
        <v>35</v>
      </c>
      <c r="BC91" s="48">
        <f t="shared" si="197"/>
        <v>6</v>
      </c>
      <c r="BD91" s="47" t="s">
        <v>82</v>
      </c>
      <c r="BE91" s="48">
        <f t="shared" si="198"/>
        <v>6</v>
      </c>
      <c r="BF91" s="48">
        <f t="shared" si="199"/>
        <v>4</v>
      </c>
      <c r="BG91" s="48">
        <f t="shared" si="200"/>
        <v>28</v>
      </c>
      <c r="BH91" s="48">
        <f t="shared" si="201"/>
        <v>28</v>
      </c>
      <c r="BI91" s="48">
        <f t="shared" si="202"/>
        <v>36</v>
      </c>
      <c r="BK91" s="48">
        <f t="shared" si="203"/>
        <v>6</v>
      </c>
      <c r="BL91" s="48">
        <v>3</v>
      </c>
      <c r="BM91" s="47" t="str">
        <f t="shared" si="158"/>
        <v>Pb4</v>
      </c>
      <c r="BN91" s="47"/>
      <c r="BO91" s="47" t="s">
        <v>224</v>
      </c>
      <c r="BP91" s="99" t="s">
        <v>225</v>
      </c>
      <c r="BQ91" s="99" t="s">
        <v>225</v>
      </c>
      <c r="BR91" s="99" t="s">
        <v>225</v>
      </c>
      <c r="BS91" s="47" t="s">
        <v>97</v>
      </c>
      <c r="BT91" s="47">
        <v>4</v>
      </c>
      <c r="BU91" s="48">
        <f t="shared" si="159"/>
        <v>6</v>
      </c>
      <c r="BV91" s="48">
        <f t="shared" si="160"/>
        <v>12</v>
      </c>
      <c r="BW91" s="48">
        <f t="shared" si="161"/>
        <v>12</v>
      </c>
      <c r="BX91" s="48">
        <f t="shared" si="162"/>
        <v>16</v>
      </c>
      <c r="BY91" s="48">
        <f t="shared" si="163"/>
        <v>76</v>
      </c>
      <c r="BZ91" s="118">
        <f t="shared" si="164"/>
        <v>1050624</v>
      </c>
      <c r="CA91" s="118">
        <f t="shared" si="165"/>
        <v>359479.87712206953</v>
      </c>
      <c r="CB91" s="118">
        <f t="shared" si="166"/>
        <v>600</v>
      </c>
      <c r="CC91" s="118">
        <f t="shared" si="204"/>
        <v>215687926.27324173</v>
      </c>
      <c r="CD91" s="51">
        <f t="shared" si="167"/>
        <v>9.896405323128965E-3</v>
      </c>
      <c r="CE91" s="81"/>
      <c r="CF91" s="48">
        <f t="shared" si="205"/>
        <v>6</v>
      </c>
      <c r="CG91" s="47" t="s">
        <v>82</v>
      </c>
      <c r="CH91" s="48">
        <f t="shared" si="206"/>
        <v>6</v>
      </c>
      <c r="CI91" s="48">
        <f t="shared" si="207"/>
        <v>4</v>
      </c>
      <c r="CJ91" s="48">
        <f t="shared" si="208"/>
        <v>28</v>
      </c>
      <c r="CK91" s="48">
        <f t="shared" si="209"/>
        <v>28</v>
      </c>
      <c r="CL91" s="48">
        <f t="shared" si="210"/>
        <v>36</v>
      </c>
      <c r="CN91" s="48">
        <f t="shared" si="211"/>
        <v>6</v>
      </c>
      <c r="CO91" s="48">
        <v>3</v>
      </c>
      <c r="CP91" s="47" t="str">
        <f t="shared" si="168"/>
        <v>Pb4</v>
      </c>
      <c r="CQ91" s="47"/>
      <c r="CR91" s="47" t="s">
        <v>224</v>
      </c>
      <c r="CS91" s="99" t="s">
        <v>225</v>
      </c>
      <c r="CT91" s="99" t="s">
        <v>225</v>
      </c>
      <c r="CU91" s="99" t="s">
        <v>225</v>
      </c>
      <c r="CV91" s="47" t="s">
        <v>97</v>
      </c>
      <c r="CW91" s="47">
        <v>4</v>
      </c>
      <c r="CX91" s="48">
        <f t="shared" si="212"/>
        <v>6</v>
      </c>
      <c r="CY91" s="48">
        <f t="shared" si="213"/>
        <v>12</v>
      </c>
      <c r="CZ91" s="48">
        <f t="shared" si="214"/>
        <v>12</v>
      </c>
      <c r="DA91" s="48">
        <f t="shared" si="215"/>
        <v>16</v>
      </c>
      <c r="DB91" s="48">
        <f t="shared" si="216"/>
        <v>76</v>
      </c>
      <c r="DC91" s="118">
        <f t="shared" si="169"/>
        <v>1050624</v>
      </c>
      <c r="DD91" s="118">
        <f t="shared" si="217"/>
        <v>377135.44017278618</v>
      </c>
      <c r="DE91" s="118">
        <f t="shared" si="218"/>
        <v>900</v>
      </c>
      <c r="DF91" s="118">
        <f t="shared" si="219"/>
        <v>339421896.15550756</v>
      </c>
      <c r="DG91" s="51">
        <f t="shared" si="170"/>
        <v>1.5573688884395458E-2</v>
      </c>
      <c r="DI91" s="48">
        <f t="shared" si="220"/>
        <v>6</v>
      </c>
      <c r="DJ91" s="47" t="s">
        <v>82</v>
      </c>
      <c r="DK91" s="48">
        <f t="shared" si="221"/>
        <v>6</v>
      </c>
      <c r="DL91" s="48">
        <f t="shared" si="222"/>
        <v>4</v>
      </c>
      <c r="DM91" s="48">
        <f t="shared" si="223"/>
        <v>28</v>
      </c>
      <c r="DN91" s="48">
        <f t="shared" si="224"/>
        <v>28</v>
      </c>
      <c r="DO91" s="48">
        <f t="shared" si="225"/>
        <v>36</v>
      </c>
      <c r="DQ91" s="48">
        <f t="shared" si="226"/>
        <v>6</v>
      </c>
      <c r="DR91" s="48">
        <v>3</v>
      </c>
      <c r="DS91" s="47" t="str">
        <f t="shared" si="171"/>
        <v>Pb4</v>
      </c>
      <c r="DT91" s="47"/>
      <c r="DU91" s="47" t="s">
        <v>224</v>
      </c>
      <c r="DV91" s="99" t="s">
        <v>225</v>
      </c>
      <c r="DW91" s="99" t="s">
        <v>225</v>
      </c>
      <c r="DX91" s="99" t="s">
        <v>225</v>
      </c>
      <c r="DY91" s="47" t="s">
        <v>97</v>
      </c>
      <c r="DZ91" s="47">
        <v>4</v>
      </c>
      <c r="EA91" s="48">
        <f t="shared" si="172"/>
        <v>6</v>
      </c>
      <c r="EB91" s="48">
        <f t="shared" si="173"/>
        <v>12</v>
      </c>
      <c r="EC91" s="48">
        <f t="shared" si="174"/>
        <v>12</v>
      </c>
      <c r="ED91" s="48">
        <f t="shared" si="175"/>
        <v>16</v>
      </c>
      <c r="EE91" s="48">
        <f t="shared" si="176"/>
        <v>76</v>
      </c>
      <c r="EF91" s="118">
        <f t="shared" si="177"/>
        <v>1050624</v>
      </c>
      <c r="EG91" s="118">
        <f t="shared" si="227"/>
        <v>367470.48138437333</v>
      </c>
      <c r="EH91" s="118">
        <f t="shared" si="228"/>
        <v>1500</v>
      </c>
      <c r="EI91" s="118">
        <f t="shared" si="229"/>
        <v>551205722.07656002</v>
      </c>
      <c r="EJ91" s="51">
        <f t="shared" si="178"/>
        <v>2.5290962439812541E-2</v>
      </c>
      <c r="EL91" s="48">
        <f t="shared" si="230"/>
        <v>6</v>
      </c>
      <c r="EM91" s="47" t="s">
        <v>82</v>
      </c>
      <c r="EN91" s="48">
        <f t="shared" si="231"/>
        <v>6</v>
      </c>
      <c r="EO91" s="48">
        <f t="shared" si="232"/>
        <v>4</v>
      </c>
      <c r="EP91" s="48">
        <f t="shared" si="233"/>
        <v>28</v>
      </c>
      <c r="EQ91" s="48">
        <f t="shared" si="234"/>
        <v>28</v>
      </c>
      <c r="ER91" s="48">
        <f t="shared" si="235"/>
        <v>36</v>
      </c>
      <c r="ET91" s="48">
        <f t="shared" si="236"/>
        <v>6</v>
      </c>
      <c r="EU91" s="48">
        <v>3</v>
      </c>
      <c r="EV91" s="47" t="str">
        <f t="shared" si="179"/>
        <v>Pb4</v>
      </c>
      <c r="EW91" s="47"/>
      <c r="EX91" s="47" t="s">
        <v>224</v>
      </c>
      <c r="EY91" s="99" t="s">
        <v>225</v>
      </c>
      <c r="EZ91" s="99" t="s">
        <v>225</v>
      </c>
      <c r="FA91" s="99" t="s">
        <v>225</v>
      </c>
      <c r="FB91" s="47" t="s">
        <v>97</v>
      </c>
      <c r="FC91" s="47">
        <v>4</v>
      </c>
      <c r="FD91" s="48">
        <f t="shared" si="180"/>
        <v>6</v>
      </c>
      <c r="FE91" s="48">
        <f t="shared" si="181"/>
        <v>12</v>
      </c>
      <c r="FF91" s="48">
        <f t="shared" si="182"/>
        <v>12</v>
      </c>
      <c r="FG91" s="48">
        <f t="shared" si="183"/>
        <v>16</v>
      </c>
      <c r="FH91" s="48">
        <f t="shared" si="184"/>
        <v>76</v>
      </c>
      <c r="FI91" s="118">
        <f t="shared" si="185"/>
        <v>1050624</v>
      </c>
      <c r="FJ91" s="118">
        <f t="shared" si="237"/>
        <v>428311.94244604319</v>
      </c>
      <c r="FK91" s="118">
        <f t="shared" si="238"/>
        <v>2400</v>
      </c>
      <c r="FL91" s="118">
        <f t="shared" si="186"/>
        <v>1027948661.8705037</v>
      </c>
      <c r="FM91" s="51">
        <f t="shared" si="187"/>
        <v>4.716535035137296E-2</v>
      </c>
      <c r="FO91" s="48">
        <f t="shared" si="239"/>
        <v>6</v>
      </c>
      <c r="FP91" s="47" t="s">
        <v>82</v>
      </c>
      <c r="FQ91" s="48">
        <f t="shared" si="240"/>
        <v>6</v>
      </c>
      <c r="FR91" s="48">
        <f t="shared" si="241"/>
        <v>4</v>
      </c>
      <c r="FS91" s="48">
        <f t="shared" si="242"/>
        <v>28</v>
      </c>
      <c r="FT91" s="48">
        <f t="shared" si="243"/>
        <v>28</v>
      </c>
      <c r="FU91" s="48">
        <f t="shared" si="244"/>
        <v>36</v>
      </c>
      <c r="FW91" s="48">
        <f t="shared" si="245"/>
        <v>6</v>
      </c>
      <c r="FX91" s="48">
        <v>3</v>
      </c>
      <c r="FY91" s="47" t="str">
        <f t="shared" si="188"/>
        <v>Pb4</v>
      </c>
      <c r="FZ91" s="47"/>
      <c r="GA91" s="47" t="s">
        <v>224</v>
      </c>
      <c r="GB91" s="99" t="s">
        <v>225</v>
      </c>
      <c r="GC91" s="99" t="s">
        <v>225</v>
      </c>
      <c r="GD91" s="99" t="s">
        <v>225</v>
      </c>
      <c r="GE91" s="47" t="s">
        <v>97</v>
      </c>
      <c r="GF91" s="47">
        <v>4</v>
      </c>
      <c r="GG91" s="48">
        <f t="shared" si="189"/>
        <v>6</v>
      </c>
      <c r="GH91" s="48">
        <f t="shared" si="190"/>
        <v>12</v>
      </c>
      <c r="GI91" s="48">
        <f t="shared" si="191"/>
        <v>12</v>
      </c>
      <c r="GJ91" s="48">
        <f t="shared" si="192"/>
        <v>16</v>
      </c>
      <c r="GK91" s="48">
        <f t="shared" si="193"/>
        <v>76</v>
      </c>
      <c r="GL91" s="118">
        <f t="shared" si="194"/>
        <v>1050624</v>
      </c>
      <c r="GM91" s="118">
        <f t="shared" si="246"/>
        <v>172026</v>
      </c>
      <c r="GN91" s="118">
        <f t="shared" si="247"/>
        <v>3000</v>
      </c>
      <c r="GO91" s="118">
        <f t="shared" si="195"/>
        <v>516078000</v>
      </c>
      <c r="GP91" s="51">
        <f t="shared" si="196"/>
        <v>2.3679197786340644E-2</v>
      </c>
      <c r="GR91" s="60"/>
      <c r="GS91" s="48">
        <v>9</v>
      </c>
      <c r="GT91" s="47">
        <v>4</v>
      </c>
      <c r="GU91" s="99" t="s">
        <v>205</v>
      </c>
      <c r="GV91" s="93">
        <v>1</v>
      </c>
      <c r="GW91" s="47" t="s">
        <v>206</v>
      </c>
      <c r="GX91" s="99" t="str">
        <f t="shared" si="94"/>
        <v>Qn4</v>
      </c>
      <c r="GY91" s="48">
        <f t="shared" si="102"/>
        <v>20</v>
      </c>
      <c r="GZ91" s="94">
        <f t="shared" si="157"/>
        <v>2257920</v>
      </c>
      <c r="HA91" s="95">
        <f t="shared" si="99"/>
        <v>77.545878507653057</v>
      </c>
      <c r="HB91" s="51">
        <f t="shared" si="96"/>
        <v>1.8002064039332435E-2</v>
      </c>
      <c r="HC91" s="51">
        <f t="shared" si="97"/>
        <v>4.2985306214621899E-3</v>
      </c>
      <c r="HD91" s="453">
        <f t="shared" si="98"/>
        <v>3.0786255051714622E-3</v>
      </c>
      <c r="HE91" s="184"/>
    </row>
    <row r="92" spans="1:213">
      <c r="A92" s="142">
        <f t="shared" si="21"/>
        <v>88</v>
      </c>
      <c r="B92" s="47"/>
      <c r="C92" s="47"/>
      <c r="D92" s="47"/>
      <c r="E92" s="47"/>
      <c r="F92" s="99"/>
      <c r="G92" s="49">
        <f t="shared" si="134"/>
        <v>85</v>
      </c>
      <c r="H92" s="251" t="str">
        <f t="shared" si="139"/>
        <v/>
      </c>
      <c r="I92" s="251" t="str">
        <f t="shared" si="140"/>
        <v/>
      </c>
      <c r="J92" s="251" t="str">
        <f t="shared" si="141"/>
        <v/>
      </c>
      <c r="K92" s="251" t="str">
        <f t="shared" si="142"/>
        <v/>
      </c>
      <c r="L92" s="251" t="str">
        <f t="shared" si="143"/>
        <v/>
      </c>
      <c r="M92" s="49" t="str">
        <f t="shared" si="144"/>
        <v>PIC-a</v>
      </c>
      <c r="N92" s="201" t="str">
        <f t="shared" si="123"/>
        <v/>
      </c>
      <c r="O92" s="47" t="str">
        <f t="shared" si="124"/>
        <v/>
      </c>
      <c r="P92" s="47" t="str">
        <f t="shared" si="125"/>
        <v/>
      </c>
      <c r="Q92" s="47" t="str">
        <f t="shared" si="126"/>
        <v/>
      </c>
      <c r="R92" s="201" t="str">
        <f t="shared" si="127"/>
        <v/>
      </c>
      <c r="S92" s="148">
        <f t="shared" si="135"/>
        <v>88</v>
      </c>
      <c r="T92" s="47"/>
      <c r="U92" s="47"/>
      <c r="V92" s="47"/>
      <c r="W92" s="47"/>
      <c r="X92" s="99" t="s">
        <v>68</v>
      </c>
      <c r="Y92" s="49">
        <f t="shared" si="128"/>
        <v>85</v>
      </c>
      <c r="Z92" s="251" t="str">
        <f t="shared" si="145"/>
        <v/>
      </c>
      <c r="AA92" s="251" t="str">
        <f t="shared" si="146"/>
        <v/>
      </c>
      <c r="AB92" s="251" t="str">
        <f t="shared" si="147"/>
        <v/>
      </c>
      <c r="AC92" s="251" t="str">
        <f t="shared" si="148"/>
        <v/>
      </c>
      <c r="AD92" s="251" t="str">
        <f t="shared" si="149"/>
        <v>PIC-b</v>
      </c>
      <c r="AE92" s="49" t="str">
        <f t="shared" si="136"/>
        <v>PIC-a</v>
      </c>
      <c r="AF92" s="201" t="str">
        <f t="shared" si="129"/>
        <v/>
      </c>
      <c r="AG92" s="47" t="str">
        <f t="shared" si="130"/>
        <v/>
      </c>
      <c r="AH92" s="47" t="str">
        <f t="shared" si="131"/>
        <v/>
      </c>
      <c r="AI92" s="47" t="str">
        <f t="shared" si="132"/>
        <v/>
      </c>
      <c r="AJ92" s="201">
        <f t="shared" si="133"/>
        <v>1</v>
      </c>
      <c r="AK92" s="49"/>
      <c r="AL92" s="217"/>
      <c r="AM92" s="217"/>
      <c r="AN92" s="217"/>
      <c r="AO92" s="217"/>
      <c r="AP92" s="321"/>
      <c r="AQ92" s="332"/>
      <c r="AR92" s="332"/>
      <c r="AS92" s="78"/>
      <c r="AU92" s="99" t="str">
        <f t="shared" si="248"/>
        <v>PIC-d</v>
      </c>
      <c r="AV92" s="99" t="str">
        <f t="shared" si="249"/>
        <v>Pd</v>
      </c>
      <c r="AW92" s="99">
        <f>SUM(N302:N397)</f>
        <v>47</v>
      </c>
      <c r="AX92" s="99">
        <f>SUM(O302:O397)</f>
        <v>14</v>
      </c>
      <c r="AY92" s="99">
        <f>SUM(P302:P397)</f>
        <v>17</v>
      </c>
      <c r="AZ92" s="99">
        <f>SUM(Q302:Q397)</f>
        <v>36</v>
      </c>
      <c r="BA92" s="99">
        <f>SUM(R302:R397)</f>
        <v>27</v>
      </c>
      <c r="BC92" s="48">
        <f t="shared" si="197"/>
        <v>7</v>
      </c>
      <c r="BD92" s="99" t="s">
        <v>87</v>
      </c>
      <c r="BE92" s="48">
        <f t="shared" si="198"/>
        <v>30</v>
      </c>
      <c r="BF92" s="48">
        <f t="shared" si="199"/>
        <v>4</v>
      </c>
      <c r="BG92" s="48">
        <f t="shared" si="200"/>
        <v>12</v>
      </c>
      <c r="BH92" s="48">
        <f t="shared" si="201"/>
        <v>28</v>
      </c>
      <c r="BI92" s="48">
        <f t="shared" si="202"/>
        <v>12</v>
      </c>
      <c r="BK92" s="48">
        <f t="shared" si="203"/>
        <v>7</v>
      </c>
      <c r="BL92" s="48">
        <v>3</v>
      </c>
      <c r="BM92" s="47" t="str">
        <f t="shared" si="158"/>
        <v>Pb3</v>
      </c>
      <c r="BN92" s="47"/>
      <c r="BO92" s="47" t="s">
        <v>224</v>
      </c>
      <c r="BP92" s="99" t="s">
        <v>225</v>
      </c>
      <c r="BQ92" s="99" t="s">
        <v>225</v>
      </c>
      <c r="BR92" s="47" t="s">
        <v>97</v>
      </c>
      <c r="BS92" s="99" t="s">
        <v>223</v>
      </c>
      <c r="BT92" s="47">
        <v>3</v>
      </c>
      <c r="BU92" s="48">
        <f t="shared" si="159"/>
        <v>6</v>
      </c>
      <c r="BV92" s="48">
        <f t="shared" si="160"/>
        <v>12</v>
      </c>
      <c r="BW92" s="48">
        <f t="shared" si="161"/>
        <v>12</v>
      </c>
      <c r="BX92" s="48">
        <f t="shared" si="162"/>
        <v>57</v>
      </c>
      <c r="BY92" s="48">
        <f t="shared" si="163"/>
        <v>91</v>
      </c>
      <c r="BZ92" s="118">
        <f t="shared" si="164"/>
        <v>4481568</v>
      </c>
      <c r="CA92" s="118">
        <f t="shared" si="165"/>
        <v>1533406.350848828</v>
      </c>
      <c r="CB92" s="118">
        <f t="shared" si="166"/>
        <v>100</v>
      </c>
      <c r="CC92" s="118">
        <f t="shared" si="204"/>
        <v>153340635.0848828</v>
      </c>
      <c r="CD92" s="51">
        <f t="shared" si="167"/>
        <v>7.0357256594119986E-3</v>
      </c>
      <c r="CE92" s="81"/>
      <c r="CF92" s="48">
        <f t="shared" si="205"/>
        <v>7</v>
      </c>
      <c r="CG92" s="99" t="s">
        <v>87</v>
      </c>
      <c r="CH92" s="48">
        <f t="shared" si="206"/>
        <v>30</v>
      </c>
      <c r="CI92" s="48">
        <f t="shared" si="207"/>
        <v>4</v>
      </c>
      <c r="CJ92" s="48">
        <f t="shared" si="208"/>
        <v>12</v>
      </c>
      <c r="CK92" s="48">
        <f t="shared" si="209"/>
        <v>28</v>
      </c>
      <c r="CL92" s="48">
        <f t="shared" si="210"/>
        <v>12</v>
      </c>
      <c r="CN92" s="48">
        <f t="shared" si="211"/>
        <v>7</v>
      </c>
      <c r="CO92" s="48">
        <v>3</v>
      </c>
      <c r="CP92" s="47" t="str">
        <f t="shared" si="168"/>
        <v>Pb3</v>
      </c>
      <c r="CQ92" s="47"/>
      <c r="CR92" s="47" t="s">
        <v>224</v>
      </c>
      <c r="CS92" s="99" t="s">
        <v>225</v>
      </c>
      <c r="CT92" s="99" t="s">
        <v>225</v>
      </c>
      <c r="CU92" s="47" t="s">
        <v>97</v>
      </c>
      <c r="CV92" s="99" t="s">
        <v>223</v>
      </c>
      <c r="CW92" s="47">
        <v>3</v>
      </c>
      <c r="CX92" s="48">
        <f t="shared" si="212"/>
        <v>6</v>
      </c>
      <c r="CY92" s="48">
        <f t="shared" si="213"/>
        <v>12</v>
      </c>
      <c r="CZ92" s="48">
        <f t="shared" si="214"/>
        <v>12</v>
      </c>
      <c r="DA92" s="48">
        <f t="shared" si="215"/>
        <v>57</v>
      </c>
      <c r="DB92" s="48">
        <f t="shared" si="216"/>
        <v>91</v>
      </c>
      <c r="DC92" s="118">
        <f t="shared" si="169"/>
        <v>4481568</v>
      </c>
      <c r="DD92" s="118">
        <f t="shared" si="217"/>
        <v>1608718.3619870411</v>
      </c>
      <c r="DE92" s="118">
        <f t="shared" si="218"/>
        <v>150</v>
      </c>
      <c r="DF92" s="118">
        <f t="shared" si="219"/>
        <v>241307754.29805616</v>
      </c>
      <c r="DG92" s="51">
        <f t="shared" si="170"/>
        <v>1.1071919441249896E-2</v>
      </c>
      <c r="DI92" s="48">
        <f t="shared" si="220"/>
        <v>7</v>
      </c>
      <c r="DJ92" s="99" t="s">
        <v>87</v>
      </c>
      <c r="DK92" s="48">
        <f t="shared" si="221"/>
        <v>30</v>
      </c>
      <c r="DL92" s="48">
        <f t="shared" si="222"/>
        <v>4</v>
      </c>
      <c r="DM92" s="48">
        <f t="shared" si="223"/>
        <v>12</v>
      </c>
      <c r="DN92" s="48">
        <f t="shared" si="224"/>
        <v>28</v>
      </c>
      <c r="DO92" s="48">
        <f t="shared" si="225"/>
        <v>12</v>
      </c>
      <c r="DQ92" s="48">
        <f t="shared" si="226"/>
        <v>7</v>
      </c>
      <c r="DR92" s="48">
        <v>3</v>
      </c>
      <c r="DS92" s="47" t="str">
        <f t="shared" si="171"/>
        <v>Pb3</v>
      </c>
      <c r="DT92" s="47"/>
      <c r="DU92" s="47" t="s">
        <v>224</v>
      </c>
      <c r="DV92" s="99" t="s">
        <v>225</v>
      </c>
      <c r="DW92" s="99" t="s">
        <v>225</v>
      </c>
      <c r="DX92" s="47" t="s">
        <v>97</v>
      </c>
      <c r="DY92" s="99" t="s">
        <v>223</v>
      </c>
      <c r="DZ92" s="47">
        <v>3</v>
      </c>
      <c r="EA92" s="48">
        <f t="shared" si="172"/>
        <v>6</v>
      </c>
      <c r="EB92" s="48">
        <f t="shared" si="173"/>
        <v>12</v>
      </c>
      <c r="EC92" s="48">
        <f t="shared" si="174"/>
        <v>12</v>
      </c>
      <c r="ED92" s="48">
        <f t="shared" si="175"/>
        <v>57</v>
      </c>
      <c r="EE92" s="48">
        <f t="shared" si="176"/>
        <v>91</v>
      </c>
      <c r="EF92" s="118">
        <f t="shared" si="177"/>
        <v>4481568</v>
      </c>
      <c r="EG92" s="118">
        <f t="shared" si="227"/>
        <v>1567491.2721552176</v>
      </c>
      <c r="EH92" s="118">
        <f t="shared" si="228"/>
        <v>250</v>
      </c>
      <c r="EI92" s="118">
        <f t="shared" si="229"/>
        <v>391872818.03880441</v>
      </c>
      <c r="EJ92" s="51">
        <f t="shared" si="178"/>
        <v>1.7980293609554231E-2</v>
      </c>
      <c r="EL92" s="48">
        <f t="shared" si="230"/>
        <v>7</v>
      </c>
      <c r="EM92" s="99" t="s">
        <v>87</v>
      </c>
      <c r="EN92" s="48">
        <f t="shared" si="231"/>
        <v>30</v>
      </c>
      <c r="EO92" s="48">
        <f t="shared" si="232"/>
        <v>4</v>
      </c>
      <c r="EP92" s="48">
        <f t="shared" si="233"/>
        <v>12</v>
      </c>
      <c r="EQ92" s="48">
        <f t="shared" si="234"/>
        <v>28</v>
      </c>
      <c r="ER92" s="48">
        <f t="shared" si="235"/>
        <v>12</v>
      </c>
      <c r="ET92" s="48">
        <f t="shared" si="236"/>
        <v>7</v>
      </c>
      <c r="EU92" s="48">
        <v>3</v>
      </c>
      <c r="EV92" s="47" t="str">
        <f t="shared" si="179"/>
        <v>Pb3</v>
      </c>
      <c r="EW92" s="47"/>
      <c r="EX92" s="47" t="s">
        <v>224</v>
      </c>
      <c r="EY92" s="99" t="s">
        <v>225</v>
      </c>
      <c r="EZ92" s="99" t="s">
        <v>225</v>
      </c>
      <c r="FA92" s="47" t="s">
        <v>97</v>
      </c>
      <c r="FB92" s="99" t="s">
        <v>223</v>
      </c>
      <c r="FC92" s="47">
        <v>3</v>
      </c>
      <c r="FD92" s="48">
        <f t="shared" si="180"/>
        <v>6</v>
      </c>
      <c r="FE92" s="48">
        <f t="shared" si="181"/>
        <v>12</v>
      </c>
      <c r="FF92" s="48">
        <f t="shared" si="182"/>
        <v>12</v>
      </c>
      <c r="FG92" s="48">
        <f t="shared" si="183"/>
        <v>57</v>
      </c>
      <c r="FH92" s="48">
        <f t="shared" si="184"/>
        <v>91</v>
      </c>
      <c r="FI92" s="118">
        <f t="shared" si="185"/>
        <v>4481568</v>
      </c>
      <c r="FJ92" s="118">
        <f t="shared" si="237"/>
        <v>1827018.129496403</v>
      </c>
      <c r="FK92" s="118">
        <f t="shared" si="238"/>
        <v>400</v>
      </c>
      <c r="FL92" s="118">
        <f t="shared" si="186"/>
        <v>730807251.79856122</v>
      </c>
      <c r="FM92" s="51">
        <f t="shared" si="187"/>
        <v>3.353161626542922E-2</v>
      </c>
      <c r="FO92" s="48">
        <f t="shared" si="239"/>
        <v>7</v>
      </c>
      <c r="FP92" s="99" t="s">
        <v>87</v>
      </c>
      <c r="FQ92" s="48">
        <f t="shared" si="240"/>
        <v>30</v>
      </c>
      <c r="FR92" s="48">
        <f t="shared" si="241"/>
        <v>4</v>
      </c>
      <c r="FS92" s="48">
        <f t="shared" si="242"/>
        <v>12</v>
      </c>
      <c r="FT92" s="48">
        <f t="shared" si="243"/>
        <v>28</v>
      </c>
      <c r="FU92" s="48">
        <f t="shared" si="244"/>
        <v>12</v>
      </c>
      <c r="FW92" s="48">
        <f t="shared" si="245"/>
        <v>7</v>
      </c>
      <c r="FX92" s="48">
        <v>3</v>
      </c>
      <c r="FY92" s="47" t="str">
        <f t="shared" si="188"/>
        <v>Pb3</v>
      </c>
      <c r="FZ92" s="47"/>
      <c r="GA92" s="47" t="s">
        <v>224</v>
      </c>
      <c r="GB92" s="99" t="s">
        <v>225</v>
      </c>
      <c r="GC92" s="99" t="s">
        <v>225</v>
      </c>
      <c r="GD92" s="47" t="s">
        <v>97</v>
      </c>
      <c r="GE92" s="99" t="s">
        <v>223</v>
      </c>
      <c r="GF92" s="47">
        <v>3</v>
      </c>
      <c r="GG92" s="48">
        <f t="shared" si="189"/>
        <v>6</v>
      </c>
      <c r="GH92" s="48">
        <f t="shared" si="190"/>
        <v>12</v>
      </c>
      <c r="GI92" s="48">
        <f t="shared" si="191"/>
        <v>12</v>
      </c>
      <c r="GJ92" s="48">
        <f t="shared" si="192"/>
        <v>57</v>
      </c>
      <c r="GK92" s="48">
        <f t="shared" si="193"/>
        <v>91</v>
      </c>
      <c r="GL92" s="118">
        <f t="shared" si="194"/>
        <v>4481568</v>
      </c>
      <c r="GM92" s="118">
        <f t="shared" si="246"/>
        <v>733798.40625</v>
      </c>
      <c r="GN92" s="118">
        <f t="shared" si="247"/>
        <v>500</v>
      </c>
      <c r="GO92" s="118">
        <f t="shared" si="195"/>
        <v>366899203.125</v>
      </c>
      <c r="GP92" s="51">
        <f t="shared" si="196"/>
        <v>1.6834429676226552E-2</v>
      </c>
      <c r="GR92" s="60"/>
      <c r="GS92" s="48">
        <v>9</v>
      </c>
      <c r="GT92" s="47">
        <v>3</v>
      </c>
      <c r="GU92" s="99" t="s">
        <v>205</v>
      </c>
      <c r="GV92" s="93">
        <v>1</v>
      </c>
      <c r="GW92" s="47" t="s">
        <v>206</v>
      </c>
      <c r="GX92" s="99" t="str">
        <f t="shared" si="94"/>
        <v>Qn3</v>
      </c>
      <c r="GY92" s="48">
        <f t="shared" si="102"/>
        <v>10</v>
      </c>
      <c r="GZ92" s="94">
        <f t="shared" si="157"/>
        <v>18634560</v>
      </c>
      <c r="HA92" s="95">
        <f t="shared" si="99"/>
        <v>9.3961107748184016</v>
      </c>
      <c r="HB92" s="51">
        <f t="shared" si="96"/>
        <v>0.14857060589603824</v>
      </c>
      <c r="HC92" s="51">
        <f t="shared" si="97"/>
        <v>1.7737835436480134E-2</v>
      </c>
      <c r="HD92" s="453">
        <f t="shared" si="98"/>
        <v>4.569771446946904E-2</v>
      </c>
      <c r="HE92" s="184"/>
    </row>
    <row r="93" spans="1:213">
      <c r="A93" s="142">
        <f t="shared" si="21"/>
        <v>89</v>
      </c>
      <c r="B93" s="47"/>
      <c r="C93" s="47"/>
      <c r="D93" s="47"/>
      <c r="E93" s="47"/>
      <c r="F93" s="99"/>
      <c r="G93" s="49">
        <f t="shared" si="134"/>
        <v>86</v>
      </c>
      <c r="H93" s="251" t="str">
        <f t="shared" si="139"/>
        <v/>
      </c>
      <c r="I93" s="251" t="str">
        <f t="shared" si="140"/>
        <v/>
      </c>
      <c r="J93" s="251" t="str">
        <f t="shared" si="141"/>
        <v/>
      </c>
      <c r="K93" s="251" t="str">
        <f t="shared" si="142"/>
        <v/>
      </c>
      <c r="L93" s="251" t="str">
        <f t="shared" si="143"/>
        <v/>
      </c>
      <c r="M93" s="49" t="str">
        <f t="shared" si="144"/>
        <v>PIC-a</v>
      </c>
      <c r="N93" s="201" t="str">
        <f t="shared" si="123"/>
        <v/>
      </c>
      <c r="O93" s="47" t="str">
        <f t="shared" si="124"/>
        <v/>
      </c>
      <c r="P93" s="47" t="str">
        <f t="shared" si="125"/>
        <v/>
      </c>
      <c r="Q93" s="47" t="str">
        <f t="shared" si="126"/>
        <v/>
      </c>
      <c r="R93" s="201" t="str">
        <f t="shared" si="127"/>
        <v/>
      </c>
      <c r="S93" s="148">
        <f t="shared" si="135"/>
        <v>89</v>
      </c>
      <c r="T93" s="47"/>
      <c r="U93" s="47"/>
      <c r="V93" s="47"/>
      <c r="W93" s="47"/>
      <c r="X93" s="99" t="s">
        <v>54</v>
      </c>
      <c r="Y93" s="49">
        <f t="shared" si="128"/>
        <v>86</v>
      </c>
      <c r="Z93" s="251" t="str">
        <f t="shared" si="145"/>
        <v/>
      </c>
      <c r="AA93" s="251" t="str">
        <f t="shared" si="146"/>
        <v/>
      </c>
      <c r="AB93" s="251" t="str">
        <f t="shared" si="147"/>
        <v/>
      </c>
      <c r="AC93" s="251" t="str">
        <f t="shared" si="148"/>
        <v/>
      </c>
      <c r="AD93" s="251">
        <f t="shared" si="149"/>
        <v>10</v>
      </c>
      <c r="AE93" s="49" t="str">
        <f t="shared" si="136"/>
        <v>PIC-a</v>
      </c>
      <c r="AF93" s="201" t="str">
        <f t="shared" si="129"/>
        <v/>
      </c>
      <c r="AG93" s="47" t="str">
        <f t="shared" si="130"/>
        <v/>
      </c>
      <c r="AH93" s="47" t="str">
        <f t="shared" si="131"/>
        <v/>
      </c>
      <c r="AI93" s="47" t="str">
        <f t="shared" si="132"/>
        <v/>
      </c>
      <c r="AJ93" s="201">
        <f t="shared" si="133"/>
        <v>1</v>
      </c>
      <c r="AL93" s="217"/>
      <c r="AM93" s="217"/>
      <c r="AN93" s="217"/>
      <c r="AO93" s="313"/>
      <c r="AP93" s="321"/>
      <c r="AQ93" s="332"/>
      <c r="AR93" s="332"/>
      <c r="AS93" s="78"/>
      <c r="AU93" s="99" t="str">
        <f t="shared" si="248"/>
        <v>PIC-e</v>
      </c>
      <c r="AV93" s="99" t="str">
        <f t="shared" si="249"/>
        <v>Pe</v>
      </c>
      <c r="AW93" s="99">
        <f>SUM(N401:N496)</f>
        <v>25</v>
      </c>
      <c r="AX93" s="99">
        <f>SUM(O401:O496)</f>
        <v>17</v>
      </c>
      <c r="AY93" s="99">
        <f>SUM(P401:P496)</f>
        <v>27</v>
      </c>
      <c r="AZ93" s="99">
        <f>SUM(Q401:Q496)</f>
        <v>43</v>
      </c>
      <c r="BA93" s="99">
        <f>SUM(R401:R496)</f>
        <v>41</v>
      </c>
      <c r="BC93" s="48">
        <f t="shared" si="197"/>
        <v>8</v>
      </c>
      <c r="BD93" s="47" t="s">
        <v>92</v>
      </c>
      <c r="BE93" s="48">
        <f t="shared" si="198"/>
        <v>9</v>
      </c>
      <c r="BF93" s="48">
        <f t="shared" si="199"/>
        <v>8</v>
      </c>
      <c r="BG93" s="48">
        <f t="shared" si="200"/>
        <v>24</v>
      </c>
      <c r="BH93" s="48">
        <f t="shared" si="201"/>
        <v>16</v>
      </c>
      <c r="BI93" s="48">
        <f t="shared" si="202"/>
        <v>51</v>
      </c>
      <c r="BK93" s="48">
        <f t="shared" si="203"/>
        <v>8</v>
      </c>
      <c r="BL93" s="48">
        <v>3</v>
      </c>
      <c r="BM93" s="47" t="str">
        <f t="shared" si="158"/>
        <v>Pb2</v>
      </c>
      <c r="BN93" s="47"/>
      <c r="BO93" s="47" t="s">
        <v>224</v>
      </c>
      <c r="BP93" s="99" t="s">
        <v>225</v>
      </c>
      <c r="BQ93" s="47" t="s">
        <v>97</v>
      </c>
      <c r="BR93" s="99" t="s">
        <v>223</v>
      </c>
      <c r="BS93" s="99" t="s">
        <v>223</v>
      </c>
      <c r="BT93" s="47">
        <v>2</v>
      </c>
      <c r="BU93" s="48">
        <f t="shared" si="159"/>
        <v>6</v>
      </c>
      <c r="BV93" s="48">
        <f t="shared" si="160"/>
        <v>12</v>
      </c>
      <c r="BW93" s="48">
        <f t="shared" si="161"/>
        <v>33</v>
      </c>
      <c r="BX93" s="48">
        <f t="shared" si="162"/>
        <v>72</v>
      </c>
      <c r="BY93" s="48">
        <f t="shared" si="163"/>
        <v>91</v>
      </c>
      <c r="BZ93" s="118">
        <f t="shared" si="164"/>
        <v>15567552</v>
      </c>
      <c r="CA93" s="118">
        <f t="shared" si="165"/>
        <v>0</v>
      </c>
      <c r="CB93" s="118">
        <f t="shared" si="166"/>
        <v>0</v>
      </c>
      <c r="CC93" s="118">
        <f t="shared" si="204"/>
        <v>0</v>
      </c>
      <c r="CD93" s="51">
        <f t="shared" si="167"/>
        <v>0</v>
      </c>
      <c r="CE93" s="81"/>
      <c r="CF93" s="48">
        <f t="shared" si="205"/>
        <v>8</v>
      </c>
      <c r="CG93" s="47" t="s">
        <v>92</v>
      </c>
      <c r="CH93" s="48">
        <f t="shared" si="206"/>
        <v>9</v>
      </c>
      <c r="CI93" s="48">
        <f t="shared" si="207"/>
        <v>8</v>
      </c>
      <c r="CJ93" s="48">
        <f t="shared" si="208"/>
        <v>24</v>
      </c>
      <c r="CK93" s="48">
        <f t="shared" si="209"/>
        <v>16</v>
      </c>
      <c r="CL93" s="48">
        <f t="shared" si="210"/>
        <v>51</v>
      </c>
      <c r="CN93" s="48">
        <f t="shared" si="211"/>
        <v>8</v>
      </c>
      <c r="CO93" s="48">
        <v>3</v>
      </c>
      <c r="CP93" s="47" t="str">
        <f t="shared" si="168"/>
        <v>Pb2</v>
      </c>
      <c r="CQ93" s="47"/>
      <c r="CR93" s="47" t="s">
        <v>224</v>
      </c>
      <c r="CS93" s="99" t="s">
        <v>225</v>
      </c>
      <c r="CT93" s="47" t="s">
        <v>97</v>
      </c>
      <c r="CU93" s="99" t="s">
        <v>223</v>
      </c>
      <c r="CV93" s="99" t="s">
        <v>223</v>
      </c>
      <c r="CW93" s="47">
        <v>2</v>
      </c>
      <c r="CX93" s="48">
        <f t="shared" si="212"/>
        <v>6</v>
      </c>
      <c r="CY93" s="48">
        <f t="shared" si="213"/>
        <v>12</v>
      </c>
      <c r="CZ93" s="48">
        <f t="shared" si="214"/>
        <v>33</v>
      </c>
      <c r="DA93" s="48">
        <f t="shared" si="215"/>
        <v>72</v>
      </c>
      <c r="DB93" s="48">
        <f t="shared" si="216"/>
        <v>91</v>
      </c>
      <c r="DC93" s="118">
        <f t="shared" si="169"/>
        <v>15567552</v>
      </c>
      <c r="DD93" s="118">
        <f t="shared" si="217"/>
        <v>0</v>
      </c>
      <c r="DE93" s="118">
        <f t="shared" si="218"/>
        <v>0</v>
      </c>
      <c r="DF93" s="118">
        <f t="shared" si="219"/>
        <v>0</v>
      </c>
      <c r="DG93" s="51">
        <f t="shared" si="170"/>
        <v>0</v>
      </c>
      <c r="DI93" s="48">
        <f t="shared" si="220"/>
        <v>8</v>
      </c>
      <c r="DJ93" s="47" t="s">
        <v>92</v>
      </c>
      <c r="DK93" s="48">
        <f t="shared" si="221"/>
        <v>9</v>
      </c>
      <c r="DL93" s="48">
        <f t="shared" si="222"/>
        <v>8</v>
      </c>
      <c r="DM93" s="48">
        <f t="shared" si="223"/>
        <v>24</v>
      </c>
      <c r="DN93" s="48">
        <f t="shared" si="224"/>
        <v>16</v>
      </c>
      <c r="DO93" s="48">
        <f t="shared" si="225"/>
        <v>51</v>
      </c>
      <c r="DQ93" s="48">
        <f t="shared" si="226"/>
        <v>8</v>
      </c>
      <c r="DR93" s="48">
        <v>3</v>
      </c>
      <c r="DS93" s="47" t="str">
        <f t="shared" si="171"/>
        <v>Pb2</v>
      </c>
      <c r="DT93" s="47"/>
      <c r="DU93" s="47" t="s">
        <v>224</v>
      </c>
      <c r="DV93" s="99" t="s">
        <v>225</v>
      </c>
      <c r="DW93" s="47" t="s">
        <v>97</v>
      </c>
      <c r="DX93" s="99" t="s">
        <v>223</v>
      </c>
      <c r="DY93" s="99" t="s">
        <v>223</v>
      </c>
      <c r="DZ93" s="47">
        <v>2</v>
      </c>
      <c r="EA93" s="48">
        <f t="shared" si="172"/>
        <v>6</v>
      </c>
      <c r="EB93" s="48">
        <f t="shared" si="173"/>
        <v>12</v>
      </c>
      <c r="EC93" s="48">
        <f t="shared" si="174"/>
        <v>33</v>
      </c>
      <c r="ED93" s="48">
        <f t="shared" si="175"/>
        <v>72</v>
      </c>
      <c r="EE93" s="48">
        <f t="shared" si="176"/>
        <v>91</v>
      </c>
      <c r="EF93" s="118">
        <f t="shared" si="177"/>
        <v>15567552</v>
      </c>
      <c r="EG93" s="118">
        <f t="shared" si="227"/>
        <v>0</v>
      </c>
      <c r="EH93" s="118">
        <f t="shared" si="228"/>
        <v>0</v>
      </c>
      <c r="EI93" s="118">
        <f t="shared" si="229"/>
        <v>0</v>
      </c>
      <c r="EJ93" s="51">
        <f t="shared" si="178"/>
        <v>0</v>
      </c>
      <c r="EL93" s="48">
        <f t="shared" si="230"/>
        <v>8</v>
      </c>
      <c r="EM93" s="47" t="s">
        <v>92</v>
      </c>
      <c r="EN93" s="48">
        <f t="shared" si="231"/>
        <v>9</v>
      </c>
      <c r="EO93" s="48">
        <f t="shared" si="232"/>
        <v>8</v>
      </c>
      <c r="EP93" s="48">
        <f t="shared" si="233"/>
        <v>24</v>
      </c>
      <c r="EQ93" s="48">
        <f t="shared" si="234"/>
        <v>16</v>
      </c>
      <c r="ER93" s="48">
        <f t="shared" si="235"/>
        <v>51</v>
      </c>
      <c r="ET93" s="48">
        <f t="shared" si="236"/>
        <v>8</v>
      </c>
      <c r="EU93" s="48">
        <v>3</v>
      </c>
      <c r="EV93" s="47" t="str">
        <f t="shared" si="179"/>
        <v>Pb2</v>
      </c>
      <c r="EW93" s="47"/>
      <c r="EX93" s="47" t="s">
        <v>224</v>
      </c>
      <c r="EY93" s="99" t="s">
        <v>225</v>
      </c>
      <c r="EZ93" s="47" t="s">
        <v>97</v>
      </c>
      <c r="FA93" s="99" t="s">
        <v>223</v>
      </c>
      <c r="FB93" s="99" t="s">
        <v>223</v>
      </c>
      <c r="FC93" s="47">
        <v>2</v>
      </c>
      <c r="FD93" s="48">
        <f t="shared" si="180"/>
        <v>6</v>
      </c>
      <c r="FE93" s="48">
        <f t="shared" si="181"/>
        <v>12</v>
      </c>
      <c r="FF93" s="48">
        <f t="shared" si="182"/>
        <v>33</v>
      </c>
      <c r="FG93" s="48">
        <f t="shared" si="183"/>
        <v>72</v>
      </c>
      <c r="FH93" s="48">
        <f t="shared" si="184"/>
        <v>91</v>
      </c>
      <c r="FI93" s="118">
        <f t="shared" si="185"/>
        <v>15567552</v>
      </c>
      <c r="FJ93" s="118">
        <f t="shared" si="237"/>
        <v>0</v>
      </c>
      <c r="FK93" s="118">
        <f t="shared" si="238"/>
        <v>0</v>
      </c>
      <c r="FL93" s="118">
        <f t="shared" si="186"/>
        <v>0</v>
      </c>
      <c r="FM93" s="51">
        <f t="shared" si="187"/>
        <v>0</v>
      </c>
      <c r="FO93" s="48">
        <f t="shared" si="239"/>
        <v>8</v>
      </c>
      <c r="FP93" s="47" t="s">
        <v>92</v>
      </c>
      <c r="FQ93" s="48">
        <f t="shared" si="240"/>
        <v>9</v>
      </c>
      <c r="FR93" s="48">
        <f t="shared" si="241"/>
        <v>8</v>
      </c>
      <c r="FS93" s="48">
        <f t="shared" si="242"/>
        <v>24</v>
      </c>
      <c r="FT93" s="48">
        <f t="shared" si="243"/>
        <v>16</v>
      </c>
      <c r="FU93" s="48">
        <f t="shared" si="244"/>
        <v>51</v>
      </c>
      <c r="FW93" s="48">
        <f t="shared" si="245"/>
        <v>8</v>
      </c>
      <c r="FX93" s="48">
        <v>3</v>
      </c>
      <c r="FY93" s="47" t="str">
        <f t="shared" si="188"/>
        <v>Pb2</v>
      </c>
      <c r="FZ93" s="47"/>
      <c r="GA93" s="47" t="s">
        <v>224</v>
      </c>
      <c r="GB93" s="99" t="s">
        <v>225</v>
      </c>
      <c r="GC93" s="47" t="s">
        <v>97</v>
      </c>
      <c r="GD93" s="99" t="s">
        <v>223</v>
      </c>
      <c r="GE93" s="99" t="s">
        <v>223</v>
      </c>
      <c r="GF93" s="47">
        <v>2</v>
      </c>
      <c r="GG93" s="48">
        <f t="shared" si="189"/>
        <v>6</v>
      </c>
      <c r="GH93" s="48">
        <f t="shared" si="190"/>
        <v>12</v>
      </c>
      <c r="GI93" s="48">
        <f t="shared" si="191"/>
        <v>33</v>
      </c>
      <c r="GJ93" s="48">
        <f t="shared" si="192"/>
        <v>72</v>
      </c>
      <c r="GK93" s="48">
        <f t="shared" si="193"/>
        <v>91</v>
      </c>
      <c r="GL93" s="118">
        <f t="shared" si="194"/>
        <v>15567552</v>
      </c>
      <c r="GM93" s="118">
        <f t="shared" si="246"/>
        <v>0</v>
      </c>
      <c r="GN93" s="118">
        <f t="shared" si="247"/>
        <v>0</v>
      </c>
      <c r="GO93" s="118">
        <f t="shared" si="195"/>
        <v>0</v>
      </c>
      <c r="GP93" s="51">
        <f t="shared" si="196"/>
        <v>0</v>
      </c>
      <c r="GR93" s="60"/>
      <c r="GS93" s="48">
        <v>9</v>
      </c>
      <c r="GT93" s="47">
        <v>2</v>
      </c>
      <c r="GU93" s="99" t="s">
        <v>205</v>
      </c>
      <c r="GV93" s="93">
        <v>1</v>
      </c>
      <c r="GW93" s="47" t="s">
        <v>206</v>
      </c>
      <c r="GX93" s="99" t="str">
        <f t="shared" si="94"/>
        <v>Qn2</v>
      </c>
      <c r="GY93" s="48">
        <f t="shared" si="102"/>
        <v>0</v>
      </c>
      <c r="GZ93" s="94">
        <f t="shared" si="157"/>
        <v>0</v>
      </c>
      <c r="HA93" s="95">
        <f t="shared" si="99"/>
        <v>0</v>
      </c>
      <c r="HB93" s="51">
        <f t="shared" si="96"/>
        <v>0</v>
      </c>
      <c r="HC93" s="51">
        <f t="shared" si="97"/>
        <v>0</v>
      </c>
      <c r="HD93" s="453">
        <f t="shared" si="98"/>
        <v>0</v>
      </c>
      <c r="HE93" s="184"/>
    </row>
    <row r="94" spans="1:213">
      <c r="A94" s="142">
        <f t="shared" si="21"/>
        <v>90</v>
      </c>
      <c r="B94" s="47"/>
      <c r="C94" s="47"/>
      <c r="D94" s="47"/>
      <c r="E94" s="47"/>
      <c r="F94" s="99"/>
      <c r="G94" s="49">
        <f t="shared" si="134"/>
        <v>87</v>
      </c>
      <c r="H94" s="251" t="str">
        <f t="shared" si="139"/>
        <v/>
      </c>
      <c r="I94" s="251" t="str">
        <f t="shared" si="140"/>
        <v/>
      </c>
      <c r="J94" s="251" t="str">
        <f t="shared" si="141"/>
        <v/>
      </c>
      <c r="K94" s="251" t="str">
        <f t="shared" si="142"/>
        <v/>
      </c>
      <c r="L94" s="251" t="str">
        <f t="shared" si="143"/>
        <v/>
      </c>
      <c r="M94" s="49" t="str">
        <f t="shared" si="144"/>
        <v>PIC-a</v>
      </c>
      <c r="N94" s="201" t="str">
        <f t="shared" si="123"/>
        <v/>
      </c>
      <c r="O94" s="47" t="str">
        <f t="shared" si="124"/>
        <v/>
      </c>
      <c r="P94" s="47" t="str">
        <f t="shared" si="125"/>
        <v/>
      </c>
      <c r="Q94" s="47" t="str">
        <f t="shared" si="126"/>
        <v/>
      </c>
      <c r="R94" s="201" t="str">
        <f t="shared" si="127"/>
        <v/>
      </c>
      <c r="S94" s="148">
        <f t="shared" si="135"/>
        <v>90</v>
      </c>
      <c r="T94" s="47"/>
      <c r="U94" s="47"/>
      <c r="V94" s="47"/>
      <c r="W94" s="47"/>
      <c r="X94" s="99" t="s">
        <v>57</v>
      </c>
      <c r="Y94" s="49">
        <f t="shared" si="128"/>
        <v>87</v>
      </c>
      <c r="Z94" s="251" t="str">
        <f t="shared" si="145"/>
        <v/>
      </c>
      <c r="AA94" s="251" t="str">
        <f t="shared" si="146"/>
        <v/>
      </c>
      <c r="AB94" s="251" t="str">
        <f t="shared" si="147"/>
        <v/>
      </c>
      <c r="AC94" s="251" t="str">
        <f t="shared" si="148"/>
        <v/>
      </c>
      <c r="AD94" s="251" t="str">
        <f t="shared" si="149"/>
        <v>PIC-d</v>
      </c>
      <c r="AE94" s="49" t="str">
        <f t="shared" si="136"/>
        <v>PIC-a</v>
      </c>
      <c r="AF94" s="201" t="str">
        <f t="shared" si="129"/>
        <v/>
      </c>
      <c r="AG94" s="47" t="str">
        <f t="shared" si="130"/>
        <v/>
      </c>
      <c r="AH94" s="47" t="str">
        <f t="shared" si="131"/>
        <v/>
      </c>
      <c r="AI94" s="47" t="str">
        <f t="shared" si="132"/>
        <v/>
      </c>
      <c r="AJ94" s="201">
        <f t="shared" si="133"/>
        <v>1</v>
      </c>
      <c r="AK94" s="49"/>
      <c r="AL94" s="217"/>
      <c r="AM94" s="312"/>
      <c r="AN94" s="217"/>
      <c r="AO94" s="217"/>
      <c r="AP94" s="321"/>
      <c r="AQ94" s="332"/>
      <c r="AR94" s="332"/>
      <c r="AS94" s="78"/>
      <c r="AU94" s="99" t="str">
        <f t="shared" si="248"/>
        <v>A</v>
      </c>
      <c r="AV94" s="99" t="str">
        <f t="shared" si="249"/>
        <v>Ac</v>
      </c>
      <c r="AW94" s="99">
        <f>SUM(N500:N595)</f>
        <v>50</v>
      </c>
      <c r="AX94" s="99">
        <f>SUM(O500:O595)</f>
        <v>14</v>
      </c>
      <c r="AY94" s="99">
        <f>SUM(P500:P595)</f>
        <v>21</v>
      </c>
      <c r="AZ94" s="99">
        <f>SUM(Q500:Q595)</f>
        <v>55</v>
      </c>
      <c r="BA94" s="99">
        <f>SUM(R500:R595)</f>
        <v>23</v>
      </c>
      <c r="BC94" s="48">
        <f t="shared" si="197"/>
        <v>9</v>
      </c>
      <c r="BD94" s="47" t="s">
        <v>96</v>
      </c>
      <c r="BE94" s="48">
        <f t="shared" si="198"/>
        <v>3</v>
      </c>
      <c r="BF94" s="48">
        <f t="shared" si="199"/>
        <v>16</v>
      </c>
      <c r="BG94" s="48">
        <f t="shared" si="200"/>
        <v>4</v>
      </c>
      <c r="BH94" s="48">
        <f t="shared" si="201"/>
        <v>44</v>
      </c>
      <c r="BI94" s="48">
        <f t="shared" si="202"/>
        <v>27</v>
      </c>
      <c r="BK94" s="48">
        <f t="shared" si="203"/>
        <v>9</v>
      </c>
      <c r="BL94" s="48">
        <v>4</v>
      </c>
      <c r="BM94" s="47" t="str">
        <f t="shared" si="158"/>
        <v>Pc5</v>
      </c>
      <c r="BN94" s="47"/>
      <c r="BO94" s="47" t="s">
        <v>226</v>
      </c>
      <c r="BP94" s="99" t="s">
        <v>227</v>
      </c>
      <c r="BQ94" s="99" t="s">
        <v>227</v>
      </c>
      <c r="BR94" s="99" t="s">
        <v>227</v>
      </c>
      <c r="BS94" s="99" t="s">
        <v>227</v>
      </c>
      <c r="BT94" s="47">
        <v>5</v>
      </c>
      <c r="BU94" s="48">
        <f t="shared" si="159"/>
        <v>12</v>
      </c>
      <c r="BV94" s="48">
        <f t="shared" si="160"/>
        <v>8</v>
      </c>
      <c r="BW94" s="48">
        <f t="shared" si="161"/>
        <v>16</v>
      </c>
      <c r="BX94" s="48">
        <f t="shared" si="162"/>
        <v>12</v>
      </c>
      <c r="BY94" s="48">
        <f t="shared" si="163"/>
        <v>18</v>
      </c>
      <c r="BZ94" s="118">
        <f t="shared" si="164"/>
        <v>331776</v>
      </c>
      <c r="CA94" s="118">
        <f t="shared" si="165"/>
        <v>113519.96119644302</v>
      </c>
      <c r="CB94" s="118">
        <f t="shared" si="166"/>
        <v>3600</v>
      </c>
      <c r="CC94" s="118">
        <f t="shared" si="204"/>
        <v>408671860.30719489</v>
      </c>
      <c r="CD94" s="51">
        <f t="shared" si="167"/>
        <v>1.875108377013909E-2</v>
      </c>
      <c r="CE94" s="81"/>
      <c r="CF94" s="48">
        <f t="shared" si="205"/>
        <v>9</v>
      </c>
      <c r="CG94" s="47" t="s">
        <v>96</v>
      </c>
      <c r="CH94" s="48">
        <f t="shared" si="206"/>
        <v>3</v>
      </c>
      <c r="CI94" s="48">
        <f t="shared" si="207"/>
        <v>16</v>
      </c>
      <c r="CJ94" s="48">
        <f t="shared" si="208"/>
        <v>4</v>
      </c>
      <c r="CK94" s="48">
        <f t="shared" si="209"/>
        <v>44</v>
      </c>
      <c r="CL94" s="48">
        <f t="shared" si="210"/>
        <v>27</v>
      </c>
      <c r="CN94" s="48">
        <f t="shared" si="211"/>
        <v>9</v>
      </c>
      <c r="CO94" s="48">
        <v>4</v>
      </c>
      <c r="CP94" s="47" t="str">
        <f t="shared" si="168"/>
        <v>Pc5</v>
      </c>
      <c r="CQ94" s="47"/>
      <c r="CR94" s="47" t="s">
        <v>226</v>
      </c>
      <c r="CS94" s="99" t="s">
        <v>227</v>
      </c>
      <c r="CT94" s="99" t="s">
        <v>227</v>
      </c>
      <c r="CU94" s="99" t="s">
        <v>227</v>
      </c>
      <c r="CV94" s="99" t="s">
        <v>227</v>
      </c>
      <c r="CW94" s="47">
        <v>5</v>
      </c>
      <c r="CX94" s="48">
        <f t="shared" si="212"/>
        <v>12</v>
      </c>
      <c r="CY94" s="48">
        <f t="shared" si="213"/>
        <v>8</v>
      </c>
      <c r="CZ94" s="48">
        <f t="shared" si="214"/>
        <v>16</v>
      </c>
      <c r="DA94" s="48">
        <f t="shared" si="215"/>
        <v>12</v>
      </c>
      <c r="DB94" s="48">
        <f t="shared" si="216"/>
        <v>18</v>
      </c>
      <c r="DC94" s="118">
        <f t="shared" si="169"/>
        <v>331776</v>
      </c>
      <c r="DD94" s="118">
        <f t="shared" si="217"/>
        <v>119095.40215982721</v>
      </c>
      <c r="DE94" s="118">
        <f t="shared" si="218"/>
        <v>5400</v>
      </c>
      <c r="DF94" s="118">
        <f t="shared" si="219"/>
        <v>643115171.66306698</v>
      </c>
      <c r="DG94" s="51">
        <f t="shared" si="170"/>
        <v>2.9508042096749287E-2</v>
      </c>
      <c r="DI94" s="48">
        <f t="shared" si="220"/>
        <v>9</v>
      </c>
      <c r="DJ94" s="47" t="s">
        <v>96</v>
      </c>
      <c r="DK94" s="48">
        <f t="shared" si="221"/>
        <v>3</v>
      </c>
      <c r="DL94" s="48">
        <f t="shared" si="222"/>
        <v>16</v>
      </c>
      <c r="DM94" s="48">
        <f t="shared" si="223"/>
        <v>4</v>
      </c>
      <c r="DN94" s="48">
        <f t="shared" si="224"/>
        <v>44</v>
      </c>
      <c r="DO94" s="48">
        <f t="shared" si="225"/>
        <v>27</v>
      </c>
      <c r="DQ94" s="48">
        <f t="shared" si="226"/>
        <v>9</v>
      </c>
      <c r="DR94" s="48">
        <v>4</v>
      </c>
      <c r="DS94" s="47" t="str">
        <f t="shared" si="171"/>
        <v>Pc5</v>
      </c>
      <c r="DT94" s="47"/>
      <c r="DU94" s="47" t="s">
        <v>226</v>
      </c>
      <c r="DV94" s="99" t="s">
        <v>227</v>
      </c>
      <c r="DW94" s="99" t="s">
        <v>227</v>
      </c>
      <c r="DX94" s="99" t="s">
        <v>227</v>
      </c>
      <c r="DY94" s="99" t="s">
        <v>227</v>
      </c>
      <c r="DZ94" s="47">
        <v>5</v>
      </c>
      <c r="EA94" s="48">
        <f t="shared" si="172"/>
        <v>12</v>
      </c>
      <c r="EB94" s="48">
        <f t="shared" si="173"/>
        <v>8</v>
      </c>
      <c r="EC94" s="48">
        <f t="shared" si="174"/>
        <v>16</v>
      </c>
      <c r="ED94" s="48">
        <f t="shared" si="175"/>
        <v>12</v>
      </c>
      <c r="EE94" s="48">
        <f t="shared" si="176"/>
        <v>18</v>
      </c>
      <c r="EF94" s="118">
        <f t="shared" si="177"/>
        <v>331776</v>
      </c>
      <c r="EG94" s="118">
        <f t="shared" si="227"/>
        <v>116043.30991085475</v>
      </c>
      <c r="EH94" s="118">
        <f t="shared" si="228"/>
        <v>9000</v>
      </c>
      <c r="EI94" s="118">
        <f t="shared" si="229"/>
        <v>1044389789.1976928</v>
      </c>
      <c r="EJ94" s="51">
        <f t="shared" si="178"/>
        <v>4.7919718307013234E-2</v>
      </c>
      <c r="EL94" s="48">
        <f t="shared" si="230"/>
        <v>9</v>
      </c>
      <c r="EM94" s="47" t="s">
        <v>96</v>
      </c>
      <c r="EN94" s="48">
        <f t="shared" si="231"/>
        <v>3</v>
      </c>
      <c r="EO94" s="48">
        <f t="shared" si="232"/>
        <v>16</v>
      </c>
      <c r="EP94" s="48">
        <f t="shared" si="233"/>
        <v>4</v>
      </c>
      <c r="EQ94" s="48">
        <f t="shared" si="234"/>
        <v>44</v>
      </c>
      <c r="ER94" s="48">
        <f t="shared" si="235"/>
        <v>27</v>
      </c>
      <c r="ET94" s="48">
        <f t="shared" si="236"/>
        <v>9</v>
      </c>
      <c r="EU94" s="48">
        <v>4</v>
      </c>
      <c r="EV94" s="47" t="str">
        <f t="shared" si="179"/>
        <v>Pc5</v>
      </c>
      <c r="EW94" s="47"/>
      <c r="EX94" s="47" t="s">
        <v>226</v>
      </c>
      <c r="EY94" s="99" t="s">
        <v>227</v>
      </c>
      <c r="EZ94" s="99" t="s">
        <v>227</v>
      </c>
      <c r="FA94" s="99" t="s">
        <v>227</v>
      </c>
      <c r="FB94" s="99" t="s">
        <v>227</v>
      </c>
      <c r="FC94" s="47">
        <v>5</v>
      </c>
      <c r="FD94" s="48">
        <f t="shared" si="180"/>
        <v>12</v>
      </c>
      <c r="FE94" s="48">
        <f t="shared" si="181"/>
        <v>8</v>
      </c>
      <c r="FF94" s="48">
        <f t="shared" si="182"/>
        <v>16</v>
      </c>
      <c r="FG94" s="48">
        <f t="shared" si="183"/>
        <v>12</v>
      </c>
      <c r="FH94" s="48">
        <f t="shared" si="184"/>
        <v>18</v>
      </c>
      <c r="FI94" s="118">
        <f t="shared" si="185"/>
        <v>331776</v>
      </c>
      <c r="FJ94" s="118">
        <f t="shared" si="237"/>
        <v>135256.40287769784</v>
      </c>
      <c r="FK94" s="118">
        <f t="shared" si="238"/>
        <v>14400</v>
      </c>
      <c r="FL94" s="118">
        <f t="shared" si="186"/>
        <v>1947692201.438849</v>
      </c>
      <c r="FM94" s="51">
        <f t="shared" si="187"/>
        <v>8.9365926981548771E-2</v>
      </c>
      <c r="FO94" s="48">
        <f t="shared" si="239"/>
        <v>9</v>
      </c>
      <c r="FP94" s="47" t="s">
        <v>96</v>
      </c>
      <c r="FQ94" s="48">
        <f t="shared" si="240"/>
        <v>3</v>
      </c>
      <c r="FR94" s="48">
        <f t="shared" si="241"/>
        <v>16</v>
      </c>
      <c r="FS94" s="48">
        <f t="shared" si="242"/>
        <v>4</v>
      </c>
      <c r="FT94" s="48">
        <f t="shared" si="243"/>
        <v>44</v>
      </c>
      <c r="FU94" s="48">
        <f t="shared" si="244"/>
        <v>27</v>
      </c>
      <c r="FW94" s="48">
        <f t="shared" si="245"/>
        <v>9</v>
      </c>
      <c r="FX94" s="48">
        <v>4</v>
      </c>
      <c r="FY94" s="47" t="str">
        <f t="shared" si="188"/>
        <v>Pc5</v>
      </c>
      <c r="FZ94" s="47"/>
      <c r="GA94" s="47" t="s">
        <v>226</v>
      </c>
      <c r="GB94" s="99" t="s">
        <v>227</v>
      </c>
      <c r="GC94" s="99" t="s">
        <v>227</v>
      </c>
      <c r="GD94" s="99" t="s">
        <v>227</v>
      </c>
      <c r="GE94" s="99" t="s">
        <v>227</v>
      </c>
      <c r="GF94" s="47">
        <v>5</v>
      </c>
      <c r="GG94" s="48">
        <f t="shared" si="189"/>
        <v>12</v>
      </c>
      <c r="GH94" s="48">
        <f t="shared" si="190"/>
        <v>8</v>
      </c>
      <c r="GI94" s="48">
        <f t="shared" si="191"/>
        <v>16</v>
      </c>
      <c r="GJ94" s="48">
        <f t="shared" si="192"/>
        <v>12</v>
      </c>
      <c r="GK94" s="48">
        <f t="shared" si="193"/>
        <v>18</v>
      </c>
      <c r="GL94" s="118">
        <f t="shared" si="194"/>
        <v>331776</v>
      </c>
      <c r="GM94" s="118">
        <f t="shared" si="246"/>
        <v>54324</v>
      </c>
      <c r="GN94" s="118">
        <f t="shared" si="247"/>
        <v>18000</v>
      </c>
      <c r="GO94" s="118">
        <f t="shared" si="195"/>
        <v>977832000</v>
      </c>
      <c r="GP94" s="51">
        <f t="shared" si="196"/>
        <v>4.4865848437277006E-2</v>
      </c>
      <c r="GR94" s="60"/>
      <c r="GS94" s="48">
        <v>9</v>
      </c>
      <c r="GT94" s="47">
        <v>1</v>
      </c>
      <c r="GU94" s="99" t="s">
        <v>205</v>
      </c>
      <c r="GV94" s="93">
        <v>1</v>
      </c>
      <c r="GW94" s="47" t="s">
        <v>206</v>
      </c>
      <c r="GX94" s="99" t="str">
        <f t="shared" si="94"/>
        <v>Qn1</v>
      </c>
      <c r="GY94" s="48">
        <f t="shared" si="102"/>
        <v>0</v>
      </c>
      <c r="GZ94" s="94">
        <f t="shared" si="157"/>
        <v>0</v>
      </c>
      <c r="HA94" s="95">
        <f t="shared" si="99"/>
        <v>0</v>
      </c>
      <c r="HB94" s="51">
        <f t="shared" si="96"/>
        <v>0</v>
      </c>
      <c r="HC94" s="51">
        <f t="shared" si="97"/>
        <v>0</v>
      </c>
      <c r="HD94" s="453">
        <f t="shared" si="98"/>
        <v>0</v>
      </c>
      <c r="HE94" s="184"/>
    </row>
    <row r="95" spans="1:213">
      <c r="A95" s="142">
        <f t="shared" si="21"/>
        <v>91</v>
      </c>
      <c r="B95" s="47"/>
      <c r="C95" s="47"/>
      <c r="D95" s="47"/>
      <c r="E95" s="47"/>
      <c r="F95" s="47"/>
      <c r="G95" s="49">
        <f t="shared" si="134"/>
        <v>88</v>
      </c>
      <c r="H95" s="251" t="str">
        <f t="shared" si="139"/>
        <v/>
      </c>
      <c r="I95" s="251" t="str">
        <f t="shared" si="140"/>
        <v/>
      </c>
      <c r="J95" s="251" t="str">
        <f t="shared" si="141"/>
        <v/>
      </c>
      <c r="K95" s="251" t="str">
        <f t="shared" si="142"/>
        <v/>
      </c>
      <c r="L95" s="251" t="str">
        <f t="shared" si="143"/>
        <v/>
      </c>
      <c r="M95" s="49" t="str">
        <f t="shared" si="144"/>
        <v>PIC-a</v>
      </c>
      <c r="N95" s="201" t="str">
        <f t="shared" si="123"/>
        <v/>
      </c>
      <c r="O95" s="47" t="str">
        <f t="shared" si="124"/>
        <v/>
      </c>
      <c r="P95" s="47" t="str">
        <f t="shared" si="125"/>
        <v/>
      </c>
      <c r="Q95" s="47" t="str">
        <f t="shared" si="126"/>
        <v/>
      </c>
      <c r="R95" s="201" t="str">
        <f t="shared" si="127"/>
        <v/>
      </c>
      <c r="S95" s="148">
        <f t="shared" si="135"/>
        <v>91</v>
      </c>
      <c r="T95" s="47"/>
      <c r="U95" s="47"/>
      <c r="V95" s="47"/>
      <c r="W95" s="47"/>
      <c r="X95" s="47"/>
      <c r="Y95" s="49">
        <f t="shared" si="128"/>
        <v>88</v>
      </c>
      <c r="Z95" s="251" t="str">
        <f t="shared" si="145"/>
        <v/>
      </c>
      <c r="AA95" s="251" t="str">
        <f t="shared" si="146"/>
        <v/>
      </c>
      <c r="AB95" s="251" t="str">
        <f t="shared" si="147"/>
        <v/>
      </c>
      <c r="AC95" s="251" t="str">
        <f t="shared" si="148"/>
        <v/>
      </c>
      <c r="AD95" s="251" t="str">
        <f t="shared" si="149"/>
        <v>A</v>
      </c>
      <c r="AE95" s="49" t="str">
        <f t="shared" si="136"/>
        <v>PIC-a</v>
      </c>
      <c r="AF95" s="201" t="str">
        <f t="shared" si="129"/>
        <v/>
      </c>
      <c r="AG95" s="47" t="str">
        <f t="shared" si="130"/>
        <v/>
      </c>
      <c r="AH95" s="47" t="str">
        <f t="shared" si="131"/>
        <v/>
      </c>
      <c r="AI95" s="47" t="str">
        <f t="shared" si="132"/>
        <v/>
      </c>
      <c r="AJ95" s="201">
        <f t="shared" si="133"/>
        <v>1</v>
      </c>
      <c r="AK95" s="49"/>
      <c r="AL95" s="217"/>
      <c r="AM95" s="217"/>
      <c r="AN95" s="217"/>
      <c r="AO95" s="217"/>
      <c r="AP95" s="217"/>
      <c r="AQ95" s="327"/>
      <c r="AR95" s="327"/>
      <c r="AS95" s="78"/>
      <c r="AU95" s="99" t="str">
        <f t="shared" si="248"/>
        <v>K</v>
      </c>
      <c r="AV95" s="99" t="str">
        <f t="shared" si="249"/>
        <v>Kg</v>
      </c>
      <c r="AW95" s="99">
        <f>SUM(N599:N694)</f>
        <v>50</v>
      </c>
      <c r="AX95" s="99">
        <f>SUM(O599:O694)</f>
        <v>5</v>
      </c>
      <c r="AY95" s="99">
        <f>SUM(P599:P694)</f>
        <v>33</v>
      </c>
      <c r="AZ95" s="99">
        <f>SUM(Q599:Q694)</f>
        <v>27</v>
      </c>
      <c r="BA95" s="99">
        <f>SUM(R599:R694)</f>
        <v>38</v>
      </c>
      <c r="BC95" s="48">
        <f t="shared" si="197"/>
        <v>10</v>
      </c>
      <c r="BD95" s="47" t="s">
        <v>100</v>
      </c>
      <c r="BE95" s="48">
        <f t="shared" si="198"/>
        <v>18</v>
      </c>
      <c r="BF95" s="48">
        <f t="shared" si="199"/>
        <v>12</v>
      </c>
      <c r="BG95" s="48">
        <f t="shared" si="200"/>
        <v>20</v>
      </c>
      <c r="BH95" s="48">
        <f t="shared" si="201"/>
        <v>12</v>
      </c>
      <c r="BI95" s="48">
        <f t="shared" si="202"/>
        <v>45</v>
      </c>
      <c r="BK95" s="48">
        <f t="shared" si="203"/>
        <v>10</v>
      </c>
      <c r="BL95" s="48">
        <v>4</v>
      </c>
      <c r="BM95" s="47" t="str">
        <f t="shared" si="158"/>
        <v>Pc4</v>
      </c>
      <c r="BN95" s="47"/>
      <c r="BO95" s="47" t="s">
        <v>226</v>
      </c>
      <c r="BP95" s="99" t="s">
        <v>227</v>
      </c>
      <c r="BQ95" s="99" t="s">
        <v>227</v>
      </c>
      <c r="BR95" s="99" t="s">
        <v>227</v>
      </c>
      <c r="BS95" s="47" t="s">
        <v>112</v>
      </c>
      <c r="BT95" s="47">
        <v>4</v>
      </c>
      <c r="BU95" s="48">
        <f t="shared" si="159"/>
        <v>12</v>
      </c>
      <c r="BV95" s="48">
        <f t="shared" si="160"/>
        <v>8</v>
      </c>
      <c r="BW95" s="48">
        <f t="shared" si="161"/>
        <v>16</v>
      </c>
      <c r="BX95" s="48">
        <f t="shared" si="162"/>
        <v>12</v>
      </c>
      <c r="BY95" s="48">
        <f t="shared" si="163"/>
        <v>73</v>
      </c>
      <c r="BZ95" s="118">
        <f t="shared" si="164"/>
        <v>1345536</v>
      </c>
      <c r="CA95" s="118">
        <f t="shared" si="165"/>
        <v>460386.50929668557</v>
      </c>
      <c r="CB95" s="118">
        <f t="shared" si="166"/>
        <v>600</v>
      </c>
      <c r="CC95" s="118">
        <f t="shared" si="204"/>
        <v>276231905.57801133</v>
      </c>
      <c r="CD95" s="51">
        <f t="shared" si="167"/>
        <v>1.2674343659445865E-2</v>
      </c>
      <c r="CE95" s="81"/>
      <c r="CF95" s="48">
        <f t="shared" si="205"/>
        <v>10</v>
      </c>
      <c r="CG95" s="47" t="s">
        <v>100</v>
      </c>
      <c r="CH95" s="48">
        <f t="shared" si="206"/>
        <v>18</v>
      </c>
      <c r="CI95" s="48">
        <f t="shared" si="207"/>
        <v>12</v>
      </c>
      <c r="CJ95" s="48">
        <f t="shared" si="208"/>
        <v>20</v>
      </c>
      <c r="CK95" s="48">
        <f t="shared" si="209"/>
        <v>12</v>
      </c>
      <c r="CL95" s="48">
        <f t="shared" si="210"/>
        <v>45</v>
      </c>
      <c r="CN95" s="48">
        <f t="shared" si="211"/>
        <v>10</v>
      </c>
      <c r="CO95" s="48">
        <v>4</v>
      </c>
      <c r="CP95" s="47" t="str">
        <f t="shared" si="168"/>
        <v>Pc4</v>
      </c>
      <c r="CQ95" s="47"/>
      <c r="CR95" s="47" t="s">
        <v>226</v>
      </c>
      <c r="CS95" s="99" t="s">
        <v>227</v>
      </c>
      <c r="CT95" s="99" t="s">
        <v>227</v>
      </c>
      <c r="CU95" s="99" t="s">
        <v>227</v>
      </c>
      <c r="CV95" s="47" t="s">
        <v>112</v>
      </c>
      <c r="CW95" s="47">
        <v>4</v>
      </c>
      <c r="CX95" s="48">
        <f t="shared" si="212"/>
        <v>12</v>
      </c>
      <c r="CY95" s="48">
        <f t="shared" si="213"/>
        <v>8</v>
      </c>
      <c r="CZ95" s="48">
        <f t="shared" si="214"/>
        <v>16</v>
      </c>
      <c r="DA95" s="48">
        <f t="shared" si="215"/>
        <v>12</v>
      </c>
      <c r="DB95" s="48">
        <f t="shared" si="216"/>
        <v>73</v>
      </c>
      <c r="DC95" s="118">
        <f t="shared" si="169"/>
        <v>1345536</v>
      </c>
      <c r="DD95" s="118">
        <f t="shared" si="217"/>
        <v>482998.01987041038</v>
      </c>
      <c r="DE95" s="118">
        <f t="shared" si="218"/>
        <v>900</v>
      </c>
      <c r="DF95" s="118">
        <f t="shared" si="219"/>
        <v>434698217.88336933</v>
      </c>
      <c r="DG95" s="51">
        <f t="shared" si="170"/>
        <v>1.9945250676506463E-2</v>
      </c>
      <c r="DI95" s="48">
        <f t="shared" si="220"/>
        <v>10</v>
      </c>
      <c r="DJ95" s="47" t="s">
        <v>100</v>
      </c>
      <c r="DK95" s="48">
        <f t="shared" si="221"/>
        <v>18</v>
      </c>
      <c r="DL95" s="48">
        <f t="shared" si="222"/>
        <v>12</v>
      </c>
      <c r="DM95" s="48">
        <f t="shared" si="223"/>
        <v>20</v>
      </c>
      <c r="DN95" s="48">
        <f t="shared" si="224"/>
        <v>12</v>
      </c>
      <c r="DO95" s="48">
        <f t="shared" si="225"/>
        <v>45</v>
      </c>
      <c r="DQ95" s="48">
        <f t="shared" si="226"/>
        <v>10</v>
      </c>
      <c r="DR95" s="48">
        <v>4</v>
      </c>
      <c r="DS95" s="47" t="str">
        <f t="shared" si="171"/>
        <v>Pc4</v>
      </c>
      <c r="DT95" s="47"/>
      <c r="DU95" s="47" t="s">
        <v>226</v>
      </c>
      <c r="DV95" s="99" t="s">
        <v>227</v>
      </c>
      <c r="DW95" s="99" t="s">
        <v>227</v>
      </c>
      <c r="DX95" s="99" t="s">
        <v>227</v>
      </c>
      <c r="DY95" s="47" t="s">
        <v>112</v>
      </c>
      <c r="DZ95" s="47">
        <v>4</v>
      </c>
      <c r="EA95" s="48">
        <f t="shared" si="172"/>
        <v>12</v>
      </c>
      <c r="EB95" s="48">
        <f t="shared" si="173"/>
        <v>8</v>
      </c>
      <c r="EC95" s="48">
        <f t="shared" si="174"/>
        <v>16</v>
      </c>
      <c r="ED95" s="48">
        <f t="shared" si="175"/>
        <v>12</v>
      </c>
      <c r="EE95" s="48">
        <f t="shared" si="176"/>
        <v>73</v>
      </c>
      <c r="EF95" s="118">
        <f t="shared" si="177"/>
        <v>1345536</v>
      </c>
      <c r="EG95" s="118">
        <f t="shared" si="227"/>
        <v>470620.09019402199</v>
      </c>
      <c r="EH95" s="118">
        <f t="shared" si="228"/>
        <v>1500</v>
      </c>
      <c r="EI95" s="118">
        <f t="shared" si="229"/>
        <v>705930135.29103303</v>
      </c>
      <c r="EJ95" s="51">
        <f t="shared" si="178"/>
        <v>3.2390179966777462E-2</v>
      </c>
      <c r="EL95" s="48">
        <f t="shared" si="230"/>
        <v>10</v>
      </c>
      <c r="EM95" s="47" t="s">
        <v>100</v>
      </c>
      <c r="EN95" s="48">
        <f t="shared" si="231"/>
        <v>18</v>
      </c>
      <c r="EO95" s="48">
        <f t="shared" si="232"/>
        <v>12</v>
      </c>
      <c r="EP95" s="48">
        <f t="shared" si="233"/>
        <v>20</v>
      </c>
      <c r="EQ95" s="48">
        <f t="shared" si="234"/>
        <v>12</v>
      </c>
      <c r="ER95" s="48">
        <f t="shared" si="235"/>
        <v>45</v>
      </c>
      <c r="ET95" s="48">
        <f t="shared" si="236"/>
        <v>10</v>
      </c>
      <c r="EU95" s="48">
        <v>4</v>
      </c>
      <c r="EV95" s="47" t="str">
        <f t="shared" si="179"/>
        <v>Pc4</v>
      </c>
      <c r="EW95" s="47"/>
      <c r="EX95" s="47" t="s">
        <v>226</v>
      </c>
      <c r="EY95" s="99" t="s">
        <v>227</v>
      </c>
      <c r="EZ95" s="99" t="s">
        <v>227</v>
      </c>
      <c r="FA95" s="99" t="s">
        <v>227</v>
      </c>
      <c r="FB95" s="47" t="s">
        <v>112</v>
      </c>
      <c r="FC95" s="47">
        <v>4</v>
      </c>
      <c r="FD95" s="48">
        <f t="shared" si="180"/>
        <v>12</v>
      </c>
      <c r="FE95" s="48">
        <f t="shared" si="181"/>
        <v>8</v>
      </c>
      <c r="FF95" s="48">
        <f t="shared" si="182"/>
        <v>16</v>
      </c>
      <c r="FG95" s="48">
        <f t="shared" si="183"/>
        <v>12</v>
      </c>
      <c r="FH95" s="48">
        <f t="shared" si="184"/>
        <v>73</v>
      </c>
      <c r="FI95" s="118">
        <f t="shared" si="185"/>
        <v>1345536</v>
      </c>
      <c r="FJ95" s="118">
        <f t="shared" si="237"/>
        <v>548539.85611510789</v>
      </c>
      <c r="FK95" s="118">
        <f t="shared" si="238"/>
        <v>2400</v>
      </c>
      <c r="FL95" s="118">
        <f t="shared" si="186"/>
        <v>1316495654.676259</v>
      </c>
      <c r="FM95" s="51">
        <f t="shared" si="187"/>
        <v>6.0404746941232039E-2</v>
      </c>
      <c r="FO95" s="48">
        <f t="shared" si="239"/>
        <v>10</v>
      </c>
      <c r="FP95" s="47" t="s">
        <v>100</v>
      </c>
      <c r="FQ95" s="48">
        <f t="shared" si="240"/>
        <v>18</v>
      </c>
      <c r="FR95" s="48">
        <f t="shared" si="241"/>
        <v>12</v>
      </c>
      <c r="FS95" s="48">
        <f t="shared" si="242"/>
        <v>20</v>
      </c>
      <c r="FT95" s="48">
        <f t="shared" si="243"/>
        <v>12</v>
      </c>
      <c r="FU95" s="48">
        <f t="shared" si="244"/>
        <v>45</v>
      </c>
      <c r="FW95" s="48">
        <f t="shared" si="245"/>
        <v>10</v>
      </c>
      <c r="FX95" s="48">
        <v>4</v>
      </c>
      <c r="FY95" s="47" t="str">
        <f t="shared" si="188"/>
        <v>Pc4</v>
      </c>
      <c r="FZ95" s="47"/>
      <c r="GA95" s="47" t="s">
        <v>226</v>
      </c>
      <c r="GB95" s="99" t="s">
        <v>227</v>
      </c>
      <c r="GC95" s="99" t="s">
        <v>227</v>
      </c>
      <c r="GD95" s="99" t="s">
        <v>227</v>
      </c>
      <c r="GE95" s="47" t="s">
        <v>112</v>
      </c>
      <c r="GF95" s="47">
        <v>4</v>
      </c>
      <c r="GG95" s="48">
        <f t="shared" si="189"/>
        <v>12</v>
      </c>
      <c r="GH95" s="48">
        <f t="shared" si="190"/>
        <v>8</v>
      </c>
      <c r="GI95" s="48">
        <f t="shared" si="191"/>
        <v>16</v>
      </c>
      <c r="GJ95" s="48">
        <f t="shared" si="192"/>
        <v>12</v>
      </c>
      <c r="GK95" s="48">
        <f t="shared" si="193"/>
        <v>73</v>
      </c>
      <c r="GL95" s="118">
        <f t="shared" si="194"/>
        <v>1345536</v>
      </c>
      <c r="GM95" s="118">
        <f t="shared" si="246"/>
        <v>220314</v>
      </c>
      <c r="GN95" s="118">
        <f t="shared" si="247"/>
        <v>3000</v>
      </c>
      <c r="GO95" s="118">
        <f t="shared" si="195"/>
        <v>660942000</v>
      </c>
      <c r="GP95" s="51">
        <f t="shared" si="196"/>
        <v>3.032599014741872E-2</v>
      </c>
      <c r="GR95" s="60"/>
      <c r="GS95" s="48">
        <v>10</v>
      </c>
      <c r="GT95" s="47">
        <v>5</v>
      </c>
      <c r="GU95" s="99" t="s">
        <v>205</v>
      </c>
      <c r="GV95" s="93">
        <v>1</v>
      </c>
      <c r="GW95" s="47" t="s">
        <v>206</v>
      </c>
      <c r="GX95" s="99" t="str">
        <f t="shared" si="94"/>
        <v>Jk5</v>
      </c>
      <c r="GY95" s="48">
        <f t="shared" si="102"/>
        <v>100</v>
      </c>
      <c r="GZ95" s="94">
        <f t="shared" si="157"/>
        <v>2090880</v>
      </c>
      <c r="HA95" s="95">
        <f t="shared" si="99"/>
        <v>83.741003787878782</v>
      </c>
      <c r="HB95" s="51">
        <f t="shared" si="96"/>
        <v>1.6670278689483863E-2</v>
      </c>
      <c r="HC95" s="51">
        <f t="shared" si="97"/>
        <v>1.9902635402943555E-2</v>
      </c>
      <c r="HD95" s="453">
        <f t="shared" si="98"/>
        <v>8.5211084628216294E-3</v>
      </c>
      <c r="HE95" s="184"/>
    </row>
    <row r="96" spans="1:213">
      <c r="A96" s="142">
        <f t="shared" si="21"/>
        <v>92</v>
      </c>
      <c r="B96" s="47"/>
      <c r="C96" s="47"/>
      <c r="D96" s="47"/>
      <c r="E96" s="47"/>
      <c r="F96" s="47"/>
      <c r="G96" s="49">
        <f t="shared" si="134"/>
        <v>89</v>
      </c>
      <c r="H96" s="251" t="str">
        <f t="shared" si="139"/>
        <v/>
      </c>
      <c r="I96" s="251" t="str">
        <f t="shared" si="140"/>
        <v/>
      </c>
      <c r="J96" s="251" t="str">
        <f t="shared" si="141"/>
        <v/>
      </c>
      <c r="K96" s="251" t="str">
        <f t="shared" si="142"/>
        <v/>
      </c>
      <c r="L96" s="251" t="str">
        <f t="shared" si="143"/>
        <v/>
      </c>
      <c r="M96" s="49" t="str">
        <f t="shared" si="144"/>
        <v>PIC-a</v>
      </c>
      <c r="N96" s="201" t="str">
        <f t="shared" si="123"/>
        <v/>
      </c>
      <c r="O96" s="47" t="str">
        <f t="shared" si="124"/>
        <v/>
      </c>
      <c r="P96" s="47" t="str">
        <f t="shared" si="125"/>
        <v/>
      </c>
      <c r="Q96" s="47" t="str">
        <f t="shared" si="126"/>
        <v/>
      </c>
      <c r="R96" s="201" t="str">
        <f t="shared" si="127"/>
        <v/>
      </c>
      <c r="S96" s="148">
        <f t="shared" si="135"/>
        <v>92</v>
      </c>
      <c r="T96" s="47"/>
      <c r="U96" s="47"/>
      <c r="V96" s="47"/>
      <c r="W96" s="47"/>
      <c r="X96" s="47"/>
      <c r="Y96" s="49">
        <f t="shared" si="128"/>
        <v>89</v>
      </c>
      <c r="Z96" s="251" t="str">
        <f t="shared" si="145"/>
        <v/>
      </c>
      <c r="AA96" s="251" t="str">
        <f t="shared" si="146"/>
        <v/>
      </c>
      <c r="AB96" s="251" t="str">
        <f t="shared" si="147"/>
        <v/>
      </c>
      <c r="AC96" s="251" t="str">
        <f t="shared" si="148"/>
        <v/>
      </c>
      <c r="AD96" s="251" t="str">
        <f t="shared" si="149"/>
        <v>K</v>
      </c>
      <c r="AE96" s="49" t="str">
        <f t="shared" si="136"/>
        <v>PIC-a</v>
      </c>
      <c r="AF96" s="201" t="str">
        <f t="shared" si="129"/>
        <v/>
      </c>
      <c r="AG96" s="47" t="str">
        <f t="shared" si="130"/>
        <v/>
      </c>
      <c r="AH96" s="47" t="str">
        <f t="shared" si="131"/>
        <v/>
      </c>
      <c r="AI96" s="47" t="str">
        <f t="shared" si="132"/>
        <v/>
      </c>
      <c r="AJ96" s="201" t="str">
        <f t="shared" si="133"/>
        <v/>
      </c>
      <c r="AK96" s="49"/>
      <c r="AL96" s="217"/>
      <c r="AM96" s="217"/>
      <c r="AN96" s="217"/>
      <c r="AO96" s="217"/>
      <c r="AP96" s="217"/>
      <c r="AQ96" s="327"/>
      <c r="AR96" s="327"/>
      <c r="AS96" s="80"/>
      <c r="AU96" s="99" t="str">
        <f t="shared" si="248"/>
        <v>Q</v>
      </c>
      <c r="AV96" s="99" t="str">
        <f t="shared" si="249"/>
        <v>Qn</v>
      </c>
      <c r="AW96" s="99">
        <f>SUM(N698:N793)</f>
        <v>38</v>
      </c>
      <c r="AX96" s="99">
        <f>SUM(O698:O793)</f>
        <v>6</v>
      </c>
      <c r="AY96" s="99">
        <f>SUM(P698:P793)</f>
        <v>23</v>
      </c>
      <c r="AZ96" s="99">
        <f>SUM(Q698:Q793)</f>
        <v>59</v>
      </c>
      <c r="BA96" s="99">
        <f>SUM(R698:R793)</f>
        <v>28</v>
      </c>
      <c r="BC96" s="48">
        <f t="shared" si="197"/>
        <v>11</v>
      </c>
      <c r="BD96" s="47" t="s">
        <v>104</v>
      </c>
      <c r="BE96" s="48">
        <f t="shared" si="198"/>
        <v>24</v>
      </c>
      <c r="BF96" s="48">
        <f t="shared" si="199"/>
        <v>8</v>
      </c>
      <c r="BG96" s="48">
        <f t="shared" si="200"/>
        <v>4</v>
      </c>
      <c r="BH96" s="48">
        <f t="shared" si="201"/>
        <v>48</v>
      </c>
      <c r="BI96" s="48">
        <f t="shared" si="202"/>
        <v>21</v>
      </c>
      <c r="BK96" s="48">
        <f t="shared" si="203"/>
        <v>11</v>
      </c>
      <c r="BL96" s="48">
        <v>4</v>
      </c>
      <c r="BM96" s="47" t="str">
        <f t="shared" si="158"/>
        <v>Pc3</v>
      </c>
      <c r="BN96" s="47"/>
      <c r="BO96" s="47" t="s">
        <v>226</v>
      </c>
      <c r="BP96" s="99" t="s">
        <v>227</v>
      </c>
      <c r="BQ96" s="99" t="s">
        <v>227</v>
      </c>
      <c r="BR96" s="47" t="s">
        <v>112</v>
      </c>
      <c r="BS96" s="99" t="s">
        <v>223</v>
      </c>
      <c r="BT96" s="47">
        <v>3</v>
      </c>
      <c r="BU96" s="48">
        <f t="shared" si="159"/>
        <v>12</v>
      </c>
      <c r="BV96" s="48">
        <f t="shared" si="160"/>
        <v>8</v>
      </c>
      <c r="BW96" s="48">
        <f t="shared" si="161"/>
        <v>16</v>
      </c>
      <c r="BX96" s="48">
        <f t="shared" si="162"/>
        <v>60</v>
      </c>
      <c r="BY96" s="48">
        <f t="shared" si="163"/>
        <v>91</v>
      </c>
      <c r="BZ96" s="118">
        <f t="shared" si="164"/>
        <v>8386560</v>
      </c>
      <c r="CA96" s="118">
        <f t="shared" si="165"/>
        <v>2869532.3524656431</v>
      </c>
      <c r="CB96" s="118">
        <f t="shared" si="166"/>
        <v>60</v>
      </c>
      <c r="CC96" s="118">
        <f t="shared" si="204"/>
        <v>172171941.14793858</v>
      </c>
      <c r="CD96" s="51">
        <f t="shared" si="167"/>
        <v>7.8997621439011907E-3</v>
      </c>
      <c r="CE96" s="81"/>
      <c r="CF96" s="48">
        <f t="shared" si="205"/>
        <v>11</v>
      </c>
      <c r="CG96" s="47" t="s">
        <v>104</v>
      </c>
      <c r="CH96" s="48">
        <f t="shared" si="206"/>
        <v>24</v>
      </c>
      <c r="CI96" s="48">
        <f t="shared" si="207"/>
        <v>8</v>
      </c>
      <c r="CJ96" s="48">
        <f t="shared" si="208"/>
        <v>4</v>
      </c>
      <c r="CK96" s="48">
        <f t="shared" si="209"/>
        <v>48</v>
      </c>
      <c r="CL96" s="48">
        <f t="shared" si="210"/>
        <v>21</v>
      </c>
      <c r="CN96" s="48">
        <f t="shared" si="211"/>
        <v>11</v>
      </c>
      <c r="CO96" s="48">
        <v>4</v>
      </c>
      <c r="CP96" s="47" t="str">
        <f t="shared" si="168"/>
        <v>Pc3</v>
      </c>
      <c r="CQ96" s="47"/>
      <c r="CR96" s="47" t="s">
        <v>226</v>
      </c>
      <c r="CS96" s="99" t="s">
        <v>227</v>
      </c>
      <c r="CT96" s="99" t="s">
        <v>227</v>
      </c>
      <c r="CU96" s="47" t="s">
        <v>112</v>
      </c>
      <c r="CV96" s="99" t="s">
        <v>223</v>
      </c>
      <c r="CW96" s="47">
        <v>3</v>
      </c>
      <c r="CX96" s="48">
        <f t="shared" si="212"/>
        <v>12</v>
      </c>
      <c r="CY96" s="48">
        <f t="shared" si="213"/>
        <v>8</v>
      </c>
      <c r="CZ96" s="48">
        <f t="shared" si="214"/>
        <v>16</v>
      </c>
      <c r="DA96" s="48">
        <f t="shared" si="215"/>
        <v>60</v>
      </c>
      <c r="DB96" s="48">
        <f t="shared" si="216"/>
        <v>91</v>
      </c>
      <c r="DC96" s="118">
        <f t="shared" si="169"/>
        <v>8386560</v>
      </c>
      <c r="DD96" s="118">
        <f t="shared" si="217"/>
        <v>3010467.110151188</v>
      </c>
      <c r="DE96" s="118">
        <f t="shared" si="218"/>
        <v>90</v>
      </c>
      <c r="DF96" s="118">
        <f t="shared" si="219"/>
        <v>270942039.91360694</v>
      </c>
      <c r="DG96" s="51">
        <f t="shared" si="170"/>
        <v>1.2431628846315674E-2</v>
      </c>
      <c r="DI96" s="48">
        <f t="shared" si="220"/>
        <v>11</v>
      </c>
      <c r="DJ96" s="47" t="s">
        <v>104</v>
      </c>
      <c r="DK96" s="48">
        <f t="shared" si="221"/>
        <v>24</v>
      </c>
      <c r="DL96" s="48">
        <f t="shared" si="222"/>
        <v>8</v>
      </c>
      <c r="DM96" s="48">
        <f t="shared" si="223"/>
        <v>4</v>
      </c>
      <c r="DN96" s="48">
        <f t="shared" si="224"/>
        <v>48</v>
      </c>
      <c r="DO96" s="48">
        <f t="shared" si="225"/>
        <v>21</v>
      </c>
      <c r="DQ96" s="48">
        <f t="shared" si="226"/>
        <v>11</v>
      </c>
      <c r="DR96" s="48">
        <v>4</v>
      </c>
      <c r="DS96" s="47" t="str">
        <f t="shared" si="171"/>
        <v>Pc3</v>
      </c>
      <c r="DT96" s="47"/>
      <c r="DU96" s="47" t="s">
        <v>226</v>
      </c>
      <c r="DV96" s="99" t="s">
        <v>227</v>
      </c>
      <c r="DW96" s="99" t="s">
        <v>227</v>
      </c>
      <c r="DX96" s="47" t="s">
        <v>112</v>
      </c>
      <c r="DY96" s="99" t="s">
        <v>223</v>
      </c>
      <c r="DZ96" s="47">
        <v>3</v>
      </c>
      <c r="EA96" s="48">
        <f t="shared" si="172"/>
        <v>12</v>
      </c>
      <c r="EB96" s="48">
        <f t="shared" si="173"/>
        <v>8</v>
      </c>
      <c r="EC96" s="48">
        <f t="shared" si="174"/>
        <v>16</v>
      </c>
      <c r="ED96" s="48">
        <f t="shared" si="175"/>
        <v>60</v>
      </c>
      <c r="EE96" s="48">
        <f t="shared" si="176"/>
        <v>91</v>
      </c>
      <c r="EF96" s="118">
        <f t="shared" si="177"/>
        <v>8386560</v>
      </c>
      <c r="EG96" s="118">
        <f t="shared" si="227"/>
        <v>2933317.0005243835</v>
      </c>
      <c r="EH96" s="118">
        <f t="shared" si="228"/>
        <v>150</v>
      </c>
      <c r="EI96" s="118">
        <f t="shared" si="229"/>
        <v>439997550.07865751</v>
      </c>
      <c r="EJ96" s="51">
        <f t="shared" si="178"/>
        <v>2.0188399842306498E-2</v>
      </c>
      <c r="EL96" s="48">
        <f t="shared" si="230"/>
        <v>11</v>
      </c>
      <c r="EM96" s="47" t="s">
        <v>104</v>
      </c>
      <c r="EN96" s="48">
        <f t="shared" si="231"/>
        <v>24</v>
      </c>
      <c r="EO96" s="48">
        <f t="shared" si="232"/>
        <v>8</v>
      </c>
      <c r="EP96" s="48">
        <f t="shared" si="233"/>
        <v>4</v>
      </c>
      <c r="EQ96" s="48">
        <f t="shared" si="234"/>
        <v>48</v>
      </c>
      <c r="ER96" s="48">
        <f t="shared" si="235"/>
        <v>21</v>
      </c>
      <c r="ET96" s="48">
        <f t="shared" si="236"/>
        <v>11</v>
      </c>
      <c r="EU96" s="48">
        <v>4</v>
      </c>
      <c r="EV96" s="47" t="str">
        <f t="shared" si="179"/>
        <v>Pc3</v>
      </c>
      <c r="EW96" s="47"/>
      <c r="EX96" s="47" t="s">
        <v>226</v>
      </c>
      <c r="EY96" s="99" t="s">
        <v>227</v>
      </c>
      <c r="EZ96" s="99" t="s">
        <v>227</v>
      </c>
      <c r="FA96" s="47" t="s">
        <v>112</v>
      </c>
      <c r="FB96" s="99" t="s">
        <v>223</v>
      </c>
      <c r="FC96" s="47">
        <v>3</v>
      </c>
      <c r="FD96" s="48">
        <f t="shared" si="180"/>
        <v>12</v>
      </c>
      <c r="FE96" s="48">
        <f t="shared" si="181"/>
        <v>8</v>
      </c>
      <c r="FF96" s="48">
        <f t="shared" si="182"/>
        <v>16</v>
      </c>
      <c r="FG96" s="48">
        <f t="shared" si="183"/>
        <v>60</v>
      </c>
      <c r="FH96" s="48">
        <f t="shared" si="184"/>
        <v>91</v>
      </c>
      <c r="FI96" s="118">
        <f t="shared" si="185"/>
        <v>8386560</v>
      </c>
      <c r="FJ96" s="118">
        <f t="shared" si="237"/>
        <v>3418981.294964029</v>
      </c>
      <c r="FK96" s="118">
        <f t="shared" si="238"/>
        <v>240</v>
      </c>
      <c r="FL96" s="118">
        <f t="shared" si="186"/>
        <v>820555510.79136693</v>
      </c>
      <c r="FM96" s="51">
        <f t="shared" si="187"/>
        <v>3.7649534052411754E-2</v>
      </c>
      <c r="FO96" s="48">
        <f t="shared" si="239"/>
        <v>11</v>
      </c>
      <c r="FP96" s="47" t="s">
        <v>104</v>
      </c>
      <c r="FQ96" s="48">
        <f t="shared" si="240"/>
        <v>24</v>
      </c>
      <c r="FR96" s="48">
        <f t="shared" si="241"/>
        <v>8</v>
      </c>
      <c r="FS96" s="48">
        <f t="shared" si="242"/>
        <v>4</v>
      </c>
      <c r="FT96" s="48">
        <f t="shared" si="243"/>
        <v>48</v>
      </c>
      <c r="FU96" s="48">
        <f t="shared" si="244"/>
        <v>21</v>
      </c>
      <c r="FW96" s="48">
        <f t="shared" si="245"/>
        <v>11</v>
      </c>
      <c r="FX96" s="48">
        <v>4</v>
      </c>
      <c r="FY96" s="47" t="str">
        <f t="shared" si="188"/>
        <v>Pc3</v>
      </c>
      <c r="FZ96" s="47"/>
      <c r="GA96" s="47" t="s">
        <v>226</v>
      </c>
      <c r="GB96" s="99" t="s">
        <v>227</v>
      </c>
      <c r="GC96" s="99" t="s">
        <v>227</v>
      </c>
      <c r="GD96" s="47" t="s">
        <v>112</v>
      </c>
      <c r="GE96" s="99" t="s">
        <v>223</v>
      </c>
      <c r="GF96" s="47">
        <v>3</v>
      </c>
      <c r="GG96" s="48">
        <f t="shared" si="189"/>
        <v>12</v>
      </c>
      <c r="GH96" s="48">
        <f t="shared" si="190"/>
        <v>8</v>
      </c>
      <c r="GI96" s="48">
        <f t="shared" si="191"/>
        <v>16</v>
      </c>
      <c r="GJ96" s="48">
        <f t="shared" si="192"/>
        <v>60</v>
      </c>
      <c r="GK96" s="48">
        <f t="shared" si="193"/>
        <v>91</v>
      </c>
      <c r="GL96" s="118">
        <f t="shared" si="194"/>
        <v>8386560</v>
      </c>
      <c r="GM96" s="118">
        <f t="shared" si="246"/>
        <v>1373190</v>
      </c>
      <c r="GN96" s="118">
        <f t="shared" si="247"/>
        <v>300</v>
      </c>
      <c r="GO96" s="118">
        <f t="shared" si="195"/>
        <v>411957000</v>
      </c>
      <c r="GP96" s="51">
        <f t="shared" si="196"/>
        <v>1.8901815776815777E-2</v>
      </c>
      <c r="GR96" s="60"/>
      <c r="GS96" s="48">
        <v>10</v>
      </c>
      <c r="GT96" s="47">
        <v>4</v>
      </c>
      <c r="GU96" s="99" t="s">
        <v>205</v>
      </c>
      <c r="GV96" s="93">
        <v>1</v>
      </c>
      <c r="GW96" s="47" t="s">
        <v>206</v>
      </c>
      <c r="GX96" s="99" t="str">
        <f t="shared" si="94"/>
        <v>Jk4</v>
      </c>
      <c r="GY96" s="48">
        <f t="shared" si="102"/>
        <v>20</v>
      </c>
      <c r="GZ96" s="94">
        <f t="shared" si="157"/>
        <v>4460544</v>
      </c>
      <c r="HA96" s="95">
        <f t="shared" si="99"/>
        <v>39.25359552556818</v>
      </c>
      <c r="HB96" s="51">
        <f t="shared" si="96"/>
        <v>3.5563261204232241E-2</v>
      </c>
      <c r="HC96" s="51">
        <f t="shared" si="97"/>
        <v>8.4917911052559171E-3</v>
      </c>
      <c r="HD96" s="453">
        <f t="shared" si="98"/>
        <v>6.0818561000121948E-3</v>
      </c>
      <c r="HE96" s="184"/>
    </row>
    <row r="97" spans="1:213">
      <c r="B97" s="49"/>
      <c r="C97" s="49"/>
      <c r="D97" s="49"/>
      <c r="E97" s="49"/>
      <c r="F97" s="49"/>
      <c r="G97" s="49">
        <f t="shared" si="134"/>
        <v>90</v>
      </c>
      <c r="H97" s="251" t="str">
        <f t="shared" si="139"/>
        <v/>
      </c>
      <c r="I97" s="251" t="str">
        <f t="shared" si="140"/>
        <v/>
      </c>
      <c r="J97" s="251" t="str">
        <f t="shared" si="141"/>
        <v/>
      </c>
      <c r="K97" s="251" t="str">
        <f t="shared" si="142"/>
        <v/>
      </c>
      <c r="L97" s="251" t="str">
        <f t="shared" si="143"/>
        <v/>
      </c>
      <c r="M97" s="49" t="str">
        <f t="shared" si="144"/>
        <v>PIC-a</v>
      </c>
      <c r="N97" s="201" t="str">
        <f t="shared" si="123"/>
        <v/>
      </c>
      <c r="O97" s="47" t="str">
        <f t="shared" si="124"/>
        <v/>
      </c>
      <c r="P97" s="47" t="str">
        <f t="shared" si="125"/>
        <v/>
      </c>
      <c r="Q97" s="47" t="str">
        <f t="shared" si="126"/>
        <v/>
      </c>
      <c r="R97" s="201" t="str">
        <f t="shared" si="127"/>
        <v/>
      </c>
      <c r="S97" s="49"/>
      <c r="T97" s="49"/>
      <c r="U97" s="49"/>
      <c r="V97" s="49"/>
      <c r="W97" s="49"/>
      <c r="X97" s="49"/>
      <c r="Y97" s="49">
        <f t="shared" si="128"/>
        <v>90</v>
      </c>
      <c r="Z97" s="251" t="str">
        <f t="shared" si="145"/>
        <v/>
      </c>
      <c r="AA97" s="251" t="str">
        <f t="shared" si="146"/>
        <v/>
      </c>
      <c r="AB97" s="251" t="str">
        <f t="shared" si="147"/>
        <v/>
      </c>
      <c r="AC97" s="251" t="str">
        <f t="shared" si="148"/>
        <v/>
      </c>
      <c r="AD97" s="251" t="str">
        <f t="shared" si="149"/>
        <v>PIC-a</v>
      </c>
      <c r="AE97" s="49" t="str">
        <f t="shared" si="136"/>
        <v>PIC-a</v>
      </c>
      <c r="AF97" s="201" t="str">
        <f t="shared" si="129"/>
        <v/>
      </c>
      <c r="AG97" s="47" t="str">
        <f t="shared" si="130"/>
        <v/>
      </c>
      <c r="AH97" s="47" t="str">
        <f t="shared" si="131"/>
        <v/>
      </c>
      <c r="AI97" s="47" t="str">
        <f t="shared" si="132"/>
        <v/>
      </c>
      <c r="AJ97" s="201" t="str">
        <f t="shared" si="133"/>
        <v/>
      </c>
      <c r="AK97" s="49"/>
      <c r="AL97" s="217"/>
      <c r="AM97" s="217"/>
      <c r="AN97" s="217"/>
      <c r="AO97" s="217"/>
      <c r="AP97" s="217"/>
      <c r="AQ97" s="327"/>
      <c r="AR97" s="327"/>
      <c r="AS97" s="80"/>
      <c r="AU97" s="99" t="str">
        <f t="shared" si="248"/>
        <v>J</v>
      </c>
      <c r="AV97" s="99" t="str">
        <f t="shared" si="249"/>
        <v>Jk</v>
      </c>
      <c r="AW97" s="99">
        <f>SUM(N797:N892)</f>
        <v>23</v>
      </c>
      <c r="AX97" s="99">
        <f>SUM(O797:O892)</f>
        <v>15</v>
      </c>
      <c r="AY97" s="99">
        <f>SUM(P797:P892)</f>
        <v>33</v>
      </c>
      <c r="AZ97" s="99">
        <f>SUM(Q797:Q892)</f>
        <v>33</v>
      </c>
      <c r="BA97" s="99">
        <f>SUM(R797:R892)</f>
        <v>32</v>
      </c>
      <c r="BC97" s="48">
        <f t="shared" si="197"/>
        <v>12</v>
      </c>
      <c r="BD97" s="47" t="s">
        <v>107</v>
      </c>
      <c r="BE97" s="48">
        <f t="shared" si="198"/>
        <v>15</v>
      </c>
      <c r="BF97" s="48">
        <f t="shared" si="199"/>
        <v>4</v>
      </c>
      <c r="BG97" s="48">
        <f t="shared" si="200"/>
        <v>40</v>
      </c>
      <c r="BH97" s="48">
        <f t="shared" si="201"/>
        <v>24</v>
      </c>
      <c r="BI97" s="48">
        <f t="shared" si="202"/>
        <v>24</v>
      </c>
      <c r="BK97" s="48">
        <f t="shared" si="203"/>
        <v>12</v>
      </c>
      <c r="BL97" s="48">
        <v>4</v>
      </c>
      <c r="BM97" s="47" t="str">
        <f t="shared" si="158"/>
        <v>Pc2</v>
      </c>
      <c r="BN97" s="47"/>
      <c r="BO97" s="47" t="s">
        <v>226</v>
      </c>
      <c r="BP97" s="99" t="s">
        <v>227</v>
      </c>
      <c r="BQ97" s="47" t="s">
        <v>112</v>
      </c>
      <c r="BR97" s="99" t="s">
        <v>223</v>
      </c>
      <c r="BS97" s="99" t="s">
        <v>223</v>
      </c>
      <c r="BT97" s="47">
        <v>2</v>
      </c>
      <c r="BU97" s="48">
        <f t="shared" si="159"/>
        <v>12</v>
      </c>
      <c r="BV97" s="48">
        <f t="shared" si="160"/>
        <v>8</v>
      </c>
      <c r="BW97" s="48">
        <f t="shared" si="161"/>
        <v>32</v>
      </c>
      <c r="BX97" s="48">
        <f t="shared" si="162"/>
        <v>72</v>
      </c>
      <c r="BY97" s="48">
        <f t="shared" si="163"/>
        <v>91</v>
      </c>
      <c r="BZ97" s="118">
        <f t="shared" si="164"/>
        <v>20127744</v>
      </c>
      <c r="CA97" s="118">
        <f t="shared" si="165"/>
        <v>0</v>
      </c>
      <c r="CB97" s="118">
        <f t="shared" si="166"/>
        <v>0</v>
      </c>
      <c r="CC97" s="118">
        <f t="shared" si="204"/>
        <v>0</v>
      </c>
      <c r="CD97" s="51">
        <f t="shared" si="167"/>
        <v>0</v>
      </c>
      <c r="CE97" s="81"/>
      <c r="CF97" s="48">
        <f t="shared" si="205"/>
        <v>12</v>
      </c>
      <c r="CG97" s="47" t="s">
        <v>107</v>
      </c>
      <c r="CH97" s="48">
        <f t="shared" si="206"/>
        <v>15</v>
      </c>
      <c r="CI97" s="48">
        <f t="shared" si="207"/>
        <v>4</v>
      </c>
      <c r="CJ97" s="48">
        <f t="shared" si="208"/>
        <v>40</v>
      </c>
      <c r="CK97" s="48">
        <f t="shared" si="209"/>
        <v>24</v>
      </c>
      <c r="CL97" s="48">
        <f t="shared" si="210"/>
        <v>24</v>
      </c>
      <c r="CN97" s="48">
        <f t="shared" si="211"/>
        <v>12</v>
      </c>
      <c r="CO97" s="48">
        <v>4</v>
      </c>
      <c r="CP97" s="47" t="str">
        <f t="shared" si="168"/>
        <v>Pc2</v>
      </c>
      <c r="CQ97" s="47"/>
      <c r="CR97" s="47" t="s">
        <v>226</v>
      </c>
      <c r="CS97" s="99" t="s">
        <v>227</v>
      </c>
      <c r="CT97" s="47" t="s">
        <v>112</v>
      </c>
      <c r="CU97" s="99" t="s">
        <v>223</v>
      </c>
      <c r="CV97" s="99" t="s">
        <v>223</v>
      </c>
      <c r="CW97" s="47">
        <v>2</v>
      </c>
      <c r="CX97" s="48">
        <f t="shared" si="212"/>
        <v>12</v>
      </c>
      <c r="CY97" s="48">
        <f t="shared" si="213"/>
        <v>8</v>
      </c>
      <c r="CZ97" s="48">
        <f t="shared" si="214"/>
        <v>32</v>
      </c>
      <c r="DA97" s="48">
        <f t="shared" si="215"/>
        <v>72</v>
      </c>
      <c r="DB97" s="48">
        <f t="shared" si="216"/>
        <v>91</v>
      </c>
      <c r="DC97" s="118">
        <f t="shared" si="169"/>
        <v>20127744</v>
      </c>
      <c r="DD97" s="118">
        <f t="shared" si="217"/>
        <v>0</v>
      </c>
      <c r="DE97" s="118">
        <f t="shared" si="218"/>
        <v>0</v>
      </c>
      <c r="DF97" s="118">
        <f t="shared" si="219"/>
        <v>0</v>
      </c>
      <c r="DG97" s="51">
        <f t="shared" si="170"/>
        <v>0</v>
      </c>
      <c r="DI97" s="48">
        <f t="shared" si="220"/>
        <v>12</v>
      </c>
      <c r="DJ97" s="47" t="s">
        <v>107</v>
      </c>
      <c r="DK97" s="48">
        <f t="shared" si="221"/>
        <v>15</v>
      </c>
      <c r="DL97" s="48">
        <f t="shared" si="222"/>
        <v>4</v>
      </c>
      <c r="DM97" s="48">
        <f t="shared" si="223"/>
        <v>40</v>
      </c>
      <c r="DN97" s="48">
        <f t="shared" si="224"/>
        <v>24</v>
      </c>
      <c r="DO97" s="48">
        <f t="shared" si="225"/>
        <v>24</v>
      </c>
      <c r="DQ97" s="48">
        <f t="shared" si="226"/>
        <v>12</v>
      </c>
      <c r="DR97" s="48">
        <v>4</v>
      </c>
      <c r="DS97" s="47" t="str">
        <f t="shared" si="171"/>
        <v>Pc2</v>
      </c>
      <c r="DT97" s="47"/>
      <c r="DU97" s="47" t="s">
        <v>226</v>
      </c>
      <c r="DV97" s="99" t="s">
        <v>227</v>
      </c>
      <c r="DW97" s="47" t="s">
        <v>112</v>
      </c>
      <c r="DX97" s="99" t="s">
        <v>223</v>
      </c>
      <c r="DY97" s="99" t="s">
        <v>223</v>
      </c>
      <c r="DZ97" s="47">
        <v>2</v>
      </c>
      <c r="EA97" s="48">
        <f t="shared" si="172"/>
        <v>12</v>
      </c>
      <c r="EB97" s="48">
        <f t="shared" si="173"/>
        <v>8</v>
      </c>
      <c r="EC97" s="48">
        <f t="shared" si="174"/>
        <v>32</v>
      </c>
      <c r="ED97" s="48">
        <f t="shared" si="175"/>
        <v>72</v>
      </c>
      <c r="EE97" s="48">
        <f t="shared" si="176"/>
        <v>91</v>
      </c>
      <c r="EF97" s="118">
        <f t="shared" si="177"/>
        <v>20127744</v>
      </c>
      <c r="EG97" s="118">
        <f t="shared" si="227"/>
        <v>0</v>
      </c>
      <c r="EH97" s="118">
        <f t="shared" si="228"/>
        <v>0</v>
      </c>
      <c r="EI97" s="118">
        <f t="shared" si="229"/>
        <v>0</v>
      </c>
      <c r="EJ97" s="51">
        <f t="shared" si="178"/>
        <v>0</v>
      </c>
      <c r="EL97" s="48">
        <f t="shared" si="230"/>
        <v>12</v>
      </c>
      <c r="EM97" s="47" t="s">
        <v>107</v>
      </c>
      <c r="EN97" s="48">
        <f t="shared" si="231"/>
        <v>15</v>
      </c>
      <c r="EO97" s="48">
        <f t="shared" si="232"/>
        <v>4</v>
      </c>
      <c r="EP97" s="48">
        <f t="shared" si="233"/>
        <v>40</v>
      </c>
      <c r="EQ97" s="48">
        <f t="shared" si="234"/>
        <v>24</v>
      </c>
      <c r="ER97" s="48">
        <f t="shared" si="235"/>
        <v>24</v>
      </c>
      <c r="ET97" s="48">
        <f t="shared" si="236"/>
        <v>12</v>
      </c>
      <c r="EU97" s="48">
        <v>4</v>
      </c>
      <c r="EV97" s="47" t="str">
        <f t="shared" si="179"/>
        <v>Pc2</v>
      </c>
      <c r="EW97" s="47"/>
      <c r="EX97" s="47" t="s">
        <v>226</v>
      </c>
      <c r="EY97" s="99" t="s">
        <v>227</v>
      </c>
      <c r="EZ97" s="47" t="s">
        <v>112</v>
      </c>
      <c r="FA97" s="99" t="s">
        <v>223</v>
      </c>
      <c r="FB97" s="99" t="s">
        <v>223</v>
      </c>
      <c r="FC97" s="47">
        <v>2</v>
      </c>
      <c r="FD97" s="48">
        <f t="shared" si="180"/>
        <v>12</v>
      </c>
      <c r="FE97" s="48">
        <f t="shared" si="181"/>
        <v>8</v>
      </c>
      <c r="FF97" s="48">
        <f t="shared" si="182"/>
        <v>32</v>
      </c>
      <c r="FG97" s="48">
        <f t="shared" si="183"/>
        <v>72</v>
      </c>
      <c r="FH97" s="48">
        <f t="shared" si="184"/>
        <v>91</v>
      </c>
      <c r="FI97" s="118">
        <f t="shared" si="185"/>
        <v>20127744</v>
      </c>
      <c r="FJ97" s="118">
        <f t="shared" si="237"/>
        <v>0</v>
      </c>
      <c r="FK97" s="118">
        <f t="shared" si="238"/>
        <v>0</v>
      </c>
      <c r="FL97" s="118">
        <f t="shared" si="186"/>
        <v>0</v>
      </c>
      <c r="FM97" s="51">
        <f t="shared" si="187"/>
        <v>0</v>
      </c>
      <c r="FO97" s="48">
        <f t="shared" si="239"/>
        <v>12</v>
      </c>
      <c r="FP97" s="47" t="s">
        <v>107</v>
      </c>
      <c r="FQ97" s="48">
        <f t="shared" si="240"/>
        <v>15</v>
      </c>
      <c r="FR97" s="48">
        <f t="shared" si="241"/>
        <v>4</v>
      </c>
      <c r="FS97" s="48">
        <f t="shared" si="242"/>
        <v>40</v>
      </c>
      <c r="FT97" s="48">
        <f t="shared" si="243"/>
        <v>24</v>
      </c>
      <c r="FU97" s="48">
        <f t="shared" si="244"/>
        <v>24</v>
      </c>
      <c r="FW97" s="48">
        <f t="shared" si="245"/>
        <v>12</v>
      </c>
      <c r="FX97" s="48">
        <v>4</v>
      </c>
      <c r="FY97" s="47" t="str">
        <f t="shared" si="188"/>
        <v>Pc2</v>
      </c>
      <c r="FZ97" s="47"/>
      <c r="GA97" s="47" t="s">
        <v>226</v>
      </c>
      <c r="GB97" s="99" t="s">
        <v>227</v>
      </c>
      <c r="GC97" s="47" t="s">
        <v>112</v>
      </c>
      <c r="GD97" s="99" t="s">
        <v>223</v>
      </c>
      <c r="GE97" s="99" t="s">
        <v>223</v>
      </c>
      <c r="GF97" s="47">
        <v>2</v>
      </c>
      <c r="GG97" s="48">
        <f t="shared" si="189"/>
        <v>12</v>
      </c>
      <c r="GH97" s="48">
        <f t="shared" si="190"/>
        <v>8</v>
      </c>
      <c r="GI97" s="48">
        <f t="shared" si="191"/>
        <v>32</v>
      </c>
      <c r="GJ97" s="48">
        <f t="shared" si="192"/>
        <v>72</v>
      </c>
      <c r="GK97" s="48">
        <f t="shared" si="193"/>
        <v>91</v>
      </c>
      <c r="GL97" s="118">
        <f t="shared" si="194"/>
        <v>20127744</v>
      </c>
      <c r="GM97" s="118">
        <f t="shared" si="246"/>
        <v>0</v>
      </c>
      <c r="GN97" s="118">
        <f t="shared" si="247"/>
        <v>0</v>
      </c>
      <c r="GO97" s="118">
        <f t="shared" si="195"/>
        <v>0</v>
      </c>
      <c r="GP97" s="51">
        <f t="shared" si="196"/>
        <v>0</v>
      </c>
      <c r="GR97" s="60"/>
      <c r="GS97" s="48">
        <v>10</v>
      </c>
      <c r="GT97" s="47">
        <v>3</v>
      </c>
      <c r="GU97" s="99" t="s">
        <v>205</v>
      </c>
      <c r="GV97" s="93">
        <v>1</v>
      </c>
      <c r="GW97" s="47" t="s">
        <v>206</v>
      </c>
      <c r="GX97" s="99" t="str">
        <f t="shared" si="94"/>
        <v>Jk3</v>
      </c>
      <c r="GY97" s="48">
        <f t="shared" si="102"/>
        <v>10</v>
      </c>
      <c r="GZ97" s="94">
        <f t="shared" si="157"/>
        <v>4913568</v>
      </c>
      <c r="HA97" s="95">
        <f t="shared" si="99"/>
        <v>35.634469696969695</v>
      </c>
      <c r="HB97" s="51">
        <f t="shared" si="96"/>
        <v>3.9175154920287079E-2</v>
      </c>
      <c r="HC97" s="51">
        <f t="shared" si="97"/>
        <v>4.6771193196917353E-3</v>
      </c>
      <c r="HD97" s="453">
        <f t="shared" si="98"/>
        <v>1.2049591055024645E-2</v>
      </c>
      <c r="HE97" s="184"/>
    </row>
    <row r="98" spans="1:213">
      <c r="A98" s="220" t="s">
        <v>228</v>
      </c>
      <c r="B98" s="53"/>
      <c r="C98" s="53"/>
      <c r="D98" s="53"/>
      <c r="E98" s="53"/>
      <c r="F98" s="66"/>
      <c r="G98" s="49">
        <f t="shared" si="134"/>
        <v>91</v>
      </c>
      <c r="H98" s="251" t="str">
        <f t="shared" si="139"/>
        <v/>
      </c>
      <c r="I98" s="251" t="str">
        <f t="shared" si="140"/>
        <v/>
      </c>
      <c r="J98" s="251" t="str">
        <f t="shared" si="141"/>
        <v/>
      </c>
      <c r="K98" s="251" t="str">
        <f t="shared" si="142"/>
        <v/>
      </c>
      <c r="L98" s="251" t="str">
        <f t="shared" si="143"/>
        <v/>
      </c>
      <c r="M98" s="49"/>
      <c r="N98" s="198"/>
      <c r="O98" s="198"/>
      <c r="P98" s="198"/>
      <c r="Q98" s="198"/>
      <c r="R98" s="198"/>
      <c r="S98" s="49"/>
      <c r="T98" s="63"/>
      <c r="U98" s="53"/>
      <c r="V98" s="53"/>
      <c r="W98" s="53"/>
      <c r="X98" s="66"/>
      <c r="Y98" s="49">
        <f t="shared" si="128"/>
        <v>91</v>
      </c>
      <c r="Z98" s="251" t="str">
        <f t="shared" si="145"/>
        <v/>
      </c>
      <c r="AA98" s="251" t="str">
        <f t="shared" si="146"/>
        <v/>
      </c>
      <c r="AB98" s="251" t="str">
        <f t="shared" si="147"/>
        <v/>
      </c>
      <c r="AC98" s="251" t="str">
        <f t="shared" si="148"/>
        <v/>
      </c>
      <c r="AD98" s="251" t="str">
        <f t="shared" si="149"/>
        <v/>
      </c>
      <c r="AE98" s="49"/>
      <c r="AF98" s="198"/>
      <c r="AG98" s="198"/>
      <c r="AH98" s="198"/>
      <c r="AI98" s="198"/>
      <c r="AJ98" s="198"/>
      <c r="AK98" s="49"/>
      <c r="AL98" s="217"/>
      <c r="AM98" s="217"/>
      <c r="AN98" s="217"/>
      <c r="AO98" s="217"/>
      <c r="AP98" s="217"/>
      <c r="AQ98" s="332"/>
      <c r="AR98" s="332"/>
      <c r="AS98" s="80"/>
      <c r="AU98" s="99">
        <f t="shared" si="248"/>
        <v>10</v>
      </c>
      <c r="AV98" s="99" t="str">
        <f t="shared" si="249"/>
        <v>Te</v>
      </c>
      <c r="AW98" s="99">
        <f>SUM(N896:N991)</f>
        <v>50</v>
      </c>
      <c r="AX98" s="99">
        <f>SUM(O896:O991)</f>
        <v>11</v>
      </c>
      <c r="AY98" s="99">
        <f>SUM(P896:P991)</f>
        <v>8</v>
      </c>
      <c r="AZ98" s="99">
        <f>SUM(Q896:Q991)</f>
        <v>31</v>
      </c>
      <c r="BA98" s="99">
        <f>SUM(R896:R991)</f>
        <v>32</v>
      </c>
      <c r="BC98" s="48">
        <f t="shared" si="197"/>
        <v>13</v>
      </c>
      <c r="BD98" s="47" t="s">
        <v>111</v>
      </c>
      <c r="BE98" s="48">
        <f t="shared" si="198"/>
        <v>33</v>
      </c>
      <c r="BF98" s="48">
        <f t="shared" si="199"/>
        <v>4</v>
      </c>
      <c r="BG98" s="48">
        <f t="shared" si="200"/>
        <v>20</v>
      </c>
      <c r="BH98" s="48">
        <f t="shared" si="201"/>
        <v>44</v>
      </c>
      <c r="BI98" s="48">
        <f t="shared" si="202"/>
        <v>9</v>
      </c>
      <c r="BK98" s="48">
        <f t="shared" si="203"/>
        <v>13</v>
      </c>
      <c r="BL98" s="48">
        <v>5</v>
      </c>
      <c r="BM98" s="47" t="str">
        <f t="shared" si="158"/>
        <v>Pd5</v>
      </c>
      <c r="BN98" s="47"/>
      <c r="BO98" s="47" t="s">
        <v>229</v>
      </c>
      <c r="BP98" s="99" t="s">
        <v>230</v>
      </c>
      <c r="BQ98" s="99" t="s">
        <v>230</v>
      </c>
      <c r="BR98" s="99" t="s">
        <v>230</v>
      </c>
      <c r="BS98" s="99" t="s">
        <v>230</v>
      </c>
      <c r="BT98" s="47">
        <v>5</v>
      </c>
      <c r="BU98" s="48">
        <f t="shared" si="159"/>
        <v>6</v>
      </c>
      <c r="BV98" s="48">
        <f t="shared" si="160"/>
        <v>8</v>
      </c>
      <c r="BW98" s="48">
        <f t="shared" si="161"/>
        <v>36</v>
      </c>
      <c r="BX98" s="48">
        <f t="shared" si="162"/>
        <v>32</v>
      </c>
      <c r="BY98" s="48">
        <f t="shared" si="163"/>
        <v>36</v>
      </c>
      <c r="BZ98" s="118">
        <f t="shared" si="164"/>
        <v>1990656</v>
      </c>
      <c r="CA98" s="118">
        <f t="shared" si="165"/>
        <v>681119.76717865805</v>
      </c>
      <c r="CB98" s="118">
        <f t="shared" si="166"/>
        <v>600</v>
      </c>
      <c r="CC98" s="118">
        <f t="shared" si="204"/>
        <v>408671860.30719483</v>
      </c>
      <c r="CD98" s="51">
        <f t="shared" si="167"/>
        <v>1.8751083770139086E-2</v>
      </c>
      <c r="CE98" s="81"/>
      <c r="CF98" s="48">
        <f t="shared" si="205"/>
        <v>13</v>
      </c>
      <c r="CG98" s="47" t="s">
        <v>111</v>
      </c>
      <c r="CH98" s="48">
        <f t="shared" si="206"/>
        <v>33</v>
      </c>
      <c r="CI98" s="48">
        <f t="shared" si="207"/>
        <v>4</v>
      </c>
      <c r="CJ98" s="48">
        <f t="shared" si="208"/>
        <v>20</v>
      </c>
      <c r="CK98" s="48">
        <f t="shared" si="209"/>
        <v>44</v>
      </c>
      <c r="CL98" s="48">
        <f t="shared" si="210"/>
        <v>9</v>
      </c>
      <c r="CN98" s="48">
        <f t="shared" si="211"/>
        <v>13</v>
      </c>
      <c r="CO98" s="48">
        <v>5</v>
      </c>
      <c r="CP98" s="47" t="str">
        <f t="shared" si="168"/>
        <v>Pd5</v>
      </c>
      <c r="CQ98" s="47"/>
      <c r="CR98" s="47" t="s">
        <v>229</v>
      </c>
      <c r="CS98" s="99" t="s">
        <v>230</v>
      </c>
      <c r="CT98" s="99" t="s">
        <v>230</v>
      </c>
      <c r="CU98" s="99" t="s">
        <v>230</v>
      </c>
      <c r="CV98" s="99" t="s">
        <v>230</v>
      </c>
      <c r="CW98" s="47">
        <v>5</v>
      </c>
      <c r="CX98" s="48">
        <f t="shared" si="212"/>
        <v>6</v>
      </c>
      <c r="CY98" s="48">
        <f t="shared" si="213"/>
        <v>8</v>
      </c>
      <c r="CZ98" s="48">
        <f t="shared" si="214"/>
        <v>36</v>
      </c>
      <c r="DA98" s="48">
        <f t="shared" si="215"/>
        <v>32</v>
      </c>
      <c r="DB98" s="48">
        <f t="shared" si="216"/>
        <v>36</v>
      </c>
      <c r="DC98" s="118">
        <f t="shared" si="169"/>
        <v>1990656</v>
      </c>
      <c r="DD98" s="118">
        <f t="shared" si="217"/>
        <v>714572.41295896331</v>
      </c>
      <c r="DE98" s="118">
        <f t="shared" si="218"/>
        <v>900</v>
      </c>
      <c r="DF98" s="118">
        <f t="shared" si="219"/>
        <v>643115171.66306698</v>
      </c>
      <c r="DG98" s="51">
        <f t="shared" si="170"/>
        <v>2.9508042096749287E-2</v>
      </c>
      <c r="DI98" s="48">
        <f t="shared" si="220"/>
        <v>13</v>
      </c>
      <c r="DJ98" s="47" t="s">
        <v>111</v>
      </c>
      <c r="DK98" s="48">
        <f t="shared" si="221"/>
        <v>33</v>
      </c>
      <c r="DL98" s="48">
        <f t="shared" si="222"/>
        <v>4</v>
      </c>
      <c r="DM98" s="48">
        <f t="shared" si="223"/>
        <v>20</v>
      </c>
      <c r="DN98" s="48">
        <f t="shared" si="224"/>
        <v>44</v>
      </c>
      <c r="DO98" s="48">
        <f t="shared" si="225"/>
        <v>9</v>
      </c>
      <c r="DQ98" s="48">
        <f t="shared" si="226"/>
        <v>13</v>
      </c>
      <c r="DR98" s="48">
        <v>5</v>
      </c>
      <c r="DS98" s="47" t="str">
        <f t="shared" si="171"/>
        <v>Pd5</v>
      </c>
      <c r="DT98" s="47"/>
      <c r="DU98" s="47" t="s">
        <v>229</v>
      </c>
      <c r="DV98" s="99" t="s">
        <v>230</v>
      </c>
      <c r="DW98" s="99" t="s">
        <v>230</v>
      </c>
      <c r="DX98" s="99" t="s">
        <v>230</v>
      </c>
      <c r="DY98" s="99" t="s">
        <v>230</v>
      </c>
      <c r="DZ98" s="47">
        <v>5</v>
      </c>
      <c r="EA98" s="48">
        <f t="shared" si="172"/>
        <v>6</v>
      </c>
      <c r="EB98" s="48">
        <f t="shared" si="173"/>
        <v>8</v>
      </c>
      <c r="EC98" s="48">
        <f t="shared" si="174"/>
        <v>36</v>
      </c>
      <c r="ED98" s="48">
        <f t="shared" si="175"/>
        <v>32</v>
      </c>
      <c r="EE98" s="48">
        <f t="shared" si="176"/>
        <v>36</v>
      </c>
      <c r="EF98" s="118">
        <f t="shared" si="177"/>
        <v>1990656</v>
      </c>
      <c r="EG98" s="118">
        <f t="shared" si="227"/>
        <v>696259.85946512839</v>
      </c>
      <c r="EH98" s="118">
        <f t="shared" si="228"/>
        <v>1500</v>
      </c>
      <c r="EI98" s="118">
        <f t="shared" si="229"/>
        <v>1044389789.1976926</v>
      </c>
      <c r="EJ98" s="51">
        <f t="shared" si="178"/>
        <v>4.7919718307013234E-2</v>
      </c>
      <c r="EL98" s="48">
        <f t="shared" si="230"/>
        <v>13</v>
      </c>
      <c r="EM98" s="47" t="s">
        <v>111</v>
      </c>
      <c r="EN98" s="48">
        <f t="shared" si="231"/>
        <v>33</v>
      </c>
      <c r="EO98" s="48">
        <f t="shared" si="232"/>
        <v>4</v>
      </c>
      <c r="EP98" s="48">
        <f t="shared" si="233"/>
        <v>20</v>
      </c>
      <c r="EQ98" s="48">
        <f t="shared" si="234"/>
        <v>44</v>
      </c>
      <c r="ER98" s="48">
        <f t="shared" si="235"/>
        <v>9</v>
      </c>
      <c r="ET98" s="48">
        <f t="shared" si="236"/>
        <v>13</v>
      </c>
      <c r="EU98" s="48">
        <v>5</v>
      </c>
      <c r="EV98" s="47" t="str">
        <f t="shared" si="179"/>
        <v>Pd5</v>
      </c>
      <c r="EW98" s="47"/>
      <c r="EX98" s="47" t="s">
        <v>229</v>
      </c>
      <c r="EY98" s="99" t="s">
        <v>230</v>
      </c>
      <c r="EZ98" s="99" t="s">
        <v>230</v>
      </c>
      <c r="FA98" s="99" t="s">
        <v>230</v>
      </c>
      <c r="FB98" s="99" t="s">
        <v>230</v>
      </c>
      <c r="FC98" s="47">
        <v>5</v>
      </c>
      <c r="FD98" s="48">
        <f t="shared" si="180"/>
        <v>6</v>
      </c>
      <c r="FE98" s="48">
        <f t="shared" si="181"/>
        <v>8</v>
      </c>
      <c r="FF98" s="48">
        <f t="shared" si="182"/>
        <v>36</v>
      </c>
      <c r="FG98" s="48">
        <f t="shared" si="183"/>
        <v>32</v>
      </c>
      <c r="FH98" s="48">
        <f t="shared" si="184"/>
        <v>36</v>
      </c>
      <c r="FI98" s="118">
        <f t="shared" si="185"/>
        <v>1990656</v>
      </c>
      <c r="FJ98" s="118">
        <f t="shared" si="237"/>
        <v>811538.41726618714</v>
      </c>
      <c r="FK98" s="118">
        <f t="shared" si="238"/>
        <v>2400</v>
      </c>
      <c r="FL98" s="118">
        <f t="shared" si="186"/>
        <v>1947692201.4388492</v>
      </c>
      <c r="FM98" s="51">
        <f t="shared" si="187"/>
        <v>8.9365926981548785E-2</v>
      </c>
      <c r="FO98" s="48">
        <f t="shared" si="239"/>
        <v>13</v>
      </c>
      <c r="FP98" s="47" t="s">
        <v>111</v>
      </c>
      <c r="FQ98" s="48">
        <f t="shared" si="240"/>
        <v>33</v>
      </c>
      <c r="FR98" s="48">
        <f t="shared" si="241"/>
        <v>4</v>
      </c>
      <c r="FS98" s="48">
        <f t="shared" si="242"/>
        <v>20</v>
      </c>
      <c r="FT98" s="48">
        <f t="shared" si="243"/>
        <v>44</v>
      </c>
      <c r="FU98" s="48">
        <f t="shared" si="244"/>
        <v>9</v>
      </c>
      <c r="FW98" s="48">
        <f t="shared" si="245"/>
        <v>13</v>
      </c>
      <c r="FX98" s="48">
        <v>5</v>
      </c>
      <c r="FY98" s="47" t="str">
        <f t="shared" si="188"/>
        <v>Pd5</v>
      </c>
      <c r="FZ98" s="47"/>
      <c r="GA98" s="47" t="s">
        <v>229</v>
      </c>
      <c r="GB98" s="99" t="s">
        <v>230</v>
      </c>
      <c r="GC98" s="99" t="s">
        <v>230</v>
      </c>
      <c r="GD98" s="99" t="s">
        <v>230</v>
      </c>
      <c r="GE98" s="99" t="s">
        <v>230</v>
      </c>
      <c r="GF98" s="47">
        <v>5</v>
      </c>
      <c r="GG98" s="48">
        <f t="shared" si="189"/>
        <v>6</v>
      </c>
      <c r="GH98" s="48">
        <f t="shared" si="190"/>
        <v>8</v>
      </c>
      <c r="GI98" s="48">
        <f t="shared" si="191"/>
        <v>36</v>
      </c>
      <c r="GJ98" s="48">
        <f t="shared" si="192"/>
        <v>32</v>
      </c>
      <c r="GK98" s="48">
        <f t="shared" si="193"/>
        <v>36</v>
      </c>
      <c r="GL98" s="118">
        <f t="shared" si="194"/>
        <v>1990656</v>
      </c>
      <c r="GM98" s="118">
        <f t="shared" si="246"/>
        <v>325944</v>
      </c>
      <c r="GN98" s="118">
        <f t="shared" si="247"/>
        <v>3000</v>
      </c>
      <c r="GO98" s="118">
        <f t="shared" si="195"/>
        <v>977832000</v>
      </c>
      <c r="GP98" s="51">
        <f t="shared" si="196"/>
        <v>4.4865848437277006E-2</v>
      </c>
      <c r="GS98" s="48">
        <v>10</v>
      </c>
      <c r="GT98" s="47">
        <v>2</v>
      </c>
      <c r="GU98" s="99" t="s">
        <v>205</v>
      </c>
      <c r="GV98" s="93">
        <v>1</v>
      </c>
      <c r="GW98" s="47" t="s">
        <v>206</v>
      </c>
      <c r="GX98" s="99" t="str">
        <f t="shared" si="94"/>
        <v>Jk2</v>
      </c>
      <c r="GY98" s="48">
        <f t="shared" si="102"/>
        <v>0</v>
      </c>
      <c r="GZ98" s="94">
        <f t="shared" si="157"/>
        <v>0</v>
      </c>
      <c r="HA98" s="95">
        <f t="shared" si="99"/>
        <v>0</v>
      </c>
      <c r="HB98" s="51">
        <f t="shared" si="96"/>
        <v>0</v>
      </c>
      <c r="HC98" s="51">
        <f t="shared" si="97"/>
        <v>0</v>
      </c>
      <c r="HD98" s="453">
        <f t="shared" si="98"/>
        <v>0</v>
      </c>
      <c r="HE98" s="184"/>
    </row>
    <row r="99" spans="1:213">
      <c r="A99" s="221"/>
      <c r="B99" s="47" t="s">
        <v>31</v>
      </c>
      <c r="C99" s="47" t="s">
        <v>32</v>
      </c>
      <c r="D99" s="47" t="s">
        <v>33</v>
      </c>
      <c r="E99" s="47" t="s">
        <v>34</v>
      </c>
      <c r="F99" s="47" t="s">
        <v>35</v>
      </c>
      <c r="G99" s="49">
        <f t="shared" si="134"/>
        <v>92</v>
      </c>
      <c r="H99" s="251" t="str">
        <f t="shared" si="139"/>
        <v/>
      </c>
      <c r="I99" s="251" t="str">
        <f t="shared" si="140"/>
        <v/>
      </c>
      <c r="J99" s="251" t="str">
        <f t="shared" si="141"/>
        <v/>
      </c>
      <c r="K99" s="251" t="str">
        <f t="shared" si="142"/>
        <v/>
      </c>
      <c r="L99" s="251" t="str">
        <f t="shared" si="143"/>
        <v/>
      </c>
      <c r="M99" s="49"/>
      <c r="N99" s="198"/>
      <c r="O99" s="198"/>
      <c r="P99" s="198"/>
      <c r="Q99" s="198"/>
      <c r="R99" s="198"/>
      <c r="S99" s="49"/>
      <c r="T99" s="47" t="s">
        <v>31</v>
      </c>
      <c r="U99" s="47" t="s">
        <v>32</v>
      </c>
      <c r="V99" s="47" t="s">
        <v>33</v>
      </c>
      <c r="W99" s="47" t="s">
        <v>34</v>
      </c>
      <c r="X99" s="47" t="s">
        <v>35</v>
      </c>
      <c r="Y99" s="49">
        <f t="shared" si="128"/>
        <v>92</v>
      </c>
      <c r="Z99" s="251" t="str">
        <f t="shared" si="145"/>
        <v/>
      </c>
      <c r="AA99" s="251" t="str">
        <f t="shared" si="146"/>
        <v/>
      </c>
      <c r="AB99" s="251" t="str">
        <f t="shared" si="147"/>
        <v/>
      </c>
      <c r="AC99" s="251" t="str">
        <f t="shared" si="148"/>
        <v/>
      </c>
      <c r="AD99" s="251" t="str">
        <f t="shared" si="149"/>
        <v/>
      </c>
      <c r="AE99" s="49"/>
      <c r="AF99" s="198"/>
      <c r="AG99" s="198"/>
      <c r="AH99" s="198"/>
      <c r="AI99" s="198"/>
      <c r="AJ99" s="198"/>
      <c r="AK99" s="49"/>
      <c r="AL99" s="217"/>
      <c r="AM99" s="217"/>
      <c r="AN99" s="315"/>
      <c r="AO99" s="217"/>
      <c r="AP99" s="217"/>
      <c r="AQ99" s="217"/>
      <c r="AR99" s="217"/>
      <c r="AS99" s="78"/>
      <c r="AU99" s="99">
        <f t="shared" si="248"/>
        <v>9</v>
      </c>
      <c r="AV99" s="99" t="str">
        <f t="shared" si="249"/>
        <v>Nn</v>
      </c>
      <c r="AW99" s="99">
        <f>SUM(N995:N1090)</f>
        <v>20</v>
      </c>
      <c r="AX99" s="99">
        <f>SUM(O995:O1090)</f>
        <v>17</v>
      </c>
      <c r="AY99" s="99">
        <f>SUM(P995:P1090)</f>
        <v>25</v>
      </c>
      <c r="AZ99" s="99">
        <f>SUM(Q995:Q1090)</f>
        <v>40</v>
      </c>
      <c r="BA99" s="99">
        <f>SUM(R995:R1090)</f>
        <v>41</v>
      </c>
      <c r="BC99" s="48">
        <f t="shared" si="197"/>
        <v>14</v>
      </c>
      <c r="BD99" s="47" t="s">
        <v>115</v>
      </c>
      <c r="BE99" s="48">
        <f>$AW36*$AM$23</f>
        <v>6</v>
      </c>
      <c r="BF99" s="48">
        <f>$AX36*$AN$23</f>
        <v>4</v>
      </c>
      <c r="BG99" s="48">
        <f>$AY36*$AO$23</f>
        <v>4</v>
      </c>
      <c r="BH99" s="48">
        <f>$AZ36*$AP$23</f>
        <v>4</v>
      </c>
      <c r="BI99" s="48">
        <f>$BA36*$AQ$23</f>
        <v>3</v>
      </c>
      <c r="BK99" s="48">
        <f t="shared" si="203"/>
        <v>14</v>
      </c>
      <c r="BL99" s="48">
        <v>5</v>
      </c>
      <c r="BM99" s="47" t="str">
        <f t="shared" si="158"/>
        <v>Pd4</v>
      </c>
      <c r="BN99" s="47"/>
      <c r="BO99" s="47" t="s">
        <v>229</v>
      </c>
      <c r="BP99" s="99" t="s">
        <v>230</v>
      </c>
      <c r="BQ99" s="99" t="s">
        <v>230</v>
      </c>
      <c r="BR99" s="99" t="s">
        <v>230</v>
      </c>
      <c r="BS99" s="47" t="s">
        <v>122</v>
      </c>
      <c r="BT99" s="47">
        <v>4</v>
      </c>
      <c r="BU99" s="48">
        <f t="shared" si="159"/>
        <v>6</v>
      </c>
      <c r="BV99" s="48">
        <f t="shared" si="160"/>
        <v>8</v>
      </c>
      <c r="BW99" s="48">
        <f t="shared" si="161"/>
        <v>36</v>
      </c>
      <c r="BX99" s="48">
        <f t="shared" si="162"/>
        <v>32</v>
      </c>
      <c r="BY99" s="48">
        <f t="shared" si="163"/>
        <v>55</v>
      </c>
      <c r="BZ99" s="118">
        <f t="shared" si="164"/>
        <v>3041280</v>
      </c>
      <c r="CA99" s="118">
        <f t="shared" si="165"/>
        <v>1040599.6443007276</v>
      </c>
      <c r="CB99" s="118">
        <f t="shared" si="166"/>
        <v>200</v>
      </c>
      <c r="CC99" s="118">
        <f t="shared" si="204"/>
        <v>208119928.86014554</v>
      </c>
      <c r="CD99" s="51">
        <f t="shared" si="167"/>
        <v>9.5491630310893527E-3</v>
      </c>
      <c r="CE99" s="81"/>
      <c r="CF99" s="48">
        <f t="shared" si="205"/>
        <v>14</v>
      </c>
      <c r="CG99" s="47" t="s">
        <v>115</v>
      </c>
      <c r="CH99" s="48">
        <f>$AW36*$AM$23</f>
        <v>6</v>
      </c>
      <c r="CI99" s="48">
        <f>$AX36*$AN$23</f>
        <v>4</v>
      </c>
      <c r="CJ99" s="48">
        <f>$AY36*$AO$23</f>
        <v>4</v>
      </c>
      <c r="CK99" s="48">
        <f>$AZ36*$AP$23</f>
        <v>4</v>
      </c>
      <c r="CL99" s="48">
        <f>$BA36*$AQ$23</f>
        <v>3</v>
      </c>
      <c r="CN99" s="48">
        <f t="shared" si="211"/>
        <v>14</v>
      </c>
      <c r="CO99" s="48">
        <v>5</v>
      </c>
      <c r="CP99" s="47" t="str">
        <f t="shared" si="168"/>
        <v>Pd4</v>
      </c>
      <c r="CQ99" s="47"/>
      <c r="CR99" s="47" t="s">
        <v>229</v>
      </c>
      <c r="CS99" s="99" t="s">
        <v>230</v>
      </c>
      <c r="CT99" s="99" t="s">
        <v>230</v>
      </c>
      <c r="CU99" s="99" t="s">
        <v>230</v>
      </c>
      <c r="CV99" s="47" t="s">
        <v>122</v>
      </c>
      <c r="CW99" s="47">
        <v>4</v>
      </c>
      <c r="CX99" s="48">
        <f t="shared" si="212"/>
        <v>6</v>
      </c>
      <c r="CY99" s="48">
        <f t="shared" si="213"/>
        <v>8</v>
      </c>
      <c r="CZ99" s="48">
        <f t="shared" si="214"/>
        <v>36</v>
      </c>
      <c r="DA99" s="48">
        <f t="shared" si="215"/>
        <v>32</v>
      </c>
      <c r="DB99" s="48">
        <f t="shared" si="216"/>
        <v>55</v>
      </c>
      <c r="DC99" s="118">
        <f t="shared" si="169"/>
        <v>3041280</v>
      </c>
      <c r="DD99" s="118">
        <f t="shared" si="217"/>
        <v>1091707.8531317494</v>
      </c>
      <c r="DE99" s="118">
        <f t="shared" si="218"/>
        <v>300</v>
      </c>
      <c r="DF99" s="118">
        <f t="shared" si="219"/>
        <v>327512355.93952483</v>
      </c>
      <c r="DG99" s="51">
        <f t="shared" si="170"/>
        <v>1.5027243660381582E-2</v>
      </c>
      <c r="DI99" s="48">
        <f t="shared" si="220"/>
        <v>14</v>
      </c>
      <c r="DJ99" s="47" t="s">
        <v>115</v>
      </c>
      <c r="DK99" s="48">
        <f>$AW36*$AM$23</f>
        <v>6</v>
      </c>
      <c r="DL99" s="48">
        <f>$AX36*$AN$23</f>
        <v>4</v>
      </c>
      <c r="DM99" s="48">
        <f>$AY36*$AO$23</f>
        <v>4</v>
      </c>
      <c r="DN99" s="48">
        <f>$AZ36*$AP$23</f>
        <v>4</v>
      </c>
      <c r="DO99" s="48">
        <f>$BA36*$AQ$23</f>
        <v>3</v>
      </c>
      <c r="DQ99" s="48">
        <f t="shared" si="226"/>
        <v>14</v>
      </c>
      <c r="DR99" s="48">
        <v>5</v>
      </c>
      <c r="DS99" s="47" t="str">
        <f t="shared" si="171"/>
        <v>Pd4</v>
      </c>
      <c r="DT99" s="47"/>
      <c r="DU99" s="47" t="s">
        <v>229</v>
      </c>
      <c r="DV99" s="99" t="s">
        <v>230</v>
      </c>
      <c r="DW99" s="99" t="s">
        <v>230</v>
      </c>
      <c r="DX99" s="99" t="s">
        <v>230</v>
      </c>
      <c r="DY99" s="47" t="s">
        <v>122</v>
      </c>
      <c r="DZ99" s="47">
        <v>4</v>
      </c>
      <c r="EA99" s="48">
        <f t="shared" si="172"/>
        <v>6</v>
      </c>
      <c r="EB99" s="48">
        <f t="shared" si="173"/>
        <v>8</v>
      </c>
      <c r="EC99" s="48">
        <f t="shared" si="174"/>
        <v>36</v>
      </c>
      <c r="ED99" s="48">
        <f t="shared" si="175"/>
        <v>32</v>
      </c>
      <c r="EE99" s="48">
        <f t="shared" si="176"/>
        <v>55</v>
      </c>
      <c r="EF99" s="118">
        <f t="shared" si="177"/>
        <v>3041280</v>
      </c>
      <c r="EG99" s="118">
        <f t="shared" si="227"/>
        <v>1063730.3408495018</v>
      </c>
      <c r="EH99" s="118">
        <f t="shared" si="228"/>
        <v>500</v>
      </c>
      <c r="EI99" s="118">
        <f t="shared" si="229"/>
        <v>531865170.42475086</v>
      </c>
      <c r="EJ99" s="51">
        <f t="shared" si="178"/>
        <v>2.440356024894192E-2</v>
      </c>
      <c r="EL99" s="48">
        <f t="shared" si="230"/>
        <v>14</v>
      </c>
      <c r="EM99" s="47" t="s">
        <v>115</v>
      </c>
      <c r="EN99" s="48">
        <f>$AW36*$AM$23</f>
        <v>6</v>
      </c>
      <c r="EO99" s="48">
        <f>$AX36*$AN$23</f>
        <v>4</v>
      </c>
      <c r="EP99" s="48">
        <f>$AY36*$AO$23</f>
        <v>4</v>
      </c>
      <c r="EQ99" s="48">
        <f>$AZ36*$AP$23</f>
        <v>4</v>
      </c>
      <c r="ER99" s="48">
        <f>$BA36*$AQ$23</f>
        <v>3</v>
      </c>
      <c r="ET99" s="48">
        <f t="shared" si="236"/>
        <v>14</v>
      </c>
      <c r="EU99" s="48">
        <v>5</v>
      </c>
      <c r="EV99" s="47" t="str">
        <f t="shared" si="179"/>
        <v>Pd4</v>
      </c>
      <c r="EW99" s="47"/>
      <c r="EX99" s="47" t="s">
        <v>229</v>
      </c>
      <c r="EY99" s="99" t="s">
        <v>230</v>
      </c>
      <c r="EZ99" s="99" t="s">
        <v>230</v>
      </c>
      <c r="FA99" s="99" t="s">
        <v>230</v>
      </c>
      <c r="FB99" s="47" t="s">
        <v>122</v>
      </c>
      <c r="FC99" s="47">
        <v>4</v>
      </c>
      <c r="FD99" s="48">
        <f t="shared" si="180"/>
        <v>6</v>
      </c>
      <c r="FE99" s="48">
        <f t="shared" si="181"/>
        <v>8</v>
      </c>
      <c r="FF99" s="48">
        <f t="shared" si="182"/>
        <v>36</v>
      </c>
      <c r="FG99" s="48">
        <f t="shared" si="183"/>
        <v>32</v>
      </c>
      <c r="FH99" s="48">
        <f t="shared" si="184"/>
        <v>55</v>
      </c>
      <c r="FI99" s="118">
        <f t="shared" si="185"/>
        <v>3041280</v>
      </c>
      <c r="FJ99" s="118">
        <f t="shared" si="237"/>
        <v>1239850.3597122303</v>
      </c>
      <c r="FK99" s="118">
        <f t="shared" si="238"/>
        <v>800</v>
      </c>
      <c r="FL99" s="118">
        <f t="shared" si="186"/>
        <v>991880287.76978421</v>
      </c>
      <c r="FM99" s="51">
        <f t="shared" si="187"/>
        <v>4.5510425777640577E-2</v>
      </c>
      <c r="FO99" s="48">
        <f t="shared" si="239"/>
        <v>14</v>
      </c>
      <c r="FP99" s="47" t="s">
        <v>115</v>
      </c>
      <c r="FQ99" s="48">
        <f>$AW36*$AM$23</f>
        <v>6</v>
      </c>
      <c r="FR99" s="48">
        <f>$AX36*$AN$23</f>
        <v>4</v>
      </c>
      <c r="FS99" s="48">
        <f>$AY36*$AO$23</f>
        <v>4</v>
      </c>
      <c r="FT99" s="48">
        <f>$AZ36*$AP$23</f>
        <v>4</v>
      </c>
      <c r="FU99" s="48">
        <f>$BA36*$AQ$23</f>
        <v>3</v>
      </c>
      <c r="FW99" s="48">
        <f t="shared" si="245"/>
        <v>14</v>
      </c>
      <c r="FX99" s="48">
        <v>5</v>
      </c>
      <c r="FY99" s="47" t="str">
        <f t="shared" si="188"/>
        <v>Pd4</v>
      </c>
      <c r="FZ99" s="47"/>
      <c r="GA99" s="47" t="s">
        <v>229</v>
      </c>
      <c r="GB99" s="99" t="s">
        <v>230</v>
      </c>
      <c r="GC99" s="99" t="s">
        <v>230</v>
      </c>
      <c r="GD99" s="99" t="s">
        <v>230</v>
      </c>
      <c r="GE99" s="47" t="s">
        <v>122</v>
      </c>
      <c r="GF99" s="47">
        <v>4</v>
      </c>
      <c r="GG99" s="48">
        <f t="shared" si="189"/>
        <v>6</v>
      </c>
      <c r="GH99" s="48">
        <f t="shared" si="190"/>
        <v>8</v>
      </c>
      <c r="GI99" s="48">
        <f t="shared" si="191"/>
        <v>36</v>
      </c>
      <c r="GJ99" s="48">
        <f t="shared" si="192"/>
        <v>32</v>
      </c>
      <c r="GK99" s="48">
        <f t="shared" si="193"/>
        <v>55</v>
      </c>
      <c r="GL99" s="118">
        <f t="shared" si="194"/>
        <v>3041280</v>
      </c>
      <c r="GM99" s="118">
        <f t="shared" si="246"/>
        <v>497970</v>
      </c>
      <c r="GN99" s="118">
        <f t="shared" si="247"/>
        <v>1000</v>
      </c>
      <c r="GO99" s="118">
        <f t="shared" si="195"/>
        <v>497970000</v>
      </c>
      <c r="GP99" s="51">
        <f t="shared" si="196"/>
        <v>2.2848348741205882E-2</v>
      </c>
      <c r="GS99" s="48">
        <v>10</v>
      </c>
      <c r="GT99" s="47">
        <v>1</v>
      </c>
      <c r="GU99" s="99" t="s">
        <v>205</v>
      </c>
      <c r="GV99" s="93">
        <v>1</v>
      </c>
      <c r="GW99" s="47" t="s">
        <v>206</v>
      </c>
      <c r="GX99" s="99" t="str">
        <f t="shared" si="94"/>
        <v>Jk1</v>
      </c>
      <c r="GY99" s="48">
        <f t="shared" si="102"/>
        <v>0</v>
      </c>
      <c r="GZ99" s="94">
        <f t="shared" si="157"/>
        <v>0</v>
      </c>
      <c r="HA99" s="95">
        <f t="shared" si="99"/>
        <v>0</v>
      </c>
      <c r="HB99" s="51">
        <f t="shared" si="96"/>
        <v>0</v>
      </c>
      <c r="HC99" s="51">
        <f t="shared" si="97"/>
        <v>0</v>
      </c>
      <c r="HD99" s="453">
        <f t="shared" si="98"/>
        <v>0</v>
      </c>
      <c r="HE99" s="184"/>
    </row>
    <row r="100" spans="1:213">
      <c r="A100" s="216" t="str">
        <f>AU4</f>
        <v>Wild</v>
      </c>
      <c r="B100" s="47">
        <f t="shared" ref="B100:F112" si="250">COUNTIF(B$4:B$96,$A100)</f>
        <v>0</v>
      </c>
      <c r="C100" s="47">
        <f t="shared" si="250"/>
        <v>1</v>
      </c>
      <c r="D100" s="47">
        <f t="shared" si="250"/>
        <v>2</v>
      </c>
      <c r="E100" s="47">
        <f t="shared" si="250"/>
        <v>1</v>
      </c>
      <c r="F100" s="47">
        <f t="shared" si="250"/>
        <v>0</v>
      </c>
      <c r="T100" s="47">
        <f t="shared" ref="T100:X112" si="251">COUNTIF(T$4:T$96,$A100)</f>
        <v>0</v>
      </c>
      <c r="U100" s="47">
        <f t="shared" si="251"/>
        <v>1</v>
      </c>
      <c r="V100" s="47">
        <f t="shared" si="251"/>
        <v>2</v>
      </c>
      <c r="W100" s="47">
        <f t="shared" si="251"/>
        <v>1</v>
      </c>
      <c r="X100" s="47">
        <f t="shared" si="251"/>
        <v>0</v>
      </c>
      <c r="AK100" s="49"/>
      <c r="AL100" s="312"/>
      <c r="AM100" s="318"/>
      <c r="AN100" s="319"/>
      <c r="AO100" s="319"/>
      <c r="AP100" s="312"/>
      <c r="AQ100" s="217"/>
      <c r="AR100" s="217"/>
      <c r="AU100" s="49"/>
      <c r="AW100" s="52"/>
      <c r="AX100" s="52"/>
      <c r="AY100" s="52"/>
      <c r="AZ100" s="52"/>
      <c r="BA100" s="52"/>
      <c r="BC100" s="199">
        <f t="shared" si="197"/>
        <v>15</v>
      </c>
      <c r="BD100" s="441" t="s">
        <v>124</v>
      </c>
      <c r="BE100" s="199">
        <f t="shared" ref="BE100:BI111" si="252">BE$87+BE88</f>
        <v>6</v>
      </c>
      <c r="BF100" s="199">
        <f t="shared" si="252"/>
        <v>12</v>
      </c>
      <c r="BG100" s="199">
        <f t="shared" si="252"/>
        <v>12</v>
      </c>
      <c r="BH100" s="199">
        <f t="shared" si="252"/>
        <v>20</v>
      </c>
      <c r="BI100" s="199">
        <f t="shared" si="252"/>
        <v>12</v>
      </c>
      <c r="BK100" s="48">
        <f t="shared" si="203"/>
        <v>15</v>
      </c>
      <c r="BL100" s="48">
        <v>5</v>
      </c>
      <c r="BM100" s="47" t="str">
        <f t="shared" si="158"/>
        <v>Pd3</v>
      </c>
      <c r="BN100" s="47"/>
      <c r="BO100" s="47" t="s">
        <v>229</v>
      </c>
      <c r="BP100" s="99" t="s">
        <v>230</v>
      </c>
      <c r="BQ100" s="99" t="s">
        <v>230</v>
      </c>
      <c r="BR100" s="47" t="s">
        <v>122</v>
      </c>
      <c r="BS100" s="99" t="s">
        <v>223</v>
      </c>
      <c r="BT100" s="47">
        <v>3</v>
      </c>
      <c r="BU100" s="48">
        <f t="shared" si="159"/>
        <v>6</v>
      </c>
      <c r="BV100" s="48">
        <f t="shared" si="160"/>
        <v>8</v>
      </c>
      <c r="BW100" s="48">
        <f t="shared" si="161"/>
        <v>36</v>
      </c>
      <c r="BX100" s="48">
        <f t="shared" si="162"/>
        <v>41</v>
      </c>
      <c r="BY100" s="48">
        <f t="shared" si="163"/>
        <v>91</v>
      </c>
      <c r="BZ100" s="118">
        <f t="shared" si="164"/>
        <v>6447168</v>
      </c>
      <c r="CA100" s="118">
        <f t="shared" si="165"/>
        <v>2205952.9959579632</v>
      </c>
      <c r="CB100" s="118">
        <f t="shared" si="166"/>
        <v>60</v>
      </c>
      <c r="CC100" s="118">
        <f t="shared" si="204"/>
        <v>132357179.75747779</v>
      </c>
      <c r="CD100" s="51">
        <f t="shared" si="167"/>
        <v>6.0729421481240404E-3</v>
      </c>
      <c r="CE100" s="81"/>
      <c r="CF100" s="199">
        <f t="shared" si="205"/>
        <v>15</v>
      </c>
      <c r="CG100" s="441" t="s">
        <v>124</v>
      </c>
      <c r="CH100" s="199">
        <f t="shared" ref="CH100:CL111" si="253">CH$87+CH88</f>
        <v>6</v>
      </c>
      <c r="CI100" s="199">
        <f t="shared" si="253"/>
        <v>12</v>
      </c>
      <c r="CJ100" s="199">
        <f t="shared" si="253"/>
        <v>12</v>
      </c>
      <c r="CK100" s="199">
        <f t="shared" si="253"/>
        <v>20</v>
      </c>
      <c r="CL100" s="199">
        <f t="shared" si="253"/>
        <v>12</v>
      </c>
      <c r="CN100" s="48">
        <f t="shared" si="211"/>
        <v>15</v>
      </c>
      <c r="CO100" s="48">
        <v>5</v>
      </c>
      <c r="CP100" s="47" t="str">
        <f t="shared" si="168"/>
        <v>Pd3</v>
      </c>
      <c r="CQ100" s="47"/>
      <c r="CR100" s="47" t="s">
        <v>229</v>
      </c>
      <c r="CS100" s="99" t="s">
        <v>230</v>
      </c>
      <c r="CT100" s="99" t="s">
        <v>230</v>
      </c>
      <c r="CU100" s="47" t="s">
        <v>122</v>
      </c>
      <c r="CV100" s="99" t="s">
        <v>223</v>
      </c>
      <c r="CW100" s="47">
        <v>3</v>
      </c>
      <c r="CX100" s="48">
        <f t="shared" si="212"/>
        <v>6</v>
      </c>
      <c r="CY100" s="48">
        <f t="shared" si="213"/>
        <v>8</v>
      </c>
      <c r="CZ100" s="48">
        <f t="shared" si="214"/>
        <v>36</v>
      </c>
      <c r="DA100" s="48">
        <f t="shared" si="215"/>
        <v>41</v>
      </c>
      <c r="DB100" s="48">
        <f t="shared" si="216"/>
        <v>91</v>
      </c>
      <c r="DC100" s="118">
        <f t="shared" si="169"/>
        <v>6447168</v>
      </c>
      <c r="DD100" s="118">
        <f t="shared" si="217"/>
        <v>2314296.5909287259</v>
      </c>
      <c r="DE100" s="118">
        <f t="shared" si="218"/>
        <v>90</v>
      </c>
      <c r="DF100" s="118">
        <f t="shared" si="219"/>
        <v>208286693.18358535</v>
      </c>
      <c r="DG100" s="51">
        <f t="shared" si="170"/>
        <v>9.5568146756051745E-3</v>
      </c>
      <c r="DI100" s="199">
        <f t="shared" si="220"/>
        <v>15</v>
      </c>
      <c r="DJ100" s="441" t="s">
        <v>124</v>
      </c>
      <c r="DK100" s="199">
        <f t="shared" ref="DK100:DO111" si="254">DK$87+DK88</f>
        <v>6</v>
      </c>
      <c r="DL100" s="199">
        <f t="shared" si="254"/>
        <v>12</v>
      </c>
      <c r="DM100" s="199">
        <f t="shared" si="254"/>
        <v>12</v>
      </c>
      <c r="DN100" s="199">
        <f t="shared" si="254"/>
        <v>20</v>
      </c>
      <c r="DO100" s="199">
        <f t="shared" si="254"/>
        <v>12</v>
      </c>
      <c r="DQ100" s="48">
        <f t="shared" si="226"/>
        <v>15</v>
      </c>
      <c r="DR100" s="48">
        <v>5</v>
      </c>
      <c r="DS100" s="47" t="str">
        <f t="shared" si="171"/>
        <v>Pd3</v>
      </c>
      <c r="DT100" s="47"/>
      <c r="DU100" s="47" t="s">
        <v>229</v>
      </c>
      <c r="DV100" s="99" t="s">
        <v>230</v>
      </c>
      <c r="DW100" s="99" t="s">
        <v>230</v>
      </c>
      <c r="DX100" s="47" t="s">
        <v>122</v>
      </c>
      <c r="DY100" s="99" t="s">
        <v>223</v>
      </c>
      <c r="DZ100" s="47">
        <v>3</v>
      </c>
      <c r="EA100" s="48">
        <f t="shared" si="172"/>
        <v>6</v>
      </c>
      <c r="EB100" s="48">
        <f t="shared" si="173"/>
        <v>8</v>
      </c>
      <c r="EC100" s="48">
        <f t="shared" si="174"/>
        <v>36</v>
      </c>
      <c r="ED100" s="48">
        <f t="shared" si="175"/>
        <v>41</v>
      </c>
      <c r="EE100" s="48">
        <f t="shared" si="176"/>
        <v>91</v>
      </c>
      <c r="EF100" s="118">
        <f t="shared" si="177"/>
        <v>6447168</v>
      </c>
      <c r="EG100" s="118">
        <f t="shared" si="227"/>
        <v>2254987.4441531198</v>
      </c>
      <c r="EH100" s="118">
        <f t="shared" si="228"/>
        <v>150</v>
      </c>
      <c r="EI100" s="118">
        <f t="shared" si="229"/>
        <v>338248116.62296796</v>
      </c>
      <c r="EJ100" s="51">
        <f t="shared" si="178"/>
        <v>1.551983237877312E-2</v>
      </c>
      <c r="EL100" s="199">
        <f t="shared" si="230"/>
        <v>15</v>
      </c>
      <c r="EM100" s="441" t="s">
        <v>124</v>
      </c>
      <c r="EN100" s="199">
        <f t="shared" ref="EN100:ER111" si="255">EN$87+EN88</f>
        <v>6</v>
      </c>
      <c r="EO100" s="199">
        <f t="shared" si="255"/>
        <v>12</v>
      </c>
      <c r="EP100" s="199">
        <f t="shared" si="255"/>
        <v>12</v>
      </c>
      <c r="EQ100" s="199">
        <f t="shared" si="255"/>
        <v>20</v>
      </c>
      <c r="ER100" s="199">
        <f t="shared" si="255"/>
        <v>12</v>
      </c>
      <c r="ET100" s="48">
        <f t="shared" si="236"/>
        <v>15</v>
      </c>
      <c r="EU100" s="48">
        <v>5</v>
      </c>
      <c r="EV100" s="47" t="str">
        <f t="shared" si="179"/>
        <v>Pd3</v>
      </c>
      <c r="EW100" s="47"/>
      <c r="EX100" s="47" t="s">
        <v>229</v>
      </c>
      <c r="EY100" s="99" t="s">
        <v>230</v>
      </c>
      <c r="EZ100" s="99" t="s">
        <v>230</v>
      </c>
      <c r="FA100" s="47" t="s">
        <v>122</v>
      </c>
      <c r="FB100" s="99" t="s">
        <v>223</v>
      </c>
      <c r="FC100" s="47">
        <v>3</v>
      </c>
      <c r="FD100" s="48">
        <f t="shared" si="180"/>
        <v>6</v>
      </c>
      <c r="FE100" s="48">
        <f t="shared" si="181"/>
        <v>8</v>
      </c>
      <c r="FF100" s="48">
        <f t="shared" si="182"/>
        <v>36</v>
      </c>
      <c r="FG100" s="48">
        <f t="shared" si="183"/>
        <v>41</v>
      </c>
      <c r="FH100" s="48">
        <f t="shared" si="184"/>
        <v>91</v>
      </c>
      <c r="FI100" s="118">
        <f t="shared" si="185"/>
        <v>6447168</v>
      </c>
      <c r="FJ100" s="118">
        <f t="shared" si="237"/>
        <v>2628341.8705035974</v>
      </c>
      <c r="FK100" s="118">
        <f t="shared" si="238"/>
        <v>240</v>
      </c>
      <c r="FL100" s="118">
        <f t="shared" si="186"/>
        <v>630802048.92086339</v>
      </c>
      <c r="FM100" s="51">
        <f t="shared" si="187"/>
        <v>2.8943079302791535E-2</v>
      </c>
      <c r="FO100" s="199">
        <f t="shared" si="239"/>
        <v>15</v>
      </c>
      <c r="FP100" s="441" t="s">
        <v>124</v>
      </c>
      <c r="FQ100" s="199">
        <f t="shared" ref="FQ100:FU111" si="256">FQ$87+FQ88</f>
        <v>6</v>
      </c>
      <c r="FR100" s="199">
        <f t="shared" si="256"/>
        <v>12</v>
      </c>
      <c r="FS100" s="199">
        <f t="shared" si="256"/>
        <v>12</v>
      </c>
      <c r="FT100" s="199">
        <f t="shared" si="256"/>
        <v>20</v>
      </c>
      <c r="FU100" s="199">
        <f t="shared" si="256"/>
        <v>12</v>
      </c>
      <c r="FW100" s="48">
        <f t="shared" si="245"/>
        <v>15</v>
      </c>
      <c r="FX100" s="48">
        <v>5</v>
      </c>
      <c r="FY100" s="47" t="str">
        <f t="shared" si="188"/>
        <v>Pd3</v>
      </c>
      <c r="FZ100" s="47"/>
      <c r="GA100" s="47" t="s">
        <v>229</v>
      </c>
      <c r="GB100" s="99" t="s">
        <v>230</v>
      </c>
      <c r="GC100" s="99" t="s">
        <v>230</v>
      </c>
      <c r="GD100" s="47" t="s">
        <v>122</v>
      </c>
      <c r="GE100" s="99" t="s">
        <v>223</v>
      </c>
      <c r="GF100" s="47">
        <v>3</v>
      </c>
      <c r="GG100" s="48">
        <f t="shared" si="189"/>
        <v>6</v>
      </c>
      <c r="GH100" s="48">
        <f t="shared" si="190"/>
        <v>8</v>
      </c>
      <c r="GI100" s="48">
        <f t="shared" si="191"/>
        <v>36</v>
      </c>
      <c r="GJ100" s="48">
        <f t="shared" si="192"/>
        <v>41</v>
      </c>
      <c r="GK100" s="48">
        <f t="shared" si="193"/>
        <v>91</v>
      </c>
      <c r="GL100" s="118">
        <f t="shared" si="194"/>
        <v>6447168</v>
      </c>
      <c r="GM100" s="118">
        <f t="shared" si="246"/>
        <v>1055639.8125</v>
      </c>
      <c r="GN100" s="118">
        <f t="shared" si="247"/>
        <v>300</v>
      </c>
      <c r="GO100" s="118">
        <f t="shared" si="195"/>
        <v>316691943.75</v>
      </c>
      <c r="GP100" s="51">
        <f t="shared" si="196"/>
        <v>1.4530770878427128E-2</v>
      </c>
      <c r="GS100" s="48">
        <v>11</v>
      </c>
      <c r="GT100" s="47">
        <v>5</v>
      </c>
      <c r="GU100" s="99" t="s">
        <v>205</v>
      </c>
      <c r="GV100" s="93">
        <v>1</v>
      </c>
      <c r="GW100" s="47" t="s">
        <v>206</v>
      </c>
      <c r="GX100" s="99" t="str">
        <f t="shared" si="94"/>
        <v>Te5</v>
      </c>
      <c r="GY100" s="48">
        <f t="shared" si="102"/>
        <v>100</v>
      </c>
      <c r="GZ100" s="94">
        <f t="shared" si="157"/>
        <v>1347840</v>
      </c>
      <c r="HA100" s="95">
        <f t="shared" si="99"/>
        <v>129.90591613247864</v>
      </c>
      <c r="HB100" s="51">
        <f t="shared" si="96"/>
        <v>1.0746130064295383E-2</v>
      </c>
      <c r="HC100" s="51">
        <f t="shared" si="97"/>
        <v>1.2829798028343779E-2</v>
      </c>
      <c r="HD100" s="453">
        <f t="shared" si="98"/>
        <v>5.4929459512403894E-3</v>
      </c>
      <c r="HE100" s="184"/>
    </row>
    <row r="101" spans="1:213">
      <c r="A101" s="216" t="str">
        <f t="shared" ref="A101:A113" si="257">AU5</f>
        <v>PIC-a</v>
      </c>
      <c r="B101" s="47">
        <f t="shared" si="250"/>
        <v>2</v>
      </c>
      <c r="C101" s="47">
        <f t="shared" si="250"/>
        <v>2</v>
      </c>
      <c r="D101" s="47">
        <f t="shared" si="250"/>
        <v>1</v>
      </c>
      <c r="E101" s="47">
        <f t="shared" si="250"/>
        <v>4</v>
      </c>
      <c r="F101" s="47">
        <f t="shared" si="250"/>
        <v>1</v>
      </c>
      <c r="G101" s="49"/>
      <c r="H101" s="100" t="s">
        <v>23</v>
      </c>
      <c r="I101" s="84"/>
      <c r="J101" s="84"/>
      <c r="K101" s="84"/>
      <c r="L101" s="85"/>
      <c r="M101" s="49"/>
      <c r="N101" s="100" t="s">
        <v>25</v>
      </c>
      <c r="O101" s="84" t="str">
        <f>AL28</f>
        <v>PIC-b</v>
      </c>
      <c r="P101" s="84"/>
      <c r="Q101" s="84"/>
      <c r="R101" s="85"/>
      <c r="T101" s="47">
        <f t="shared" si="251"/>
        <v>2</v>
      </c>
      <c r="U101" s="47">
        <f t="shared" si="251"/>
        <v>2</v>
      </c>
      <c r="V101" s="47">
        <f t="shared" si="251"/>
        <v>1</v>
      </c>
      <c r="W101" s="47">
        <f t="shared" si="251"/>
        <v>4</v>
      </c>
      <c r="X101" s="47">
        <f t="shared" si="251"/>
        <v>4</v>
      </c>
      <c r="Z101" s="100" t="s">
        <v>23</v>
      </c>
      <c r="AA101" s="84"/>
      <c r="AB101" s="84"/>
      <c r="AC101" s="84"/>
      <c r="AD101" s="85"/>
      <c r="AE101" s="49"/>
      <c r="AF101" s="100" t="s">
        <v>25</v>
      </c>
      <c r="AG101" s="84" t="str">
        <f>AL28</f>
        <v>PIC-b</v>
      </c>
      <c r="AH101" s="84"/>
      <c r="AI101" s="84"/>
      <c r="AJ101" s="85"/>
      <c r="AL101" s="217"/>
      <c r="AM101" s="320"/>
      <c r="AN101" s="321"/>
      <c r="AO101" s="322"/>
      <c r="AP101" s="217"/>
      <c r="AQ101" s="217"/>
      <c r="AR101" s="217"/>
      <c r="AU101" s="100" t="s">
        <v>231</v>
      </c>
      <c r="AV101" s="84"/>
      <c r="AW101" s="84"/>
      <c r="AX101" s="84"/>
      <c r="AY101" s="84"/>
      <c r="AZ101" s="84"/>
      <c r="BA101" s="86"/>
      <c r="BC101" s="199">
        <f t="shared" si="197"/>
        <v>16</v>
      </c>
      <c r="BD101" s="441" t="s">
        <v>125</v>
      </c>
      <c r="BE101" s="199">
        <f t="shared" si="252"/>
        <v>6</v>
      </c>
      <c r="BF101" s="199">
        <f t="shared" si="252"/>
        <v>12</v>
      </c>
      <c r="BG101" s="199">
        <f t="shared" si="252"/>
        <v>12</v>
      </c>
      <c r="BH101" s="199">
        <f t="shared" si="252"/>
        <v>16</v>
      </c>
      <c r="BI101" s="199">
        <f t="shared" si="252"/>
        <v>15</v>
      </c>
      <c r="BK101" s="48">
        <f t="shared" si="203"/>
        <v>16</v>
      </c>
      <c r="BL101" s="48">
        <v>5</v>
      </c>
      <c r="BM101" s="47" t="str">
        <f t="shared" si="158"/>
        <v>Pd2</v>
      </c>
      <c r="BN101" s="47"/>
      <c r="BO101" s="47" t="s">
        <v>229</v>
      </c>
      <c r="BP101" s="99" t="s">
        <v>230</v>
      </c>
      <c r="BQ101" s="47" t="s">
        <v>122</v>
      </c>
      <c r="BR101" s="99" t="s">
        <v>223</v>
      </c>
      <c r="BS101" s="99" t="s">
        <v>223</v>
      </c>
      <c r="BT101" s="47">
        <v>2</v>
      </c>
      <c r="BU101" s="48">
        <f t="shared" si="159"/>
        <v>6</v>
      </c>
      <c r="BV101" s="48">
        <f t="shared" si="160"/>
        <v>8</v>
      </c>
      <c r="BW101" s="48">
        <f t="shared" si="161"/>
        <v>17</v>
      </c>
      <c r="BX101" s="48">
        <f t="shared" si="162"/>
        <v>72</v>
      </c>
      <c r="BY101" s="48">
        <f t="shared" si="163"/>
        <v>91</v>
      </c>
      <c r="BZ101" s="118">
        <f t="shared" si="164"/>
        <v>5346432</v>
      </c>
      <c r="CA101" s="118">
        <f t="shared" si="165"/>
        <v>0</v>
      </c>
      <c r="CB101" s="118">
        <f t="shared" si="166"/>
        <v>0</v>
      </c>
      <c r="CC101" s="118">
        <f t="shared" si="204"/>
        <v>0</v>
      </c>
      <c r="CD101" s="51">
        <f t="shared" si="167"/>
        <v>0</v>
      </c>
      <c r="CE101" s="81"/>
      <c r="CF101" s="199">
        <f t="shared" si="205"/>
        <v>16</v>
      </c>
      <c r="CG101" s="441" t="s">
        <v>125</v>
      </c>
      <c r="CH101" s="199">
        <f t="shared" si="253"/>
        <v>6</v>
      </c>
      <c r="CI101" s="199">
        <f t="shared" si="253"/>
        <v>12</v>
      </c>
      <c r="CJ101" s="199">
        <f t="shared" si="253"/>
        <v>12</v>
      </c>
      <c r="CK101" s="199">
        <f t="shared" si="253"/>
        <v>16</v>
      </c>
      <c r="CL101" s="199">
        <f t="shared" si="253"/>
        <v>15</v>
      </c>
      <c r="CN101" s="48">
        <f t="shared" si="211"/>
        <v>16</v>
      </c>
      <c r="CO101" s="48">
        <v>5</v>
      </c>
      <c r="CP101" s="47" t="str">
        <f t="shared" si="168"/>
        <v>Pd2</v>
      </c>
      <c r="CQ101" s="47"/>
      <c r="CR101" s="47" t="s">
        <v>229</v>
      </c>
      <c r="CS101" s="99" t="s">
        <v>230</v>
      </c>
      <c r="CT101" s="47" t="s">
        <v>122</v>
      </c>
      <c r="CU101" s="99" t="s">
        <v>223</v>
      </c>
      <c r="CV101" s="99" t="s">
        <v>223</v>
      </c>
      <c r="CW101" s="47">
        <v>2</v>
      </c>
      <c r="CX101" s="48">
        <f t="shared" si="212"/>
        <v>6</v>
      </c>
      <c r="CY101" s="48">
        <f t="shared" si="213"/>
        <v>8</v>
      </c>
      <c r="CZ101" s="48">
        <f t="shared" si="214"/>
        <v>17</v>
      </c>
      <c r="DA101" s="48">
        <f t="shared" si="215"/>
        <v>72</v>
      </c>
      <c r="DB101" s="48">
        <f t="shared" si="216"/>
        <v>91</v>
      </c>
      <c r="DC101" s="118">
        <f t="shared" si="169"/>
        <v>5346432</v>
      </c>
      <c r="DD101" s="118">
        <f t="shared" si="217"/>
        <v>0</v>
      </c>
      <c r="DE101" s="118">
        <f t="shared" si="218"/>
        <v>0</v>
      </c>
      <c r="DF101" s="118">
        <f t="shared" si="219"/>
        <v>0</v>
      </c>
      <c r="DG101" s="51">
        <f t="shared" si="170"/>
        <v>0</v>
      </c>
      <c r="DI101" s="199">
        <f t="shared" si="220"/>
        <v>16</v>
      </c>
      <c r="DJ101" s="441" t="s">
        <v>125</v>
      </c>
      <c r="DK101" s="199">
        <f t="shared" si="254"/>
        <v>6</v>
      </c>
      <c r="DL101" s="199">
        <f t="shared" si="254"/>
        <v>12</v>
      </c>
      <c r="DM101" s="199">
        <f t="shared" si="254"/>
        <v>12</v>
      </c>
      <c r="DN101" s="199">
        <f t="shared" si="254"/>
        <v>16</v>
      </c>
      <c r="DO101" s="199">
        <f t="shared" si="254"/>
        <v>15</v>
      </c>
      <c r="DQ101" s="48">
        <f t="shared" si="226"/>
        <v>16</v>
      </c>
      <c r="DR101" s="48">
        <v>5</v>
      </c>
      <c r="DS101" s="47" t="str">
        <f t="shared" si="171"/>
        <v>Pd2</v>
      </c>
      <c r="DT101" s="47"/>
      <c r="DU101" s="47" t="s">
        <v>229</v>
      </c>
      <c r="DV101" s="99" t="s">
        <v>230</v>
      </c>
      <c r="DW101" s="47" t="s">
        <v>122</v>
      </c>
      <c r="DX101" s="99" t="s">
        <v>223</v>
      </c>
      <c r="DY101" s="99" t="s">
        <v>223</v>
      </c>
      <c r="DZ101" s="47">
        <v>2</v>
      </c>
      <c r="EA101" s="48">
        <f t="shared" si="172"/>
        <v>6</v>
      </c>
      <c r="EB101" s="48">
        <f t="shared" si="173"/>
        <v>8</v>
      </c>
      <c r="EC101" s="48">
        <f t="shared" si="174"/>
        <v>17</v>
      </c>
      <c r="ED101" s="48">
        <f t="shared" si="175"/>
        <v>72</v>
      </c>
      <c r="EE101" s="48">
        <f t="shared" si="176"/>
        <v>91</v>
      </c>
      <c r="EF101" s="118">
        <f t="shared" si="177"/>
        <v>5346432</v>
      </c>
      <c r="EG101" s="118">
        <f t="shared" si="227"/>
        <v>0</v>
      </c>
      <c r="EH101" s="118">
        <f t="shared" si="228"/>
        <v>0</v>
      </c>
      <c r="EI101" s="118">
        <f t="shared" si="229"/>
        <v>0</v>
      </c>
      <c r="EJ101" s="51">
        <f t="shared" si="178"/>
        <v>0</v>
      </c>
      <c r="EL101" s="199">
        <f t="shared" si="230"/>
        <v>16</v>
      </c>
      <c r="EM101" s="441" t="s">
        <v>125</v>
      </c>
      <c r="EN101" s="199">
        <f t="shared" si="255"/>
        <v>6</v>
      </c>
      <c r="EO101" s="199">
        <f t="shared" si="255"/>
        <v>12</v>
      </c>
      <c r="EP101" s="199">
        <f t="shared" si="255"/>
        <v>12</v>
      </c>
      <c r="EQ101" s="199">
        <f t="shared" si="255"/>
        <v>16</v>
      </c>
      <c r="ER101" s="199">
        <f t="shared" si="255"/>
        <v>15</v>
      </c>
      <c r="ET101" s="48">
        <f t="shared" si="236"/>
        <v>16</v>
      </c>
      <c r="EU101" s="48">
        <v>5</v>
      </c>
      <c r="EV101" s="47" t="str">
        <f t="shared" si="179"/>
        <v>Pd2</v>
      </c>
      <c r="EW101" s="47"/>
      <c r="EX101" s="47" t="s">
        <v>229</v>
      </c>
      <c r="EY101" s="99" t="s">
        <v>230</v>
      </c>
      <c r="EZ101" s="47" t="s">
        <v>122</v>
      </c>
      <c r="FA101" s="99" t="s">
        <v>223</v>
      </c>
      <c r="FB101" s="99" t="s">
        <v>223</v>
      </c>
      <c r="FC101" s="47">
        <v>2</v>
      </c>
      <c r="FD101" s="48">
        <f t="shared" si="180"/>
        <v>6</v>
      </c>
      <c r="FE101" s="48">
        <f t="shared" si="181"/>
        <v>8</v>
      </c>
      <c r="FF101" s="48">
        <f t="shared" si="182"/>
        <v>17</v>
      </c>
      <c r="FG101" s="48">
        <f t="shared" si="183"/>
        <v>72</v>
      </c>
      <c r="FH101" s="48">
        <f t="shared" si="184"/>
        <v>91</v>
      </c>
      <c r="FI101" s="118">
        <f t="shared" si="185"/>
        <v>5346432</v>
      </c>
      <c r="FJ101" s="118">
        <f t="shared" si="237"/>
        <v>0</v>
      </c>
      <c r="FK101" s="118">
        <f t="shared" si="238"/>
        <v>0</v>
      </c>
      <c r="FL101" s="118">
        <f t="shared" si="186"/>
        <v>0</v>
      </c>
      <c r="FM101" s="51">
        <f t="shared" si="187"/>
        <v>0</v>
      </c>
      <c r="FO101" s="199">
        <f t="shared" si="239"/>
        <v>16</v>
      </c>
      <c r="FP101" s="441" t="s">
        <v>125</v>
      </c>
      <c r="FQ101" s="199">
        <f t="shared" si="256"/>
        <v>6</v>
      </c>
      <c r="FR101" s="199">
        <f t="shared" si="256"/>
        <v>12</v>
      </c>
      <c r="FS101" s="199">
        <f t="shared" si="256"/>
        <v>12</v>
      </c>
      <c r="FT101" s="199">
        <f t="shared" si="256"/>
        <v>16</v>
      </c>
      <c r="FU101" s="199">
        <f t="shared" si="256"/>
        <v>15</v>
      </c>
      <c r="FW101" s="48">
        <f t="shared" si="245"/>
        <v>16</v>
      </c>
      <c r="FX101" s="48">
        <v>5</v>
      </c>
      <c r="FY101" s="47" t="str">
        <f t="shared" si="188"/>
        <v>Pd2</v>
      </c>
      <c r="FZ101" s="47"/>
      <c r="GA101" s="47" t="s">
        <v>229</v>
      </c>
      <c r="GB101" s="99" t="s">
        <v>230</v>
      </c>
      <c r="GC101" s="47" t="s">
        <v>122</v>
      </c>
      <c r="GD101" s="99" t="s">
        <v>223</v>
      </c>
      <c r="GE101" s="99" t="s">
        <v>223</v>
      </c>
      <c r="GF101" s="47">
        <v>2</v>
      </c>
      <c r="GG101" s="48">
        <f t="shared" si="189"/>
        <v>6</v>
      </c>
      <c r="GH101" s="48">
        <f t="shared" si="190"/>
        <v>8</v>
      </c>
      <c r="GI101" s="48">
        <f t="shared" si="191"/>
        <v>17</v>
      </c>
      <c r="GJ101" s="48">
        <f t="shared" si="192"/>
        <v>72</v>
      </c>
      <c r="GK101" s="48">
        <f t="shared" si="193"/>
        <v>91</v>
      </c>
      <c r="GL101" s="118">
        <f t="shared" si="194"/>
        <v>5346432</v>
      </c>
      <c r="GM101" s="118">
        <f t="shared" si="246"/>
        <v>0</v>
      </c>
      <c r="GN101" s="118">
        <f t="shared" si="247"/>
        <v>0</v>
      </c>
      <c r="GO101" s="118">
        <f t="shared" si="195"/>
        <v>0</v>
      </c>
      <c r="GP101" s="51">
        <f t="shared" si="196"/>
        <v>0</v>
      </c>
      <c r="GS101" s="48">
        <v>11</v>
      </c>
      <c r="GT101" s="47">
        <v>4</v>
      </c>
      <c r="GU101" s="99" t="s">
        <v>205</v>
      </c>
      <c r="GV101" s="93">
        <v>1</v>
      </c>
      <c r="GW101" s="47" t="s">
        <v>206</v>
      </c>
      <c r="GX101" s="99" t="str">
        <f t="shared" si="94"/>
        <v>Te4</v>
      </c>
      <c r="GY101" s="48">
        <f t="shared" si="102"/>
        <v>20</v>
      </c>
      <c r="GZ101" s="94">
        <f t="shared" si="157"/>
        <v>2875392</v>
      </c>
      <c r="HA101" s="95">
        <f t="shared" si="99"/>
        <v>60.893398187099358</v>
      </c>
      <c r="HB101" s="51">
        <f t="shared" si="96"/>
        <v>2.2925077470496817E-2</v>
      </c>
      <c r="HC101" s="51">
        <f t="shared" si="97"/>
        <v>5.4740471587600122E-3</v>
      </c>
      <c r="HD101" s="453">
        <f t="shared" si="98"/>
        <v>3.9205353371979433E-3</v>
      </c>
      <c r="HE101" s="184"/>
    </row>
    <row r="102" spans="1:213">
      <c r="A102" s="216" t="str">
        <f t="shared" si="257"/>
        <v>PIC-b</v>
      </c>
      <c r="B102" s="47">
        <f t="shared" si="250"/>
        <v>2</v>
      </c>
      <c r="C102" s="47">
        <f t="shared" si="250"/>
        <v>2</v>
      </c>
      <c r="D102" s="47">
        <f t="shared" si="250"/>
        <v>1</v>
      </c>
      <c r="E102" s="47">
        <f t="shared" si="250"/>
        <v>3</v>
      </c>
      <c r="F102" s="47">
        <f t="shared" si="250"/>
        <v>2</v>
      </c>
      <c r="G102" s="49"/>
      <c r="H102" s="47" t="s">
        <v>31</v>
      </c>
      <c r="I102" s="47" t="s">
        <v>32</v>
      </c>
      <c r="J102" s="47" t="s">
        <v>33</v>
      </c>
      <c r="K102" s="47" t="s">
        <v>34</v>
      </c>
      <c r="L102" s="47" t="s">
        <v>35</v>
      </c>
      <c r="M102" s="49"/>
      <c r="N102" s="47" t="s">
        <v>31</v>
      </c>
      <c r="O102" s="47" t="s">
        <v>32</v>
      </c>
      <c r="P102" s="47" t="s">
        <v>33</v>
      </c>
      <c r="Q102" s="47" t="s">
        <v>34</v>
      </c>
      <c r="R102" s="47" t="s">
        <v>35</v>
      </c>
      <c r="T102" s="47">
        <f t="shared" si="251"/>
        <v>2</v>
      </c>
      <c r="U102" s="47">
        <f t="shared" si="251"/>
        <v>2</v>
      </c>
      <c r="V102" s="47">
        <f t="shared" si="251"/>
        <v>1</v>
      </c>
      <c r="W102" s="47">
        <f t="shared" si="251"/>
        <v>3</v>
      </c>
      <c r="X102" s="47">
        <f t="shared" si="251"/>
        <v>5</v>
      </c>
      <c r="Z102" s="47" t="s">
        <v>31</v>
      </c>
      <c r="AA102" s="47" t="s">
        <v>32</v>
      </c>
      <c r="AB102" s="47" t="s">
        <v>33</v>
      </c>
      <c r="AC102" s="47" t="s">
        <v>34</v>
      </c>
      <c r="AD102" s="47" t="s">
        <v>35</v>
      </c>
      <c r="AE102" s="49"/>
      <c r="AF102" s="47" t="s">
        <v>31</v>
      </c>
      <c r="AG102" s="47" t="s">
        <v>32</v>
      </c>
      <c r="AH102" s="47" t="s">
        <v>33</v>
      </c>
      <c r="AI102" s="47" t="s">
        <v>34</v>
      </c>
      <c r="AJ102" s="47" t="s">
        <v>35</v>
      </c>
      <c r="AL102" s="217"/>
      <c r="AM102" s="344"/>
      <c r="AN102" s="312"/>
      <c r="AO102" s="323"/>
      <c r="AP102" s="323"/>
      <c r="AQ102" s="324"/>
      <c r="AR102" s="324"/>
      <c r="AU102" s="47"/>
      <c r="AV102" s="48"/>
      <c r="AW102" s="47" t="s">
        <v>31</v>
      </c>
      <c r="AX102" s="47" t="s">
        <v>32</v>
      </c>
      <c r="AY102" s="47" t="s">
        <v>33</v>
      </c>
      <c r="AZ102" s="47" t="s">
        <v>34</v>
      </c>
      <c r="BA102" s="47" t="s">
        <v>35</v>
      </c>
      <c r="BC102" s="199">
        <f t="shared" si="197"/>
        <v>17</v>
      </c>
      <c r="BD102" s="441" t="s">
        <v>128</v>
      </c>
      <c r="BE102" s="199">
        <f t="shared" si="252"/>
        <v>12</v>
      </c>
      <c r="BF102" s="199">
        <f t="shared" si="252"/>
        <v>8</v>
      </c>
      <c r="BG102" s="199">
        <f t="shared" si="252"/>
        <v>16</v>
      </c>
      <c r="BH102" s="199">
        <f t="shared" si="252"/>
        <v>12</v>
      </c>
      <c r="BI102" s="199">
        <f t="shared" si="252"/>
        <v>18</v>
      </c>
      <c r="BK102" s="48">
        <f t="shared" si="203"/>
        <v>17</v>
      </c>
      <c r="BL102" s="48">
        <v>6</v>
      </c>
      <c r="BM102" s="47" t="str">
        <f t="shared" si="158"/>
        <v>Pe5</v>
      </c>
      <c r="BN102" s="47"/>
      <c r="BO102" s="47" t="s">
        <v>232</v>
      </c>
      <c r="BP102" s="99" t="s">
        <v>233</v>
      </c>
      <c r="BQ102" s="99" t="s">
        <v>233</v>
      </c>
      <c r="BR102" s="99" t="s">
        <v>233</v>
      </c>
      <c r="BS102" s="99" t="s">
        <v>233</v>
      </c>
      <c r="BT102" s="47">
        <v>5</v>
      </c>
      <c r="BU102" s="48">
        <f t="shared" si="159"/>
        <v>30</v>
      </c>
      <c r="BV102" s="48">
        <f t="shared" si="160"/>
        <v>8</v>
      </c>
      <c r="BW102" s="48">
        <f t="shared" si="161"/>
        <v>20</v>
      </c>
      <c r="BX102" s="48">
        <f t="shared" si="162"/>
        <v>32</v>
      </c>
      <c r="BY102" s="48">
        <f t="shared" si="163"/>
        <v>12</v>
      </c>
      <c r="BZ102" s="118">
        <f t="shared" si="164"/>
        <v>1843200</v>
      </c>
      <c r="CA102" s="118">
        <f t="shared" si="165"/>
        <v>630666.45109135006</v>
      </c>
      <c r="CB102" s="118">
        <f t="shared" si="166"/>
        <v>600</v>
      </c>
      <c r="CC102" s="118">
        <f t="shared" si="204"/>
        <v>378399870.65481001</v>
      </c>
      <c r="CD102" s="51">
        <f t="shared" si="167"/>
        <v>1.7362114601980637E-2</v>
      </c>
      <c r="CE102" s="81"/>
      <c r="CF102" s="199">
        <f t="shared" si="205"/>
        <v>17</v>
      </c>
      <c r="CG102" s="441" t="s">
        <v>128</v>
      </c>
      <c r="CH102" s="199">
        <f t="shared" si="253"/>
        <v>12</v>
      </c>
      <c r="CI102" s="199">
        <f t="shared" si="253"/>
        <v>8</v>
      </c>
      <c r="CJ102" s="199">
        <f t="shared" si="253"/>
        <v>16</v>
      </c>
      <c r="CK102" s="199">
        <f t="shared" si="253"/>
        <v>12</v>
      </c>
      <c r="CL102" s="199">
        <f t="shared" si="253"/>
        <v>18</v>
      </c>
      <c r="CN102" s="48">
        <f t="shared" si="211"/>
        <v>17</v>
      </c>
      <c r="CO102" s="48">
        <v>6</v>
      </c>
      <c r="CP102" s="47" t="str">
        <f t="shared" si="168"/>
        <v>Pe5</v>
      </c>
      <c r="CQ102" s="47"/>
      <c r="CR102" s="47" t="s">
        <v>232</v>
      </c>
      <c r="CS102" s="99" t="s">
        <v>233</v>
      </c>
      <c r="CT102" s="99" t="s">
        <v>233</v>
      </c>
      <c r="CU102" s="99" t="s">
        <v>233</v>
      </c>
      <c r="CV102" s="99" t="s">
        <v>233</v>
      </c>
      <c r="CW102" s="47">
        <v>5</v>
      </c>
      <c r="CX102" s="48">
        <f t="shared" si="212"/>
        <v>30</v>
      </c>
      <c r="CY102" s="48">
        <f t="shared" si="213"/>
        <v>8</v>
      </c>
      <c r="CZ102" s="48">
        <f t="shared" si="214"/>
        <v>20</v>
      </c>
      <c r="DA102" s="48">
        <f t="shared" si="215"/>
        <v>32</v>
      </c>
      <c r="DB102" s="48">
        <f t="shared" si="216"/>
        <v>12</v>
      </c>
      <c r="DC102" s="118">
        <f t="shared" si="169"/>
        <v>1843200</v>
      </c>
      <c r="DD102" s="118">
        <f t="shared" si="217"/>
        <v>661641.12311015115</v>
      </c>
      <c r="DE102" s="118">
        <f t="shared" si="218"/>
        <v>900</v>
      </c>
      <c r="DF102" s="118">
        <f t="shared" si="219"/>
        <v>595477010.79913604</v>
      </c>
      <c r="DG102" s="51">
        <f t="shared" si="170"/>
        <v>2.7322261200693782E-2</v>
      </c>
      <c r="DI102" s="199">
        <f t="shared" si="220"/>
        <v>17</v>
      </c>
      <c r="DJ102" s="441" t="s">
        <v>128</v>
      </c>
      <c r="DK102" s="199">
        <f t="shared" si="254"/>
        <v>12</v>
      </c>
      <c r="DL102" s="199">
        <f t="shared" si="254"/>
        <v>8</v>
      </c>
      <c r="DM102" s="199">
        <f t="shared" si="254"/>
        <v>16</v>
      </c>
      <c r="DN102" s="199">
        <f t="shared" si="254"/>
        <v>12</v>
      </c>
      <c r="DO102" s="199">
        <f t="shared" si="254"/>
        <v>18</v>
      </c>
      <c r="DQ102" s="48">
        <f t="shared" si="226"/>
        <v>17</v>
      </c>
      <c r="DR102" s="48">
        <v>6</v>
      </c>
      <c r="DS102" s="47" t="str">
        <f t="shared" si="171"/>
        <v>Pe5</v>
      </c>
      <c r="DT102" s="47"/>
      <c r="DU102" s="47" t="s">
        <v>232</v>
      </c>
      <c r="DV102" s="99" t="s">
        <v>233</v>
      </c>
      <c r="DW102" s="99" t="s">
        <v>233</v>
      </c>
      <c r="DX102" s="99" t="s">
        <v>233</v>
      </c>
      <c r="DY102" s="99" t="s">
        <v>233</v>
      </c>
      <c r="DZ102" s="47">
        <v>5</v>
      </c>
      <c r="EA102" s="48">
        <f t="shared" si="172"/>
        <v>30</v>
      </c>
      <c r="EB102" s="48">
        <f t="shared" si="173"/>
        <v>8</v>
      </c>
      <c r="EC102" s="48">
        <f t="shared" si="174"/>
        <v>20</v>
      </c>
      <c r="ED102" s="48">
        <f t="shared" si="175"/>
        <v>32</v>
      </c>
      <c r="EE102" s="48">
        <f t="shared" si="176"/>
        <v>12</v>
      </c>
      <c r="EF102" s="118">
        <f t="shared" si="177"/>
        <v>1843200</v>
      </c>
      <c r="EG102" s="118">
        <f t="shared" si="227"/>
        <v>644685.05506030412</v>
      </c>
      <c r="EH102" s="118">
        <f t="shared" si="228"/>
        <v>1500</v>
      </c>
      <c r="EI102" s="118">
        <f t="shared" si="229"/>
        <v>967027582.59045613</v>
      </c>
      <c r="EJ102" s="51">
        <f t="shared" si="178"/>
        <v>4.4370109543530774E-2</v>
      </c>
      <c r="EL102" s="199">
        <f t="shared" si="230"/>
        <v>17</v>
      </c>
      <c r="EM102" s="441" t="s">
        <v>128</v>
      </c>
      <c r="EN102" s="199">
        <f t="shared" si="255"/>
        <v>12</v>
      </c>
      <c r="EO102" s="199">
        <f t="shared" si="255"/>
        <v>8</v>
      </c>
      <c r="EP102" s="199">
        <f t="shared" si="255"/>
        <v>16</v>
      </c>
      <c r="EQ102" s="199">
        <f t="shared" si="255"/>
        <v>12</v>
      </c>
      <c r="ER102" s="199">
        <f t="shared" si="255"/>
        <v>18</v>
      </c>
      <c r="ET102" s="48">
        <f t="shared" si="236"/>
        <v>17</v>
      </c>
      <c r="EU102" s="48">
        <v>6</v>
      </c>
      <c r="EV102" s="47" t="str">
        <f t="shared" si="179"/>
        <v>Pe5</v>
      </c>
      <c r="EW102" s="47"/>
      <c r="EX102" s="47" t="s">
        <v>232</v>
      </c>
      <c r="EY102" s="99" t="s">
        <v>233</v>
      </c>
      <c r="EZ102" s="99" t="s">
        <v>233</v>
      </c>
      <c r="FA102" s="99" t="s">
        <v>233</v>
      </c>
      <c r="FB102" s="99" t="s">
        <v>233</v>
      </c>
      <c r="FC102" s="47">
        <v>5</v>
      </c>
      <c r="FD102" s="48">
        <f t="shared" si="180"/>
        <v>30</v>
      </c>
      <c r="FE102" s="48">
        <f t="shared" si="181"/>
        <v>8</v>
      </c>
      <c r="FF102" s="48">
        <f t="shared" si="182"/>
        <v>20</v>
      </c>
      <c r="FG102" s="48">
        <f t="shared" si="183"/>
        <v>32</v>
      </c>
      <c r="FH102" s="48">
        <f t="shared" si="184"/>
        <v>12</v>
      </c>
      <c r="FI102" s="118">
        <f t="shared" si="185"/>
        <v>1843200</v>
      </c>
      <c r="FJ102" s="118">
        <f t="shared" si="237"/>
        <v>751424.4604316547</v>
      </c>
      <c r="FK102" s="118">
        <f t="shared" si="238"/>
        <v>2400</v>
      </c>
      <c r="FL102" s="118">
        <f t="shared" si="186"/>
        <v>1803418705.0359714</v>
      </c>
      <c r="FM102" s="51">
        <f t="shared" si="187"/>
        <v>8.2746228686619239E-2</v>
      </c>
      <c r="FO102" s="199">
        <f t="shared" si="239"/>
        <v>17</v>
      </c>
      <c r="FP102" s="441" t="s">
        <v>128</v>
      </c>
      <c r="FQ102" s="199">
        <f t="shared" si="256"/>
        <v>12</v>
      </c>
      <c r="FR102" s="199">
        <f t="shared" si="256"/>
        <v>8</v>
      </c>
      <c r="FS102" s="199">
        <f t="shared" si="256"/>
        <v>16</v>
      </c>
      <c r="FT102" s="199">
        <f t="shared" si="256"/>
        <v>12</v>
      </c>
      <c r="FU102" s="199">
        <f t="shared" si="256"/>
        <v>18</v>
      </c>
      <c r="FW102" s="48">
        <f t="shared" si="245"/>
        <v>17</v>
      </c>
      <c r="FX102" s="48">
        <v>6</v>
      </c>
      <c r="FY102" s="47" t="str">
        <f t="shared" si="188"/>
        <v>Pe5</v>
      </c>
      <c r="FZ102" s="47"/>
      <c r="GA102" s="47" t="s">
        <v>232</v>
      </c>
      <c r="GB102" s="99" t="s">
        <v>233</v>
      </c>
      <c r="GC102" s="99" t="s">
        <v>233</v>
      </c>
      <c r="GD102" s="99" t="s">
        <v>233</v>
      </c>
      <c r="GE102" s="99" t="s">
        <v>233</v>
      </c>
      <c r="GF102" s="47">
        <v>5</v>
      </c>
      <c r="GG102" s="48">
        <f t="shared" si="189"/>
        <v>30</v>
      </c>
      <c r="GH102" s="48">
        <f t="shared" si="190"/>
        <v>8</v>
      </c>
      <c r="GI102" s="48">
        <f t="shared" si="191"/>
        <v>20</v>
      </c>
      <c r="GJ102" s="48">
        <f t="shared" si="192"/>
        <v>32</v>
      </c>
      <c r="GK102" s="48">
        <f t="shared" si="193"/>
        <v>12</v>
      </c>
      <c r="GL102" s="118">
        <f t="shared" si="194"/>
        <v>1843200</v>
      </c>
      <c r="GM102" s="118">
        <f t="shared" si="246"/>
        <v>301800</v>
      </c>
      <c r="GN102" s="118">
        <f t="shared" si="247"/>
        <v>3000</v>
      </c>
      <c r="GO102" s="118">
        <f t="shared" si="195"/>
        <v>905400000</v>
      </c>
      <c r="GP102" s="51">
        <f t="shared" si="196"/>
        <v>4.1542452256737972E-2</v>
      </c>
      <c r="GS102" s="48">
        <v>11</v>
      </c>
      <c r="GT102" s="47">
        <v>3</v>
      </c>
      <c r="GU102" s="99" t="s">
        <v>205</v>
      </c>
      <c r="GV102" s="93">
        <v>1</v>
      </c>
      <c r="GW102" s="47" t="s">
        <v>206</v>
      </c>
      <c r="GX102" s="99" t="str">
        <f t="shared" si="94"/>
        <v>Te3</v>
      </c>
      <c r="GY102" s="48">
        <f t="shared" si="102"/>
        <v>10</v>
      </c>
      <c r="GZ102" s="94">
        <f t="shared" si="157"/>
        <v>2727504</v>
      </c>
      <c r="HA102" s="95">
        <f t="shared" si="99"/>
        <v>64.195099255583131</v>
      </c>
      <c r="HB102" s="51">
        <f t="shared" si="96"/>
        <v>2.1745988199553295E-2</v>
      </c>
      <c r="HC102" s="51">
        <f t="shared" si="97"/>
        <v>2.5962521843467894E-3</v>
      </c>
      <c r="HD102" s="453">
        <f t="shared" si="98"/>
        <v>6.6886848418387483E-3</v>
      </c>
      <c r="HE102" s="184"/>
    </row>
    <row r="103" spans="1:213">
      <c r="A103" s="216" t="str">
        <f t="shared" si="257"/>
        <v>PIC-c</v>
      </c>
      <c r="B103" s="47">
        <f t="shared" si="250"/>
        <v>4</v>
      </c>
      <c r="C103" s="47">
        <f t="shared" si="250"/>
        <v>1</v>
      </c>
      <c r="D103" s="47">
        <f t="shared" si="250"/>
        <v>2</v>
      </c>
      <c r="E103" s="47">
        <f t="shared" si="250"/>
        <v>3</v>
      </c>
      <c r="F103" s="47">
        <f t="shared" si="250"/>
        <v>4</v>
      </c>
      <c r="G103" s="49"/>
      <c r="H103" s="47" t="str">
        <f t="shared" ref="H103:L112" si="258">IF(H6=H7,H6,"")</f>
        <v/>
      </c>
      <c r="I103" s="47" t="str">
        <f t="shared" si="258"/>
        <v/>
      </c>
      <c r="J103" s="47" t="str">
        <f t="shared" si="258"/>
        <v/>
      </c>
      <c r="K103" s="47" t="str">
        <f t="shared" si="258"/>
        <v/>
      </c>
      <c r="L103" s="47" t="str">
        <f t="shared" si="258"/>
        <v/>
      </c>
      <c r="M103" s="49"/>
      <c r="N103" s="198"/>
      <c r="O103" s="198"/>
      <c r="P103" s="198"/>
      <c r="Q103" s="198"/>
      <c r="R103" s="198"/>
      <c r="T103" s="47">
        <f t="shared" si="251"/>
        <v>4</v>
      </c>
      <c r="U103" s="47">
        <f t="shared" si="251"/>
        <v>1</v>
      </c>
      <c r="V103" s="47">
        <f t="shared" si="251"/>
        <v>2</v>
      </c>
      <c r="W103" s="47">
        <f t="shared" si="251"/>
        <v>2</v>
      </c>
      <c r="X103" s="47">
        <f t="shared" si="251"/>
        <v>6</v>
      </c>
      <c r="Z103" s="47" t="str">
        <f t="shared" ref="Z103:AD112" si="259">IF(Z6=Z7,Z6,"")</f>
        <v/>
      </c>
      <c r="AA103" s="47" t="str">
        <f t="shared" si="259"/>
        <v/>
      </c>
      <c r="AB103" s="47" t="str">
        <f t="shared" si="259"/>
        <v/>
      </c>
      <c r="AC103" s="47" t="str">
        <f t="shared" si="259"/>
        <v/>
      </c>
      <c r="AD103" s="47" t="str">
        <f t="shared" si="259"/>
        <v/>
      </c>
      <c r="AE103" s="49"/>
      <c r="AF103" s="198"/>
      <c r="AG103" s="198"/>
      <c r="AH103" s="198"/>
      <c r="AI103" s="198"/>
      <c r="AJ103" s="198"/>
      <c r="AL103" s="217"/>
      <c r="AM103" s="217"/>
      <c r="AN103" s="217"/>
      <c r="AO103" s="217"/>
      <c r="AP103" s="324"/>
      <c r="AQ103" s="324"/>
      <c r="AR103" s="324"/>
      <c r="AS103" s="73"/>
      <c r="AU103" s="99" t="str">
        <f t="shared" ref="AU103:AV113" si="260">AU5</f>
        <v>PIC-a</v>
      </c>
      <c r="AV103" s="99" t="str">
        <f t="shared" si="260"/>
        <v>Pa</v>
      </c>
      <c r="AW103" s="99">
        <f>SUM(Calculation!AF4:AF99)</f>
        <v>51</v>
      </c>
      <c r="AX103" s="99">
        <f>SUM(Calculation!AG4:AG99)</f>
        <v>12</v>
      </c>
      <c r="AY103" s="99">
        <f>SUM(Calculation!AH4:AH99)</f>
        <v>33</v>
      </c>
      <c r="AZ103" s="99">
        <f>SUM(Calculation!AI4:AI99)</f>
        <v>54</v>
      </c>
      <c r="BA103" s="99">
        <f>SUM(Calculation!AJ4:AJ99)</f>
        <v>79</v>
      </c>
      <c r="BC103" s="199">
        <f t="shared" si="197"/>
        <v>18</v>
      </c>
      <c r="BD103" s="441" t="s">
        <v>131</v>
      </c>
      <c r="BE103" s="199">
        <f t="shared" si="252"/>
        <v>6</v>
      </c>
      <c r="BF103" s="199">
        <f t="shared" si="252"/>
        <v>8</v>
      </c>
      <c r="BG103" s="199">
        <f t="shared" si="252"/>
        <v>36</v>
      </c>
      <c r="BH103" s="199">
        <f t="shared" si="252"/>
        <v>32</v>
      </c>
      <c r="BI103" s="199">
        <f t="shared" si="252"/>
        <v>36</v>
      </c>
      <c r="BK103" s="48">
        <f t="shared" si="203"/>
        <v>18</v>
      </c>
      <c r="BL103" s="48">
        <v>6</v>
      </c>
      <c r="BM103" s="47" t="str">
        <f t="shared" si="158"/>
        <v>Pe4</v>
      </c>
      <c r="BN103" s="47"/>
      <c r="BO103" s="47" t="s">
        <v>232</v>
      </c>
      <c r="BP103" s="99" t="s">
        <v>233</v>
      </c>
      <c r="BQ103" s="99" t="s">
        <v>233</v>
      </c>
      <c r="BR103" s="99" t="s">
        <v>233</v>
      </c>
      <c r="BS103" s="47" t="s">
        <v>132</v>
      </c>
      <c r="BT103" s="47">
        <v>4</v>
      </c>
      <c r="BU103" s="48">
        <f t="shared" si="159"/>
        <v>30</v>
      </c>
      <c r="BV103" s="48">
        <f t="shared" si="160"/>
        <v>8</v>
      </c>
      <c r="BW103" s="48">
        <f t="shared" si="161"/>
        <v>20</v>
      </c>
      <c r="BX103" s="48">
        <f t="shared" si="162"/>
        <v>32</v>
      </c>
      <c r="BY103" s="48">
        <f t="shared" si="163"/>
        <v>79</v>
      </c>
      <c r="BZ103" s="118">
        <f t="shared" si="164"/>
        <v>12134400</v>
      </c>
      <c r="CA103" s="118">
        <f t="shared" si="165"/>
        <v>4151887.4696847214</v>
      </c>
      <c r="CB103" s="118">
        <f t="shared" si="166"/>
        <v>200</v>
      </c>
      <c r="CC103" s="118">
        <f t="shared" si="204"/>
        <v>830377493.93694425</v>
      </c>
      <c r="CD103" s="51">
        <f t="shared" si="167"/>
        <v>3.8100195932124173E-2</v>
      </c>
      <c r="CE103" s="81"/>
      <c r="CF103" s="199">
        <f t="shared" si="205"/>
        <v>18</v>
      </c>
      <c r="CG103" s="441" t="s">
        <v>131</v>
      </c>
      <c r="CH103" s="199">
        <f t="shared" si="253"/>
        <v>6</v>
      </c>
      <c r="CI103" s="199">
        <f t="shared" si="253"/>
        <v>8</v>
      </c>
      <c r="CJ103" s="199">
        <f t="shared" si="253"/>
        <v>36</v>
      </c>
      <c r="CK103" s="199">
        <f t="shared" si="253"/>
        <v>32</v>
      </c>
      <c r="CL103" s="199">
        <f t="shared" si="253"/>
        <v>36</v>
      </c>
      <c r="CN103" s="48">
        <f t="shared" si="211"/>
        <v>18</v>
      </c>
      <c r="CO103" s="48">
        <v>6</v>
      </c>
      <c r="CP103" s="47" t="str">
        <f t="shared" si="168"/>
        <v>Pe4</v>
      </c>
      <c r="CQ103" s="47"/>
      <c r="CR103" s="47" t="s">
        <v>232</v>
      </c>
      <c r="CS103" s="99" t="s">
        <v>233</v>
      </c>
      <c r="CT103" s="99" t="s">
        <v>233</v>
      </c>
      <c r="CU103" s="99" t="s">
        <v>233</v>
      </c>
      <c r="CV103" s="47" t="s">
        <v>132</v>
      </c>
      <c r="CW103" s="47">
        <v>4</v>
      </c>
      <c r="CX103" s="48">
        <f t="shared" si="212"/>
        <v>30</v>
      </c>
      <c r="CY103" s="48">
        <f t="shared" si="213"/>
        <v>8</v>
      </c>
      <c r="CZ103" s="48">
        <f t="shared" si="214"/>
        <v>20</v>
      </c>
      <c r="DA103" s="48">
        <f t="shared" si="215"/>
        <v>32</v>
      </c>
      <c r="DB103" s="48">
        <f t="shared" si="216"/>
        <v>79</v>
      </c>
      <c r="DC103" s="118">
        <f t="shared" si="169"/>
        <v>12134400</v>
      </c>
      <c r="DD103" s="118">
        <f t="shared" si="217"/>
        <v>4355804.0604751622</v>
      </c>
      <c r="DE103" s="118">
        <f t="shared" si="218"/>
        <v>300</v>
      </c>
      <c r="DF103" s="118">
        <f t="shared" si="219"/>
        <v>1306741218.1425486</v>
      </c>
      <c r="DG103" s="51">
        <f t="shared" si="170"/>
        <v>5.9957184301522463E-2</v>
      </c>
      <c r="DI103" s="199">
        <f t="shared" si="220"/>
        <v>18</v>
      </c>
      <c r="DJ103" s="441" t="s">
        <v>131</v>
      </c>
      <c r="DK103" s="199">
        <f t="shared" si="254"/>
        <v>6</v>
      </c>
      <c r="DL103" s="199">
        <f t="shared" si="254"/>
        <v>8</v>
      </c>
      <c r="DM103" s="199">
        <f t="shared" si="254"/>
        <v>36</v>
      </c>
      <c r="DN103" s="199">
        <f t="shared" si="254"/>
        <v>32</v>
      </c>
      <c r="DO103" s="199">
        <f t="shared" si="254"/>
        <v>36</v>
      </c>
      <c r="DQ103" s="48">
        <f t="shared" si="226"/>
        <v>18</v>
      </c>
      <c r="DR103" s="48">
        <v>6</v>
      </c>
      <c r="DS103" s="47" t="str">
        <f t="shared" si="171"/>
        <v>Pe4</v>
      </c>
      <c r="DT103" s="47"/>
      <c r="DU103" s="47" t="s">
        <v>232</v>
      </c>
      <c r="DV103" s="99" t="s">
        <v>233</v>
      </c>
      <c r="DW103" s="99" t="s">
        <v>233</v>
      </c>
      <c r="DX103" s="99" t="s">
        <v>233</v>
      </c>
      <c r="DY103" s="47" t="s">
        <v>132</v>
      </c>
      <c r="DZ103" s="47">
        <v>4</v>
      </c>
      <c r="EA103" s="48">
        <f t="shared" si="172"/>
        <v>30</v>
      </c>
      <c r="EB103" s="48">
        <f t="shared" si="173"/>
        <v>8</v>
      </c>
      <c r="EC103" s="48">
        <f t="shared" si="174"/>
        <v>20</v>
      </c>
      <c r="ED103" s="48">
        <f t="shared" si="175"/>
        <v>32</v>
      </c>
      <c r="EE103" s="48">
        <f t="shared" si="176"/>
        <v>79</v>
      </c>
      <c r="EF103" s="118">
        <f t="shared" si="177"/>
        <v>12134400</v>
      </c>
      <c r="EG103" s="118">
        <f t="shared" si="227"/>
        <v>4244176.6124803359</v>
      </c>
      <c r="EH103" s="118">
        <f t="shared" si="228"/>
        <v>500</v>
      </c>
      <c r="EI103" s="118">
        <f t="shared" si="229"/>
        <v>2122088306.2401679</v>
      </c>
      <c r="EJ103" s="51">
        <f t="shared" si="178"/>
        <v>9.7367740387192536E-2</v>
      </c>
      <c r="EL103" s="199">
        <f t="shared" si="230"/>
        <v>18</v>
      </c>
      <c r="EM103" s="441" t="s">
        <v>131</v>
      </c>
      <c r="EN103" s="199">
        <f t="shared" si="255"/>
        <v>6</v>
      </c>
      <c r="EO103" s="199">
        <f t="shared" si="255"/>
        <v>8</v>
      </c>
      <c r="EP103" s="199">
        <f t="shared" si="255"/>
        <v>36</v>
      </c>
      <c r="EQ103" s="199">
        <f t="shared" si="255"/>
        <v>32</v>
      </c>
      <c r="ER103" s="199">
        <f t="shared" si="255"/>
        <v>36</v>
      </c>
      <c r="ET103" s="48">
        <f t="shared" si="236"/>
        <v>18</v>
      </c>
      <c r="EU103" s="48">
        <v>6</v>
      </c>
      <c r="EV103" s="47" t="str">
        <f t="shared" si="179"/>
        <v>Pe4</v>
      </c>
      <c r="EW103" s="47"/>
      <c r="EX103" s="47" t="s">
        <v>232</v>
      </c>
      <c r="EY103" s="99" t="s">
        <v>233</v>
      </c>
      <c r="EZ103" s="99" t="s">
        <v>233</v>
      </c>
      <c r="FA103" s="99" t="s">
        <v>233</v>
      </c>
      <c r="FB103" s="47" t="s">
        <v>132</v>
      </c>
      <c r="FC103" s="47">
        <v>4</v>
      </c>
      <c r="FD103" s="48">
        <f t="shared" si="180"/>
        <v>30</v>
      </c>
      <c r="FE103" s="48">
        <f t="shared" si="181"/>
        <v>8</v>
      </c>
      <c r="FF103" s="48">
        <f t="shared" si="182"/>
        <v>20</v>
      </c>
      <c r="FG103" s="48">
        <f t="shared" si="183"/>
        <v>32</v>
      </c>
      <c r="FH103" s="48">
        <f t="shared" si="184"/>
        <v>79</v>
      </c>
      <c r="FI103" s="118">
        <f t="shared" si="185"/>
        <v>12134400</v>
      </c>
      <c r="FJ103" s="118">
        <f t="shared" si="237"/>
        <v>4946877.6978417272</v>
      </c>
      <c r="FK103" s="118">
        <f t="shared" si="238"/>
        <v>800</v>
      </c>
      <c r="FL103" s="118">
        <f t="shared" si="186"/>
        <v>3957502158.2733817</v>
      </c>
      <c r="FM103" s="51">
        <f t="shared" si="187"/>
        <v>0.18158200184008111</v>
      </c>
      <c r="FO103" s="199">
        <f t="shared" si="239"/>
        <v>18</v>
      </c>
      <c r="FP103" s="441" t="s">
        <v>131</v>
      </c>
      <c r="FQ103" s="199">
        <f t="shared" si="256"/>
        <v>6</v>
      </c>
      <c r="FR103" s="199">
        <f t="shared" si="256"/>
        <v>8</v>
      </c>
      <c r="FS103" s="199">
        <f t="shared" si="256"/>
        <v>36</v>
      </c>
      <c r="FT103" s="199">
        <f t="shared" si="256"/>
        <v>32</v>
      </c>
      <c r="FU103" s="199">
        <f t="shared" si="256"/>
        <v>36</v>
      </c>
      <c r="FW103" s="48">
        <f t="shared" si="245"/>
        <v>18</v>
      </c>
      <c r="FX103" s="48">
        <v>6</v>
      </c>
      <c r="FY103" s="47" t="str">
        <f t="shared" si="188"/>
        <v>Pe4</v>
      </c>
      <c r="FZ103" s="47"/>
      <c r="GA103" s="47" t="s">
        <v>232</v>
      </c>
      <c r="GB103" s="99" t="s">
        <v>233</v>
      </c>
      <c r="GC103" s="99" t="s">
        <v>233</v>
      </c>
      <c r="GD103" s="99" t="s">
        <v>233</v>
      </c>
      <c r="GE103" s="47" t="s">
        <v>132</v>
      </c>
      <c r="GF103" s="47">
        <v>4</v>
      </c>
      <c r="GG103" s="48">
        <f t="shared" si="189"/>
        <v>30</v>
      </c>
      <c r="GH103" s="48">
        <f t="shared" si="190"/>
        <v>8</v>
      </c>
      <c r="GI103" s="48">
        <f t="shared" si="191"/>
        <v>20</v>
      </c>
      <c r="GJ103" s="48">
        <f t="shared" si="192"/>
        <v>32</v>
      </c>
      <c r="GK103" s="48">
        <f t="shared" si="193"/>
        <v>79</v>
      </c>
      <c r="GL103" s="118">
        <f t="shared" si="194"/>
        <v>12134400</v>
      </c>
      <c r="GM103" s="118">
        <f t="shared" si="246"/>
        <v>1986850</v>
      </c>
      <c r="GN103" s="118">
        <f t="shared" si="247"/>
        <v>1000</v>
      </c>
      <c r="GO103" s="118">
        <f t="shared" si="195"/>
        <v>1986850000</v>
      </c>
      <c r="GP103" s="51">
        <f t="shared" si="196"/>
        <v>9.1162603563397213E-2</v>
      </c>
      <c r="GS103" s="48">
        <v>11</v>
      </c>
      <c r="GT103" s="47">
        <v>2</v>
      </c>
      <c r="GU103" s="99" t="s">
        <v>205</v>
      </c>
      <c r="GV103" s="93">
        <v>1</v>
      </c>
      <c r="GW103" s="47" t="s">
        <v>206</v>
      </c>
      <c r="GX103" s="99" t="str">
        <f t="shared" si="94"/>
        <v>Te2</v>
      </c>
      <c r="GY103" s="48">
        <f t="shared" si="102"/>
        <v>0</v>
      </c>
      <c r="GZ103" s="94">
        <f t="shared" si="157"/>
        <v>0</v>
      </c>
      <c r="HA103" s="95">
        <f t="shared" si="99"/>
        <v>0</v>
      </c>
      <c r="HB103" s="51">
        <f t="shared" si="96"/>
        <v>0</v>
      </c>
      <c r="HC103" s="51">
        <f t="shared" si="97"/>
        <v>0</v>
      </c>
      <c r="HD103" s="453">
        <f t="shared" si="98"/>
        <v>0</v>
      </c>
      <c r="HE103" s="184"/>
    </row>
    <row r="104" spans="1:213">
      <c r="A104" s="216" t="str">
        <f t="shared" si="257"/>
        <v>PIC-d</v>
      </c>
      <c r="B104" s="47">
        <f t="shared" si="250"/>
        <v>2</v>
      </c>
      <c r="C104" s="47">
        <f t="shared" si="250"/>
        <v>1</v>
      </c>
      <c r="D104" s="47">
        <f t="shared" si="250"/>
        <v>7</v>
      </c>
      <c r="E104" s="47">
        <f t="shared" si="250"/>
        <v>8</v>
      </c>
      <c r="F104" s="47">
        <f t="shared" si="250"/>
        <v>7</v>
      </c>
      <c r="G104" s="49"/>
      <c r="H104" s="47" t="str">
        <f t="shared" si="258"/>
        <v/>
      </c>
      <c r="I104" s="47" t="str">
        <f t="shared" si="258"/>
        <v/>
      </c>
      <c r="J104" s="47" t="str">
        <f t="shared" si="258"/>
        <v/>
      </c>
      <c r="K104" s="47" t="str">
        <f t="shared" si="258"/>
        <v/>
      </c>
      <c r="L104" s="47" t="str">
        <f t="shared" si="258"/>
        <v/>
      </c>
      <c r="M104" s="49" t="str">
        <f>O101</f>
        <v>PIC-b</v>
      </c>
      <c r="N104" s="201">
        <f t="shared" ref="N104:N135" si="261">IF(AND(COUNTIF(H4:H6,$AL$26)=0,COUNTIF(H4:H6,$M104)=0,H7&lt;&gt;""),1,"")</f>
        <v>1</v>
      </c>
      <c r="O104" s="47">
        <f t="shared" ref="O104:O135" si="262">IF(AND(COUNTIF(I4:I7,$AL$26)=0,COUNTIF(I4:I7,$M104)=0,I7&lt;&gt;""),1,"")</f>
        <v>1</v>
      </c>
      <c r="P104" s="47">
        <f t="shared" ref="P104:P135" si="263">IF(AND(COUNTIF(J4:J7,$AL$26)=0,COUNTIF(J4:J7,$M104)=0,J7&lt;&gt;""),1,"")</f>
        <v>1</v>
      </c>
      <c r="Q104" s="47" t="str">
        <f t="shared" ref="Q104:Q135" si="264">IF(AND(COUNTIF(K4:K7,$AL$26)=0,COUNTIF(K4:K7,$M104)=0,K7&lt;&gt;""),1,"")</f>
        <v/>
      </c>
      <c r="R104" s="201">
        <f t="shared" ref="R104:R135" si="265">IF(AND(COUNTIF(L4:L6,$AL$26)=0,COUNTIF(L4:L6,$M104)=0,L7&lt;&gt;""),1,"")</f>
        <v>1</v>
      </c>
      <c r="T104" s="47">
        <f t="shared" si="251"/>
        <v>2</v>
      </c>
      <c r="U104" s="47">
        <f t="shared" si="251"/>
        <v>1</v>
      </c>
      <c r="V104" s="47">
        <f t="shared" si="251"/>
        <v>7</v>
      </c>
      <c r="W104" s="47">
        <f t="shared" si="251"/>
        <v>7</v>
      </c>
      <c r="X104" s="47">
        <f t="shared" si="251"/>
        <v>12</v>
      </c>
      <c r="Z104" s="47" t="str">
        <f t="shared" si="259"/>
        <v/>
      </c>
      <c r="AA104" s="47" t="str">
        <f t="shared" si="259"/>
        <v/>
      </c>
      <c r="AB104" s="47" t="str">
        <f t="shared" si="259"/>
        <v/>
      </c>
      <c r="AC104" s="47" t="str">
        <f t="shared" si="259"/>
        <v/>
      </c>
      <c r="AD104" s="47" t="str">
        <f t="shared" si="259"/>
        <v/>
      </c>
      <c r="AE104" s="49" t="str">
        <f>AG101</f>
        <v>PIC-b</v>
      </c>
      <c r="AF104" s="201">
        <f t="shared" ref="AF104:AF135" si="266">IF(AND(COUNTIF(Z4:Z6,$AL$26)=0,COUNTIF(Z4:Z6,$AE104)=0,Z7&lt;&gt;""),1,"")</f>
        <v>1</v>
      </c>
      <c r="AG104" s="47" t="str">
        <f t="shared" ref="AG104:AG135" si="267">IF(AND(COUNTIF(AA4:AA7,$AL$26)=0,COUNTIF(AA4:AA7,$AE104)=0,AA7&lt;&gt;""),1,"")</f>
        <v/>
      </c>
      <c r="AH104" s="47" t="str">
        <f t="shared" ref="AH104:AH135" si="268">IF(AND(COUNTIF(AB4:AB7,$AL$26)=0,COUNTIF(AB4:AB7,$AE104)=0,AB7&lt;&gt;""),1,"")</f>
        <v/>
      </c>
      <c r="AI104" s="47" t="str">
        <f t="shared" ref="AI104:AI135" si="269">IF(AND(COUNTIF(AC4:AC7,$AL$26)=0,COUNTIF(AC4:AC7,$AE104)=0,AC7&lt;&gt;""),1,"")</f>
        <v/>
      </c>
      <c r="AJ104" s="201">
        <f t="shared" ref="AJ104:AJ135" si="270">IF(AND(COUNTIF(AD4:AD6,$AL$26)=0,COUNTIF(AD4:AD6,$AE104)=0,AD7&lt;&gt;""),1,"")</f>
        <v>1</v>
      </c>
      <c r="AL104" s="217"/>
      <c r="AM104" s="217"/>
      <c r="AN104" s="217"/>
      <c r="AO104" s="328"/>
      <c r="AP104" s="324"/>
      <c r="AQ104" s="324"/>
      <c r="AR104" s="324"/>
      <c r="AS104" s="73"/>
      <c r="AU104" s="99" t="str">
        <f t="shared" si="260"/>
        <v>PIC-b</v>
      </c>
      <c r="AV104" s="99" t="str">
        <f t="shared" si="260"/>
        <v>Pb</v>
      </c>
      <c r="AW104" s="99">
        <f>SUM(Calculation!AF104:AF199)</f>
        <v>50</v>
      </c>
      <c r="AX104" s="99">
        <f>SUM(Calculation!AG104:AG199)</f>
        <v>10</v>
      </c>
      <c r="AY104" s="99">
        <f>SUM(Calculation!AH104:AH199)</f>
        <v>33</v>
      </c>
      <c r="AZ104" s="99">
        <f>SUM(Calculation!AI104:AI199)</f>
        <v>57</v>
      </c>
      <c r="BA104" s="99">
        <f>SUM(Calculation!AJ104:AJ199)</f>
        <v>76</v>
      </c>
      <c r="BC104" s="199">
        <f t="shared" si="197"/>
        <v>19</v>
      </c>
      <c r="BD104" s="441" t="s">
        <v>133</v>
      </c>
      <c r="BE104" s="199">
        <f t="shared" si="252"/>
        <v>30</v>
      </c>
      <c r="BF104" s="199">
        <f t="shared" si="252"/>
        <v>8</v>
      </c>
      <c r="BG104" s="199">
        <f t="shared" si="252"/>
        <v>20</v>
      </c>
      <c r="BH104" s="199">
        <f t="shared" si="252"/>
        <v>32</v>
      </c>
      <c r="BI104" s="199">
        <f t="shared" si="252"/>
        <v>12</v>
      </c>
      <c r="BK104" s="48">
        <f t="shared" si="203"/>
        <v>19</v>
      </c>
      <c r="BL104" s="48">
        <v>6</v>
      </c>
      <c r="BM104" s="47" t="str">
        <f t="shared" si="158"/>
        <v>Pe3</v>
      </c>
      <c r="BN104" s="47"/>
      <c r="BO104" s="47" t="s">
        <v>232</v>
      </c>
      <c r="BP104" s="99" t="s">
        <v>233</v>
      </c>
      <c r="BQ104" s="99" t="s">
        <v>233</v>
      </c>
      <c r="BR104" s="47" t="s">
        <v>132</v>
      </c>
      <c r="BS104" s="99" t="s">
        <v>223</v>
      </c>
      <c r="BT104" s="47">
        <v>3</v>
      </c>
      <c r="BU104" s="48">
        <f t="shared" si="159"/>
        <v>30</v>
      </c>
      <c r="BV104" s="48">
        <f t="shared" si="160"/>
        <v>8</v>
      </c>
      <c r="BW104" s="48">
        <f t="shared" si="161"/>
        <v>20</v>
      </c>
      <c r="BX104" s="48">
        <f t="shared" si="162"/>
        <v>40</v>
      </c>
      <c r="BY104" s="48">
        <f t="shared" si="163"/>
        <v>91</v>
      </c>
      <c r="BZ104" s="118">
        <f t="shared" si="164"/>
        <v>17472000</v>
      </c>
      <c r="CA104" s="118">
        <f t="shared" si="165"/>
        <v>5978192.4009700892</v>
      </c>
      <c r="CB104" s="118">
        <f t="shared" si="166"/>
        <v>60</v>
      </c>
      <c r="CC104" s="118">
        <f t="shared" si="204"/>
        <v>358691544.05820537</v>
      </c>
      <c r="CD104" s="51">
        <f t="shared" si="167"/>
        <v>1.6457837799794147E-2</v>
      </c>
      <c r="CE104" s="81"/>
      <c r="CF104" s="199">
        <f t="shared" si="205"/>
        <v>19</v>
      </c>
      <c r="CG104" s="441" t="s">
        <v>133</v>
      </c>
      <c r="CH104" s="199">
        <f t="shared" si="253"/>
        <v>30</v>
      </c>
      <c r="CI104" s="199">
        <f t="shared" si="253"/>
        <v>8</v>
      </c>
      <c r="CJ104" s="199">
        <f t="shared" si="253"/>
        <v>20</v>
      </c>
      <c r="CK104" s="199">
        <f t="shared" si="253"/>
        <v>32</v>
      </c>
      <c r="CL104" s="199">
        <f t="shared" si="253"/>
        <v>12</v>
      </c>
      <c r="CN104" s="48">
        <f t="shared" si="211"/>
        <v>19</v>
      </c>
      <c r="CO104" s="48">
        <v>6</v>
      </c>
      <c r="CP104" s="47" t="str">
        <f t="shared" si="168"/>
        <v>Pe3</v>
      </c>
      <c r="CQ104" s="47"/>
      <c r="CR104" s="47" t="s">
        <v>232</v>
      </c>
      <c r="CS104" s="99" t="s">
        <v>233</v>
      </c>
      <c r="CT104" s="99" t="s">
        <v>233</v>
      </c>
      <c r="CU104" s="47" t="s">
        <v>132</v>
      </c>
      <c r="CV104" s="99" t="s">
        <v>223</v>
      </c>
      <c r="CW104" s="47">
        <v>3</v>
      </c>
      <c r="CX104" s="48">
        <f t="shared" si="212"/>
        <v>30</v>
      </c>
      <c r="CY104" s="48">
        <f t="shared" si="213"/>
        <v>8</v>
      </c>
      <c r="CZ104" s="48">
        <f t="shared" si="214"/>
        <v>20</v>
      </c>
      <c r="DA104" s="48">
        <f t="shared" si="215"/>
        <v>40</v>
      </c>
      <c r="DB104" s="48">
        <f t="shared" si="216"/>
        <v>91</v>
      </c>
      <c r="DC104" s="118">
        <f t="shared" si="169"/>
        <v>17472000</v>
      </c>
      <c r="DD104" s="118">
        <f t="shared" si="217"/>
        <v>6271806.4794816412</v>
      </c>
      <c r="DE104" s="118">
        <f t="shared" si="218"/>
        <v>90</v>
      </c>
      <c r="DF104" s="118">
        <f t="shared" si="219"/>
        <v>564462583.15334773</v>
      </c>
      <c r="DG104" s="51">
        <f t="shared" si="170"/>
        <v>2.5899226763157649E-2</v>
      </c>
      <c r="DI104" s="199">
        <f t="shared" si="220"/>
        <v>19</v>
      </c>
      <c r="DJ104" s="441" t="s">
        <v>133</v>
      </c>
      <c r="DK104" s="199">
        <f t="shared" si="254"/>
        <v>30</v>
      </c>
      <c r="DL104" s="199">
        <f t="shared" si="254"/>
        <v>8</v>
      </c>
      <c r="DM104" s="199">
        <f t="shared" si="254"/>
        <v>20</v>
      </c>
      <c r="DN104" s="199">
        <f t="shared" si="254"/>
        <v>32</v>
      </c>
      <c r="DO104" s="199">
        <f t="shared" si="254"/>
        <v>12</v>
      </c>
      <c r="DQ104" s="48">
        <f t="shared" si="226"/>
        <v>19</v>
      </c>
      <c r="DR104" s="48">
        <v>6</v>
      </c>
      <c r="DS104" s="47" t="str">
        <f t="shared" si="171"/>
        <v>Pe3</v>
      </c>
      <c r="DT104" s="47"/>
      <c r="DU104" s="47" t="s">
        <v>232</v>
      </c>
      <c r="DV104" s="99" t="s">
        <v>233</v>
      </c>
      <c r="DW104" s="99" t="s">
        <v>233</v>
      </c>
      <c r="DX104" s="47" t="s">
        <v>132</v>
      </c>
      <c r="DY104" s="99" t="s">
        <v>223</v>
      </c>
      <c r="DZ104" s="47">
        <v>3</v>
      </c>
      <c r="EA104" s="48">
        <f t="shared" si="172"/>
        <v>30</v>
      </c>
      <c r="EB104" s="48">
        <f t="shared" si="173"/>
        <v>8</v>
      </c>
      <c r="EC104" s="48">
        <f t="shared" si="174"/>
        <v>20</v>
      </c>
      <c r="ED104" s="48">
        <f t="shared" si="175"/>
        <v>40</v>
      </c>
      <c r="EE104" s="48">
        <f t="shared" si="176"/>
        <v>91</v>
      </c>
      <c r="EF104" s="118">
        <f t="shared" si="177"/>
        <v>17472000</v>
      </c>
      <c r="EG104" s="118">
        <f t="shared" si="227"/>
        <v>6111077.0844257995</v>
      </c>
      <c r="EH104" s="118">
        <f t="shared" si="228"/>
        <v>150</v>
      </c>
      <c r="EI104" s="118">
        <f t="shared" si="229"/>
        <v>916661562.66386998</v>
      </c>
      <c r="EJ104" s="51">
        <f t="shared" si="178"/>
        <v>4.2059166338138547E-2</v>
      </c>
      <c r="EL104" s="199">
        <f t="shared" si="230"/>
        <v>19</v>
      </c>
      <c r="EM104" s="441" t="s">
        <v>133</v>
      </c>
      <c r="EN104" s="199">
        <f t="shared" si="255"/>
        <v>30</v>
      </c>
      <c r="EO104" s="199">
        <f t="shared" si="255"/>
        <v>8</v>
      </c>
      <c r="EP104" s="199">
        <f t="shared" si="255"/>
        <v>20</v>
      </c>
      <c r="EQ104" s="199">
        <f t="shared" si="255"/>
        <v>32</v>
      </c>
      <c r="ER104" s="199">
        <f t="shared" si="255"/>
        <v>12</v>
      </c>
      <c r="ET104" s="48">
        <f t="shared" si="236"/>
        <v>19</v>
      </c>
      <c r="EU104" s="48">
        <v>6</v>
      </c>
      <c r="EV104" s="47" t="str">
        <f t="shared" si="179"/>
        <v>Pe3</v>
      </c>
      <c r="EW104" s="47"/>
      <c r="EX104" s="47" t="s">
        <v>232</v>
      </c>
      <c r="EY104" s="99" t="s">
        <v>233</v>
      </c>
      <c r="EZ104" s="99" t="s">
        <v>233</v>
      </c>
      <c r="FA104" s="47" t="s">
        <v>132</v>
      </c>
      <c r="FB104" s="99" t="s">
        <v>223</v>
      </c>
      <c r="FC104" s="47">
        <v>3</v>
      </c>
      <c r="FD104" s="48">
        <f t="shared" si="180"/>
        <v>30</v>
      </c>
      <c r="FE104" s="48">
        <f t="shared" si="181"/>
        <v>8</v>
      </c>
      <c r="FF104" s="48">
        <f t="shared" si="182"/>
        <v>20</v>
      </c>
      <c r="FG104" s="48">
        <f t="shared" si="183"/>
        <v>40</v>
      </c>
      <c r="FH104" s="48">
        <f t="shared" si="184"/>
        <v>91</v>
      </c>
      <c r="FI104" s="118">
        <f t="shared" si="185"/>
        <v>17472000</v>
      </c>
      <c r="FJ104" s="118">
        <f t="shared" si="237"/>
        <v>7122877.6978417272</v>
      </c>
      <c r="FK104" s="118">
        <f t="shared" si="238"/>
        <v>240</v>
      </c>
      <c r="FL104" s="118">
        <f t="shared" si="186"/>
        <v>1709490647.4820144</v>
      </c>
      <c r="FM104" s="51">
        <f t="shared" si="187"/>
        <v>7.8436529275857814E-2</v>
      </c>
      <c r="FO104" s="199">
        <f t="shared" si="239"/>
        <v>19</v>
      </c>
      <c r="FP104" s="441" t="s">
        <v>133</v>
      </c>
      <c r="FQ104" s="199">
        <f t="shared" si="256"/>
        <v>30</v>
      </c>
      <c r="FR104" s="199">
        <f t="shared" si="256"/>
        <v>8</v>
      </c>
      <c r="FS104" s="199">
        <f t="shared" si="256"/>
        <v>20</v>
      </c>
      <c r="FT104" s="199">
        <f t="shared" si="256"/>
        <v>32</v>
      </c>
      <c r="FU104" s="199">
        <f t="shared" si="256"/>
        <v>12</v>
      </c>
      <c r="FW104" s="48">
        <f t="shared" si="245"/>
        <v>19</v>
      </c>
      <c r="FX104" s="48">
        <v>6</v>
      </c>
      <c r="FY104" s="47" t="str">
        <f t="shared" si="188"/>
        <v>Pe3</v>
      </c>
      <c r="FZ104" s="47"/>
      <c r="GA104" s="47" t="s">
        <v>232</v>
      </c>
      <c r="GB104" s="99" t="s">
        <v>233</v>
      </c>
      <c r="GC104" s="99" t="s">
        <v>233</v>
      </c>
      <c r="GD104" s="47" t="s">
        <v>132</v>
      </c>
      <c r="GE104" s="99" t="s">
        <v>223</v>
      </c>
      <c r="GF104" s="47">
        <v>3</v>
      </c>
      <c r="GG104" s="48">
        <f t="shared" si="189"/>
        <v>30</v>
      </c>
      <c r="GH104" s="48">
        <f t="shared" si="190"/>
        <v>8</v>
      </c>
      <c r="GI104" s="48">
        <f t="shared" si="191"/>
        <v>20</v>
      </c>
      <c r="GJ104" s="48">
        <f t="shared" si="192"/>
        <v>40</v>
      </c>
      <c r="GK104" s="48">
        <f t="shared" si="193"/>
        <v>91</v>
      </c>
      <c r="GL104" s="118">
        <f t="shared" si="194"/>
        <v>17472000</v>
      </c>
      <c r="GM104" s="118">
        <f t="shared" si="246"/>
        <v>2860812.5</v>
      </c>
      <c r="GN104" s="118">
        <f t="shared" si="247"/>
        <v>300</v>
      </c>
      <c r="GO104" s="118">
        <f t="shared" si="195"/>
        <v>858243750</v>
      </c>
      <c r="GP104" s="51">
        <f t="shared" si="196"/>
        <v>3.9378782868366199E-2</v>
      </c>
      <c r="GS104" s="48">
        <v>11</v>
      </c>
      <c r="GT104" s="47">
        <v>1</v>
      </c>
      <c r="GU104" s="99" t="s">
        <v>205</v>
      </c>
      <c r="GV104" s="93">
        <v>1</v>
      </c>
      <c r="GW104" s="47" t="s">
        <v>206</v>
      </c>
      <c r="GX104" s="99" t="str">
        <f t="shared" si="94"/>
        <v>Te1</v>
      </c>
      <c r="GY104" s="48">
        <f t="shared" si="102"/>
        <v>0</v>
      </c>
      <c r="GZ104" s="94">
        <f t="shared" si="157"/>
        <v>0</v>
      </c>
      <c r="HA104" s="95">
        <f t="shared" si="99"/>
        <v>0</v>
      </c>
      <c r="HB104" s="51">
        <f t="shared" si="96"/>
        <v>0</v>
      </c>
      <c r="HC104" s="51">
        <f t="shared" si="97"/>
        <v>0</v>
      </c>
      <c r="HD104" s="453">
        <f t="shared" si="98"/>
        <v>0</v>
      </c>
      <c r="HE104" s="184"/>
    </row>
    <row r="105" spans="1:213">
      <c r="A105" s="216" t="str">
        <f t="shared" si="257"/>
        <v>PIC-e</v>
      </c>
      <c r="B105" s="47">
        <f t="shared" si="250"/>
        <v>10</v>
      </c>
      <c r="C105" s="47">
        <f t="shared" si="250"/>
        <v>1</v>
      </c>
      <c r="D105" s="47">
        <f t="shared" si="250"/>
        <v>3</v>
      </c>
      <c r="E105" s="47">
        <f t="shared" si="250"/>
        <v>6</v>
      </c>
      <c r="F105" s="47">
        <f t="shared" si="250"/>
        <v>2</v>
      </c>
      <c r="G105" s="49"/>
      <c r="H105" s="47" t="str">
        <f t="shared" si="258"/>
        <v/>
      </c>
      <c r="I105" s="47" t="str">
        <f t="shared" si="258"/>
        <v/>
      </c>
      <c r="J105" s="47" t="str">
        <f t="shared" si="258"/>
        <v/>
      </c>
      <c r="K105" s="47" t="str">
        <f t="shared" si="258"/>
        <v/>
      </c>
      <c r="L105" s="47" t="str">
        <f t="shared" si="258"/>
        <v/>
      </c>
      <c r="M105" s="49" t="str">
        <f t="shared" ref="M105:M136" si="271">M104</f>
        <v>PIC-b</v>
      </c>
      <c r="N105" s="201">
        <f t="shared" si="261"/>
        <v>1</v>
      </c>
      <c r="O105" s="47">
        <f t="shared" si="262"/>
        <v>1</v>
      </c>
      <c r="P105" s="47">
        <f t="shared" si="263"/>
        <v>1</v>
      </c>
      <c r="Q105" s="47" t="str">
        <f t="shared" si="264"/>
        <v/>
      </c>
      <c r="R105" s="201">
        <f t="shared" si="265"/>
        <v>1</v>
      </c>
      <c r="T105" s="47">
        <f t="shared" si="251"/>
        <v>10</v>
      </c>
      <c r="U105" s="47">
        <f t="shared" si="251"/>
        <v>1</v>
      </c>
      <c r="V105" s="47">
        <f t="shared" si="251"/>
        <v>3</v>
      </c>
      <c r="W105" s="47">
        <f t="shared" si="251"/>
        <v>7</v>
      </c>
      <c r="X105" s="47">
        <f t="shared" si="251"/>
        <v>4</v>
      </c>
      <c r="Z105" s="47" t="str">
        <f t="shared" si="259"/>
        <v/>
      </c>
      <c r="AA105" s="47" t="str">
        <f t="shared" si="259"/>
        <v/>
      </c>
      <c r="AB105" s="47" t="str">
        <f t="shared" si="259"/>
        <v/>
      </c>
      <c r="AC105" s="47" t="str">
        <f t="shared" si="259"/>
        <v/>
      </c>
      <c r="AD105" s="47" t="str">
        <f t="shared" si="259"/>
        <v/>
      </c>
      <c r="AE105" s="49" t="str">
        <f t="shared" ref="AE105:AE136" si="272">AE104</f>
        <v>PIC-b</v>
      </c>
      <c r="AF105" s="201">
        <f t="shared" si="266"/>
        <v>1</v>
      </c>
      <c r="AG105" s="47" t="str">
        <f t="shared" si="267"/>
        <v/>
      </c>
      <c r="AH105" s="47" t="str">
        <f t="shared" si="268"/>
        <v/>
      </c>
      <c r="AI105" s="47" t="str">
        <f t="shared" si="269"/>
        <v/>
      </c>
      <c r="AJ105" s="201">
        <f t="shared" si="270"/>
        <v>1</v>
      </c>
      <c r="AL105" s="217"/>
      <c r="AM105" s="217"/>
      <c r="AN105" s="324"/>
      <c r="AO105" s="217"/>
      <c r="AP105" s="217"/>
      <c r="AQ105" s="324"/>
      <c r="AR105" s="324"/>
      <c r="AS105" s="73"/>
      <c r="AU105" s="99" t="str">
        <f t="shared" si="260"/>
        <v>PIC-c</v>
      </c>
      <c r="AV105" s="99" t="str">
        <f t="shared" si="260"/>
        <v>Pc</v>
      </c>
      <c r="AW105" s="99">
        <f>SUM(Calculation!AF203:AF298)</f>
        <v>44</v>
      </c>
      <c r="AX105" s="99">
        <f>SUM(Calculation!AG203:AG298)</f>
        <v>14</v>
      </c>
      <c r="AY105" s="99">
        <f>SUM(Calculation!AH203:AH298)</f>
        <v>32</v>
      </c>
      <c r="AZ105" s="99">
        <f>SUM(Calculation!AI203:AI298)</f>
        <v>60</v>
      </c>
      <c r="BA105" s="99">
        <f>SUM(Calculation!AJ203:AJ298)</f>
        <v>73</v>
      </c>
      <c r="BC105" s="199">
        <f t="shared" si="197"/>
        <v>20</v>
      </c>
      <c r="BD105" s="441" t="s">
        <v>136</v>
      </c>
      <c r="BE105" s="199">
        <f t="shared" si="252"/>
        <v>9</v>
      </c>
      <c r="BF105" s="199">
        <f t="shared" si="252"/>
        <v>12</v>
      </c>
      <c r="BG105" s="199">
        <f t="shared" si="252"/>
        <v>32</v>
      </c>
      <c r="BH105" s="199">
        <f t="shared" si="252"/>
        <v>20</v>
      </c>
      <c r="BI105" s="199">
        <f t="shared" si="252"/>
        <v>51</v>
      </c>
      <c r="BK105" s="48">
        <f t="shared" si="203"/>
        <v>20</v>
      </c>
      <c r="BL105" s="48">
        <v>6</v>
      </c>
      <c r="BM105" s="47" t="str">
        <f t="shared" si="158"/>
        <v>Pe2</v>
      </c>
      <c r="BN105" s="47"/>
      <c r="BO105" s="47" t="s">
        <v>232</v>
      </c>
      <c r="BP105" s="99" t="s">
        <v>233</v>
      </c>
      <c r="BQ105" s="47" t="s">
        <v>132</v>
      </c>
      <c r="BR105" s="99" t="s">
        <v>223</v>
      </c>
      <c r="BS105" s="99" t="s">
        <v>223</v>
      </c>
      <c r="BT105" s="47">
        <v>2</v>
      </c>
      <c r="BU105" s="48">
        <f t="shared" si="159"/>
        <v>30</v>
      </c>
      <c r="BV105" s="48">
        <f t="shared" si="160"/>
        <v>8</v>
      </c>
      <c r="BW105" s="48">
        <f t="shared" si="161"/>
        <v>27</v>
      </c>
      <c r="BX105" s="48">
        <f t="shared" si="162"/>
        <v>72</v>
      </c>
      <c r="BY105" s="48">
        <f t="shared" si="163"/>
        <v>91</v>
      </c>
      <c r="BZ105" s="118">
        <f t="shared" si="164"/>
        <v>42456960</v>
      </c>
      <c r="CA105" s="118">
        <f t="shared" si="165"/>
        <v>0</v>
      </c>
      <c r="CB105" s="118">
        <f t="shared" si="166"/>
        <v>0</v>
      </c>
      <c r="CC105" s="118">
        <f t="shared" si="204"/>
        <v>0</v>
      </c>
      <c r="CD105" s="51">
        <f t="shared" si="167"/>
        <v>0</v>
      </c>
      <c r="CE105" s="81"/>
      <c r="CF105" s="199">
        <f t="shared" si="205"/>
        <v>20</v>
      </c>
      <c r="CG105" s="441" t="s">
        <v>136</v>
      </c>
      <c r="CH105" s="199">
        <f t="shared" si="253"/>
        <v>9</v>
      </c>
      <c r="CI105" s="199">
        <f t="shared" si="253"/>
        <v>12</v>
      </c>
      <c r="CJ105" s="199">
        <f t="shared" si="253"/>
        <v>32</v>
      </c>
      <c r="CK105" s="199">
        <f t="shared" si="253"/>
        <v>20</v>
      </c>
      <c r="CL105" s="199">
        <f t="shared" si="253"/>
        <v>51</v>
      </c>
      <c r="CN105" s="48">
        <f t="shared" si="211"/>
        <v>20</v>
      </c>
      <c r="CO105" s="48">
        <v>6</v>
      </c>
      <c r="CP105" s="47" t="str">
        <f t="shared" si="168"/>
        <v>Pe2</v>
      </c>
      <c r="CQ105" s="47"/>
      <c r="CR105" s="47" t="s">
        <v>232</v>
      </c>
      <c r="CS105" s="99" t="s">
        <v>233</v>
      </c>
      <c r="CT105" s="47" t="s">
        <v>132</v>
      </c>
      <c r="CU105" s="99" t="s">
        <v>223</v>
      </c>
      <c r="CV105" s="99" t="s">
        <v>223</v>
      </c>
      <c r="CW105" s="47">
        <v>2</v>
      </c>
      <c r="CX105" s="48">
        <f t="shared" si="212"/>
        <v>30</v>
      </c>
      <c r="CY105" s="48">
        <f t="shared" si="213"/>
        <v>8</v>
      </c>
      <c r="CZ105" s="48">
        <f t="shared" si="214"/>
        <v>27</v>
      </c>
      <c r="DA105" s="48">
        <f t="shared" si="215"/>
        <v>72</v>
      </c>
      <c r="DB105" s="48">
        <f t="shared" si="216"/>
        <v>91</v>
      </c>
      <c r="DC105" s="118">
        <f t="shared" si="169"/>
        <v>42456960</v>
      </c>
      <c r="DD105" s="118">
        <f t="shared" si="217"/>
        <v>0</v>
      </c>
      <c r="DE105" s="118">
        <f t="shared" si="218"/>
        <v>0</v>
      </c>
      <c r="DF105" s="118">
        <f t="shared" si="219"/>
        <v>0</v>
      </c>
      <c r="DG105" s="51">
        <f t="shared" si="170"/>
        <v>0</v>
      </c>
      <c r="DI105" s="199">
        <f t="shared" si="220"/>
        <v>20</v>
      </c>
      <c r="DJ105" s="441" t="s">
        <v>136</v>
      </c>
      <c r="DK105" s="199">
        <f t="shared" si="254"/>
        <v>9</v>
      </c>
      <c r="DL105" s="199">
        <f t="shared" si="254"/>
        <v>12</v>
      </c>
      <c r="DM105" s="199">
        <f t="shared" si="254"/>
        <v>32</v>
      </c>
      <c r="DN105" s="199">
        <f t="shared" si="254"/>
        <v>20</v>
      </c>
      <c r="DO105" s="199">
        <f t="shared" si="254"/>
        <v>51</v>
      </c>
      <c r="DQ105" s="48">
        <f t="shared" si="226"/>
        <v>20</v>
      </c>
      <c r="DR105" s="48">
        <v>6</v>
      </c>
      <c r="DS105" s="47" t="str">
        <f t="shared" si="171"/>
        <v>Pe2</v>
      </c>
      <c r="DT105" s="47"/>
      <c r="DU105" s="47" t="s">
        <v>232</v>
      </c>
      <c r="DV105" s="99" t="s">
        <v>233</v>
      </c>
      <c r="DW105" s="47" t="s">
        <v>132</v>
      </c>
      <c r="DX105" s="99" t="s">
        <v>223</v>
      </c>
      <c r="DY105" s="99" t="s">
        <v>223</v>
      </c>
      <c r="DZ105" s="47">
        <v>2</v>
      </c>
      <c r="EA105" s="48">
        <f t="shared" si="172"/>
        <v>30</v>
      </c>
      <c r="EB105" s="48">
        <f t="shared" si="173"/>
        <v>8</v>
      </c>
      <c r="EC105" s="48">
        <f t="shared" si="174"/>
        <v>27</v>
      </c>
      <c r="ED105" s="48">
        <f t="shared" si="175"/>
        <v>72</v>
      </c>
      <c r="EE105" s="48">
        <f t="shared" si="176"/>
        <v>91</v>
      </c>
      <c r="EF105" s="118">
        <f t="shared" si="177"/>
        <v>42456960</v>
      </c>
      <c r="EG105" s="118">
        <f t="shared" si="227"/>
        <v>0</v>
      </c>
      <c r="EH105" s="118">
        <f t="shared" si="228"/>
        <v>0</v>
      </c>
      <c r="EI105" s="118">
        <f t="shared" si="229"/>
        <v>0</v>
      </c>
      <c r="EJ105" s="51">
        <f t="shared" si="178"/>
        <v>0</v>
      </c>
      <c r="EL105" s="199">
        <f t="shared" si="230"/>
        <v>20</v>
      </c>
      <c r="EM105" s="441" t="s">
        <v>136</v>
      </c>
      <c r="EN105" s="199">
        <f t="shared" si="255"/>
        <v>9</v>
      </c>
      <c r="EO105" s="199">
        <f t="shared" si="255"/>
        <v>12</v>
      </c>
      <c r="EP105" s="199">
        <f t="shared" si="255"/>
        <v>32</v>
      </c>
      <c r="EQ105" s="199">
        <f t="shared" si="255"/>
        <v>20</v>
      </c>
      <c r="ER105" s="199">
        <f t="shared" si="255"/>
        <v>51</v>
      </c>
      <c r="ET105" s="48">
        <f t="shared" si="236"/>
        <v>20</v>
      </c>
      <c r="EU105" s="48">
        <v>6</v>
      </c>
      <c r="EV105" s="47" t="str">
        <f t="shared" si="179"/>
        <v>Pe2</v>
      </c>
      <c r="EW105" s="47"/>
      <c r="EX105" s="47" t="s">
        <v>232</v>
      </c>
      <c r="EY105" s="99" t="s">
        <v>233</v>
      </c>
      <c r="EZ105" s="47" t="s">
        <v>132</v>
      </c>
      <c r="FA105" s="99" t="s">
        <v>223</v>
      </c>
      <c r="FB105" s="99" t="s">
        <v>223</v>
      </c>
      <c r="FC105" s="47">
        <v>2</v>
      </c>
      <c r="FD105" s="48">
        <f t="shared" si="180"/>
        <v>30</v>
      </c>
      <c r="FE105" s="48">
        <f t="shared" si="181"/>
        <v>8</v>
      </c>
      <c r="FF105" s="48">
        <f t="shared" si="182"/>
        <v>27</v>
      </c>
      <c r="FG105" s="48">
        <f t="shared" si="183"/>
        <v>72</v>
      </c>
      <c r="FH105" s="48">
        <f t="shared" si="184"/>
        <v>91</v>
      </c>
      <c r="FI105" s="118">
        <f t="shared" si="185"/>
        <v>42456960</v>
      </c>
      <c r="FJ105" s="118">
        <f t="shared" si="237"/>
        <v>0</v>
      </c>
      <c r="FK105" s="118">
        <f t="shared" si="238"/>
        <v>0</v>
      </c>
      <c r="FL105" s="118">
        <f t="shared" si="186"/>
        <v>0</v>
      </c>
      <c r="FM105" s="51">
        <f t="shared" si="187"/>
        <v>0</v>
      </c>
      <c r="FO105" s="199">
        <f t="shared" si="239"/>
        <v>20</v>
      </c>
      <c r="FP105" s="441" t="s">
        <v>136</v>
      </c>
      <c r="FQ105" s="199">
        <f t="shared" si="256"/>
        <v>9</v>
      </c>
      <c r="FR105" s="199">
        <f t="shared" si="256"/>
        <v>12</v>
      </c>
      <c r="FS105" s="199">
        <f t="shared" si="256"/>
        <v>32</v>
      </c>
      <c r="FT105" s="199">
        <f t="shared" si="256"/>
        <v>20</v>
      </c>
      <c r="FU105" s="199">
        <f t="shared" si="256"/>
        <v>51</v>
      </c>
      <c r="FW105" s="48">
        <f t="shared" si="245"/>
        <v>20</v>
      </c>
      <c r="FX105" s="48">
        <v>6</v>
      </c>
      <c r="FY105" s="47" t="str">
        <f t="shared" si="188"/>
        <v>Pe2</v>
      </c>
      <c r="FZ105" s="47"/>
      <c r="GA105" s="47" t="s">
        <v>232</v>
      </c>
      <c r="GB105" s="99" t="s">
        <v>233</v>
      </c>
      <c r="GC105" s="47" t="s">
        <v>132</v>
      </c>
      <c r="GD105" s="99" t="s">
        <v>223</v>
      </c>
      <c r="GE105" s="99" t="s">
        <v>223</v>
      </c>
      <c r="GF105" s="47">
        <v>2</v>
      </c>
      <c r="GG105" s="48">
        <f t="shared" si="189"/>
        <v>30</v>
      </c>
      <c r="GH105" s="48">
        <f t="shared" si="190"/>
        <v>8</v>
      </c>
      <c r="GI105" s="48">
        <f t="shared" si="191"/>
        <v>27</v>
      </c>
      <c r="GJ105" s="48">
        <f t="shared" si="192"/>
        <v>72</v>
      </c>
      <c r="GK105" s="48">
        <f t="shared" si="193"/>
        <v>91</v>
      </c>
      <c r="GL105" s="118">
        <f t="shared" si="194"/>
        <v>42456960</v>
      </c>
      <c r="GM105" s="118">
        <f t="shared" si="246"/>
        <v>0</v>
      </c>
      <c r="GN105" s="118">
        <f t="shared" si="247"/>
        <v>0</v>
      </c>
      <c r="GO105" s="118">
        <f t="shared" si="195"/>
        <v>0</v>
      </c>
      <c r="GP105" s="51">
        <f t="shared" si="196"/>
        <v>0</v>
      </c>
      <c r="GS105" s="48">
        <v>12</v>
      </c>
      <c r="GT105" s="47">
        <v>5</v>
      </c>
      <c r="GU105" s="99" t="s">
        <v>205</v>
      </c>
      <c r="GV105" s="93">
        <v>1</v>
      </c>
      <c r="GW105" s="47" t="s">
        <v>206</v>
      </c>
      <c r="GX105" s="99" t="str">
        <f t="shared" si="94"/>
        <v>Nn5</v>
      </c>
      <c r="GY105" s="48">
        <f t="shared" si="102"/>
        <v>100</v>
      </c>
      <c r="GZ105" s="94">
        <f t="shared" si="157"/>
        <v>1492992</v>
      </c>
      <c r="HA105" s="95">
        <f t="shared" si="99"/>
        <v>117.27617428626543</v>
      </c>
      <c r="HB105" s="51">
        <f t="shared" si="96"/>
        <v>1.1903405609681039E-2</v>
      </c>
      <c r="HC105" s="51">
        <f t="shared" si="97"/>
        <v>1.4211468585242339E-2</v>
      </c>
      <c r="HD105" s="453">
        <f t="shared" si="98"/>
        <v>6.0844939767585853E-3</v>
      </c>
      <c r="HE105" s="184"/>
    </row>
    <row r="106" spans="1:213">
      <c r="A106" s="216" t="str">
        <f t="shared" si="257"/>
        <v>A</v>
      </c>
      <c r="B106" s="47">
        <f t="shared" si="250"/>
        <v>1</v>
      </c>
      <c r="C106" s="47">
        <f t="shared" si="250"/>
        <v>1</v>
      </c>
      <c r="D106" s="47">
        <f t="shared" si="250"/>
        <v>6</v>
      </c>
      <c r="E106" s="47">
        <f t="shared" si="250"/>
        <v>3</v>
      </c>
      <c r="F106" s="47">
        <f t="shared" si="250"/>
        <v>8</v>
      </c>
      <c r="G106" s="49"/>
      <c r="H106" s="47" t="str">
        <f t="shared" si="258"/>
        <v/>
      </c>
      <c r="I106" s="47" t="str">
        <f t="shared" si="258"/>
        <v/>
      </c>
      <c r="J106" s="47" t="str">
        <f t="shared" si="258"/>
        <v/>
      </c>
      <c r="K106" s="47" t="str">
        <f t="shared" si="258"/>
        <v/>
      </c>
      <c r="L106" s="47" t="str">
        <f t="shared" si="258"/>
        <v/>
      </c>
      <c r="M106" s="49" t="str">
        <f t="shared" si="271"/>
        <v>PIC-b</v>
      </c>
      <c r="N106" s="201">
        <f t="shared" si="261"/>
        <v>1</v>
      </c>
      <c r="O106" s="47">
        <f t="shared" si="262"/>
        <v>1</v>
      </c>
      <c r="P106" s="47">
        <f t="shared" si="263"/>
        <v>1</v>
      </c>
      <c r="Q106" s="47" t="str">
        <f t="shared" si="264"/>
        <v/>
      </c>
      <c r="R106" s="201">
        <f t="shared" si="265"/>
        <v>1</v>
      </c>
      <c r="T106" s="47">
        <f t="shared" si="251"/>
        <v>3</v>
      </c>
      <c r="U106" s="47">
        <f t="shared" si="251"/>
        <v>2</v>
      </c>
      <c r="V106" s="47">
        <f t="shared" si="251"/>
        <v>6</v>
      </c>
      <c r="W106" s="47">
        <f t="shared" si="251"/>
        <v>4</v>
      </c>
      <c r="X106" s="47">
        <f t="shared" si="251"/>
        <v>17</v>
      </c>
      <c r="Z106" s="47" t="str">
        <f t="shared" si="259"/>
        <v/>
      </c>
      <c r="AA106" s="47" t="str">
        <f t="shared" si="259"/>
        <v/>
      </c>
      <c r="AB106" s="47" t="str">
        <f t="shared" si="259"/>
        <v/>
      </c>
      <c r="AC106" s="47" t="str">
        <f t="shared" si="259"/>
        <v/>
      </c>
      <c r="AD106" s="47" t="str">
        <f t="shared" si="259"/>
        <v/>
      </c>
      <c r="AE106" s="49" t="str">
        <f t="shared" si="272"/>
        <v>PIC-b</v>
      </c>
      <c r="AF106" s="201">
        <f t="shared" si="266"/>
        <v>1</v>
      </c>
      <c r="AG106" s="47" t="str">
        <f t="shared" si="267"/>
        <v/>
      </c>
      <c r="AH106" s="47" t="str">
        <f t="shared" si="268"/>
        <v/>
      </c>
      <c r="AI106" s="47" t="str">
        <f t="shared" si="269"/>
        <v/>
      </c>
      <c r="AJ106" s="201">
        <f t="shared" si="270"/>
        <v>1</v>
      </c>
      <c r="AL106" s="217"/>
      <c r="AM106" s="217"/>
      <c r="AN106" s="217"/>
      <c r="AO106" s="217"/>
      <c r="AP106" s="217"/>
      <c r="AQ106" s="324"/>
      <c r="AR106" s="324"/>
      <c r="AS106" s="73"/>
      <c r="AU106" s="99" t="str">
        <f t="shared" si="260"/>
        <v>PIC-d</v>
      </c>
      <c r="AV106" s="99" t="str">
        <f t="shared" si="260"/>
        <v>Pd</v>
      </c>
      <c r="AW106" s="99">
        <f>SUM(Calculation!AF302:AF397)</f>
        <v>50</v>
      </c>
      <c r="AX106" s="99">
        <f>SUM(Calculation!AG302:AG397)</f>
        <v>14</v>
      </c>
      <c r="AY106" s="99">
        <f>SUM(Calculation!AH302:AH397)</f>
        <v>17</v>
      </c>
      <c r="AZ106" s="99">
        <f>SUM(Calculation!AI302:AI397)</f>
        <v>41</v>
      </c>
      <c r="BA106" s="99">
        <f>SUM(Calculation!AJ302:AJ397)</f>
        <v>55</v>
      </c>
      <c r="BC106" s="199">
        <f t="shared" si="197"/>
        <v>21</v>
      </c>
      <c r="BD106" s="441" t="s">
        <v>139</v>
      </c>
      <c r="BE106" s="199">
        <f t="shared" si="252"/>
        <v>3</v>
      </c>
      <c r="BF106" s="199">
        <f t="shared" si="252"/>
        <v>20</v>
      </c>
      <c r="BG106" s="199">
        <f t="shared" si="252"/>
        <v>12</v>
      </c>
      <c r="BH106" s="199">
        <f t="shared" si="252"/>
        <v>48</v>
      </c>
      <c r="BI106" s="199">
        <f t="shared" si="252"/>
        <v>27</v>
      </c>
      <c r="BK106" s="48">
        <f t="shared" si="203"/>
        <v>21</v>
      </c>
      <c r="BL106" s="48">
        <v>7</v>
      </c>
      <c r="BM106" s="47" t="str">
        <f t="shared" si="158"/>
        <v>Ac5</v>
      </c>
      <c r="BN106" s="47"/>
      <c r="BO106" s="47" t="s">
        <v>234</v>
      </c>
      <c r="BP106" s="99" t="s">
        <v>235</v>
      </c>
      <c r="BQ106" s="99" t="s">
        <v>235</v>
      </c>
      <c r="BR106" s="99" t="s">
        <v>235</v>
      </c>
      <c r="BS106" s="99" t="s">
        <v>235</v>
      </c>
      <c r="BT106" s="47">
        <v>5</v>
      </c>
      <c r="BU106" s="48">
        <f t="shared" si="159"/>
        <v>9</v>
      </c>
      <c r="BV106" s="48">
        <f t="shared" si="160"/>
        <v>12</v>
      </c>
      <c r="BW106" s="48">
        <f t="shared" si="161"/>
        <v>32</v>
      </c>
      <c r="BX106" s="48">
        <f t="shared" si="162"/>
        <v>20</v>
      </c>
      <c r="BY106" s="48">
        <f t="shared" si="163"/>
        <v>51</v>
      </c>
      <c r="BZ106" s="118">
        <f t="shared" si="164"/>
        <v>3525120</v>
      </c>
      <c r="CA106" s="118">
        <f t="shared" si="165"/>
        <v>1206149.5877122071</v>
      </c>
      <c r="CB106" s="118">
        <f t="shared" si="166"/>
        <v>400</v>
      </c>
      <c r="CC106" s="118">
        <f t="shared" si="204"/>
        <v>482459835.08488286</v>
      </c>
      <c r="CD106" s="51">
        <f t="shared" si="167"/>
        <v>2.2136696117525317E-2</v>
      </c>
      <c r="CE106" s="81"/>
      <c r="CF106" s="199">
        <f t="shared" si="205"/>
        <v>21</v>
      </c>
      <c r="CG106" s="441" t="s">
        <v>139</v>
      </c>
      <c r="CH106" s="199">
        <f t="shared" si="253"/>
        <v>3</v>
      </c>
      <c r="CI106" s="199">
        <f t="shared" si="253"/>
        <v>20</v>
      </c>
      <c r="CJ106" s="199">
        <f t="shared" si="253"/>
        <v>12</v>
      </c>
      <c r="CK106" s="199">
        <f t="shared" si="253"/>
        <v>48</v>
      </c>
      <c r="CL106" s="199">
        <f t="shared" si="253"/>
        <v>27</v>
      </c>
      <c r="CN106" s="48">
        <f t="shared" si="211"/>
        <v>21</v>
      </c>
      <c r="CO106" s="48">
        <v>7</v>
      </c>
      <c r="CP106" s="47" t="str">
        <f t="shared" si="168"/>
        <v>Ac5</v>
      </c>
      <c r="CQ106" s="47"/>
      <c r="CR106" s="47" t="s">
        <v>234</v>
      </c>
      <c r="CS106" s="99" t="s">
        <v>235</v>
      </c>
      <c r="CT106" s="99" t="s">
        <v>235</v>
      </c>
      <c r="CU106" s="99" t="s">
        <v>235</v>
      </c>
      <c r="CV106" s="99" t="s">
        <v>235</v>
      </c>
      <c r="CW106" s="47">
        <v>5</v>
      </c>
      <c r="CX106" s="48">
        <f t="shared" si="212"/>
        <v>9</v>
      </c>
      <c r="CY106" s="48">
        <f t="shared" si="213"/>
        <v>12</v>
      </c>
      <c r="CZ106" s="48">
        <f t="shared" si="214"/>
        <v>32</v>
      </c>
      <c r="DA106" s="48">
        <f t="shared" si="215"/>
        <v>20</v>
      </c>
      <c r="DB106" s="48">
        <f t="shared" si="216"/>
        <v>51</v>
      </c>
      <c r="DC106" s="118">
        <f t="shared" si="169"/>
        <v>3525120</v>
      </c>
      <c r="DD106" s="118">
        <f t="shared" si="217"/>
        <v>1265388.6479481643</v>
      </c>
      <c r="DE106" s="118">
        <f t="shared" si="218"/>
        <v>600</v>
      </c>
      <c r="DF106" s="118">
        <f t="shared" si="219"/>
        <v>759233188.76889861</v>
      </c>
      <c r="DG106" s="51">
        <f t="shared" si="170"/>
        <v>3.4835883030884578E-2</v>
      </c>
      <c r="DI106" s="199">
        <f t="shared" si="220"/>
        <v>21</v>
      </c>
      <c r="DJ106" s="441" t="s">
        <v>139</v>
      </c>
      <c r="DK106" s="199">
        <f t="shared" si="254"/>
        <v>3</v>
      </c>
      <c r="DL106" s="199">
        <f t="shared" si="254"/>
        <v>20</v>
      </c>
      <c r="DM106" s="199">
        <f t="shared" si="254"/>
        <v>12</v>
      </c>
      <c r="DN106" s="199">
        <f t="shared" si="254"/>
        <v>48</v>
      </c>
      <c r="DO106" s="199">
        <f t="shared" si="254"/>
        <v>27</v>
      </c>
      <c r="DQ106" s="48">
        <f t="shared" si="226"/>
        <v>21</v>
      </c>
      <c r="DR106" s="48">
        <v>7</v>
      </c>
      <c r="DS106" s="47" t="str">
        <f t="shared" si="171"/>
        <v>Ac5</v>
      </c>
      <c r="DT106" s="47"/>
      <c r="DU106" s="47" t="s">
        <v>234</v>
      </c>
      <c r="DV106" s="99" t="s">
        <v>235</v>
      </c>
      <c r="DW106" s="99" t="s">
        <v>235</v>
      </c>
      <c r="DX106" s="99" t="s">
        <v>235</v>
      </c>
      <c r="DY106" s="99" t="s">
        <v>235</v>
      </c>
      <c r="DZ106" s="47">
        <v>5</v>
      </c>
      <c r="EA106" s="48">
        <f t="shared" si="172"/>
        <v>9</v>
      </c>
      <c r="EB106" s="48">
        <f t="shared" si="173"/>
        <v>12</v>
      </c>
      <c r="EC106" s="48">
        <f t="shared" si="174"/>
        <v>32</v>
      </c>
      <c r="ED106" s="48">
        <f t="shared" si="175"/>
        <v>20</v>
      </c>
      <c r="EE106" s="48">
        <f t="shared" si="176"/>
        <v>51</v>
      </c>
      <c r="EF106" s="118">
        <f t="shared" si="177"/>
        <v>3525120</v>
      </c>
      <c r="EG106" s="118">
        <f t="shared" si="227"/>
        <v>1232960.1678028316</v>
      </c>
      <c r="EH106" s="118">
        <f t="shared" si="228"/>
        <v>1000</v>
      </c>
      <c r="EI106" s="118">
        <f t="shared" si="229"/>
        <v>1232960167.8028316</v>
      </c>
      <c r="EJ106" s="51">
        <f t="shared" si="178"/>
        <v>5.6571889668001737E-2</v>
      </c>
      <c r="EL106" s="199">
        <f t="shared" si="230"/>
        <v>21</v>
      </c>
      <c r="EM106" s="441" t="s">
        <v>139</v>
      </c>
      <c r="EN106" s="199">
        <f t="shared" si="255"/>
        <v>3</v>
      </c>
      <c r="EO106" s="199">
        <f t="shared" si="255"/>
        <v>20</v>
      </c>
      <c r="EP106" s="199">
        <f t="shared" si="255"/>
        <v>12</v>
      </c>
      <c r="EQ106" s="199">
        <f t="shared" si="255"/>
        <v>48</v>
      </c>
      <c r="ER106" s="199">
        <f t="shared" si="255"/>
        <v>27</v>
      </c>
      <c r="ET106" s="48">
        <f t="shared" si="236"/>
        <v>21</v>
      </c>
      <c r="EU106" s="48">
        <v>7</v>
      </c>
      <c r="EV106" s="47" t="str">
        <f t="shared" si="179"/>
        <v>Ac5</v>
      </c>
      <c r="EW106" s="47"/>
      <c r="EX106" s="47" t="s">
        <v>234</v>
      </c>
      <c r="EY106" s="99" t="s">
        <v>235</v>
      </c>
      <c r="EZ106" s="99" t="s">
        <v>235</v>
      </c>
      <c r="FA106" s="99" t="s">
        <v>235</v>
      </c>
      <c r="FB106" s="99" t="s">
        <v>235</v>
      </c>
      <c r="FC106" s="47">
        <v>5</v>
      </c>
      <c r="FD106" s="48">
        <f t="shared" si="180"/>
        <v>9</v>
      </c>
      <c r="FE106" s="48">
        <f t="shared" si="181"/>
        <v>12</v>
      </c>
      <c r="FF106" s="48">
        <f t="shared" si="182"/>
        <v>32</v>
      </c>
      <c r="FG106" s="48">
        <f t="shared" si="183"/>
        <v>20</v>
      </c>
      <c r="FH106" s="48">
        <f t="shared" si="184"/>
        <v>51</v>
      </c>
      <c r="FI106" s="118">
        <f t="shared" si="185"/>
        <v>3525120</v>
      </c>
      <c r="FJ106" s="118">
        <f t="shared" si="237"/>
        <v>1437099.2805755397</v>
      </c>
      <c r="FK106" s="118">
        <f t="shared" si="238"/>
        <v>1600</v>
      </c>
      <c r="FL106" s="118">
        <f t="shared" si="186"/>
        <v>2299358848.9208636</v>
      </c>
      <c r="FM106" s="51">
        <f t="shared" si="187"/>
        <v>0.10550144157543954</v>
      </c>
      <c r="FO106" s="199">
        <f t="shared" si="239"/>
        <v>21</v>
      </c>
      <c r="FP106" s="441" t="s">
        <v>139</v>
      </c>
      <c r="FQ106" s="199">
        <f t="shared" si="256"/>
        <v>3</v>
      </c>
      <c r="FR106" s="199">
        <f t="shared" si="256"/>
        <v>20</v>
      </c>
      <c r="FS106" s="199">
        <f t="shared" si="256"/>
        <v>12</v>
      </c>
      <c r="FT106" s="199">
        <f t="shared" si="256"/>
        <v>48</v>
      </c>
      <c r="FU106" s="199">
        <f t="shared" si="256"/>
        <v>27</v>
      </c>
      <c r="FW106" s="48">
        <f t="shared" si="245"/>
        <v>21</v>
      </c>
      <c r="FX106" s="48">
        <v>7</v>
      </c>
      <c r="FY106" s="47" t="str">
        <f t="shared" si="188"/>
        <v>Ac5</v>
      </c>
      <c r="FZ106" s="47"/>
      <c r="GA106" s="47" t="s">
        <v>234</v>
      </c>
      <c r="GB106" s="99" t="s">
        <v>235</v>
      </c>
      <c r="GC106" s="99" t="s">
        <v>235</v>
      </c>
      <c r="GD106" s="99" t="s">
        <v>235</v>
      </c>
      <c r="GE106" s="99" t="s">
        <v>235</v>
      </c>
      <c r="GF106" s="47">
        <v>5</v>
      </c>
      <c r="GG106" s="48">
        <f t="shared" si="189"/>
        <v>9</v>
      </c>
      <c r="GH106" s="48">
        <f t="shared" si="190"/>
        <v>12</v>
      </c>
      <c r="GI106" s="48">
        <f t="shared" si="191"/>
        <v>32</v>
      </c>
      <c r="GJ106" s="48">
        <f t="shared" si="192"/>
        <v>20</v>
      </c>
      <c r="GK106" s="48">
        <f t="shared" si="193"/>
        <v>51</v>
      </c>
      <c r="GL106" s="118">
        <f t="shared" si="194"/>
        <v>3525120</v>
      </c>
      <c r="GM106" s="118">
        <f t="shared" si="246"/>
        <v>577192.5</v>
      </c>
      <c r="GN106" s="118">
        <f t="shared" si="247"/>
        <v>2000</v>
      </c>
      <c r="GO106" s="118">
        <f t="shared" si="195"/>
        <v>1154385000</v>
      </c>
      <c r="GP106" s="51">
        <f t="shared" si="196"/>
        <v>5.2966626627340911E-2</v>
      </c>
      <c r="GS106" s="48">
        <v>12</v>
      </c>
      <c r="GT106" s="47">
        <v>4</v>
      </c>
      <c r="GU106" s="99" t="s">
        <v>205</v>
      </c>
      <c r="GV106" s="93">
        <v>1</v>
      </c>
      <c r="GW106" s="47" t="s">
        <v>206</v>
      </c>
      <c r="GX106" s="99" t="str">
        <f t="shared" si="94"/>
        <v>Nn4</v>
      </c>
      <c r="GY106" s="48">
        <f t="shared" si="102"/>
        <v>20</v>
      </c>
      <c r="GZ106" s="94">
        <f t="shared" si="157"/>
        <v>10202112</v>
      </c>
      <c r="HA106" s="95">
        <f t="shared" si="99"/>
        <v>17.16236696872177</v>
      </c>
      <c r="HB106" s="51">
        <f t="shared" si="96"/>
        <v>8.1339938332820438E-2</v>
      </c>
      <c r="HC106" s="51">
        <f t="shared" si="97"/>
        <v>1.9422340399831199E-2</v>
      </c>
      <c r="HD106" s="453">
        <f t="shared" si="98"/>
        <v>1.3910360956019626E-2</v>
      </c>
      <c r="HE106" s="184"/>
    </row>
    <row r="107" spans="1:213">
      <c r="A107" s="216" t="str">
        <f t="shared" si="257"/>
        <v>K</v>
      </c>
      <c r="B107" s="47">
        <f t="shared" si="250"/>
        <v>1</v>
      </c>
      <c r="C107" s="47">
        <f t="shared" si="250"/>
        <v>5</v>
      </c>
      <c r="D107" s="47">
        <f t="shared" si="250"/>
        <v>1</v>
      </c>
      <c r="E107" s="47">
        <f t="shared" si="250"/>
        <v>11</v>
      </c>
      <c r="F107" s="47">
        <f t="shared" si="250"/>
        <v>3</v>
      </c>
      <c r="G107" s="49"/>
      <c r="H107" s="47" t="str">
        <f t="shared" si="258"/>
        <v/>
      </c>
      <c r="I107" s="47" t="str">
        <f t="shared" si="258"/>
        <v/>
      </c>
      <c r="J107" s="47" t="str">
        <f t="shared" si="258"/>
        <v/>
      </c>
      <c r="K107" s="47" t="str">
        <f t="shared" si="258"/>
        <v/>
      </c>
      <c r="L107" s="47" t="str">
        <f t="shared" si="258"/>
        <v/>
      </c>
      <c r="M107" s="49" t="str">
        <f t="shared" si="271"/>
        <v>PIC-b</v>
      </c>
      <c r="N107" s="201">
        <f t="shared" si="261"/>
        <v>1</v>
      </c>
      <c r="O107" s="47" t="str">
        <f t="shared" si="262"/>
        <v/>
      </c>
      <c r="P107" s="47">
        <f t="shared" si="263"/>
        <v>1</v>
      </c>
      <c r="Q107" s="47" t="str">
        <f t="shared" si="264"/>
        <v/>
      </c>
      <c r="R107" s="201">
        <f t="shared" si="265"/>
        <v>1</v>
      </c>
      <c r="T107" s="47">
        <f t="shared" si="251"/>
        <v>1</v>
      </c>
      <c r="U107" s="47">
        <f t="shared" si="251"/>
        <v>4</v>
      </c>
      <c r="V107" s="47">
        <f t="shared" si="251"/>
        <v>1</v>
      </c>
      <c r="W107" s="47">
        <f t="shared" si="251"/>
        <v>11</v>
      </c>
      <c r="X107" s="47">
        <f t="shared" si="251"/>
        <v>9</v>
      </c>
      <c r="Z107" s="47" t="str">
        <f t="shared" si="259"/>
        <v/>
      </c>
      <c r="AA107" s="47" t="str">
        <f t="shared" si="259"/>
        <v/>
      </c>
      <c r="AB107" s="47" t="str">
        <f t="shared" si="259"/>
        <v/>
      </c>
      <c r="AC107" s="47" t="str">
        <f t="shared" si="259"/>
        <v/>
      </c>
      <c r="AD107" s="47" t="str">
        <f t="shared" si="259"/>
        <v/>
      </c>
      <c r="AE107" s="49" t="str">
        <f t="shared" si="272"/>
        <v>PIC-b</v>
      </c>
      <c r="AF107" s="201">
        <f t="shared" si="266"/>
        <v>1</v>
      </c>
      <c r="AG107" s="47" t="str">
        <f t="shared" si="267"/>
        <v/>
      </c>
      <c r="AH107" s="47" t="str">
        <f t="shared" si="268"/>
        <v/>
      </c>
      <c r="AI107" s="47" t="str">
        <f t="shared" si="269"/>
        <v/>
      </c>
      <c r="AJ107" s="201">
        <f t="shared" si="270"/>
        <v>1</v>
      </c>
      <c r="AL107" s="217"/>
      <c r="AM107" s="217"/>
      <c r="AN107" s="217"/>
      <c r="AO107" s="217"/>
      <c r="AP107" s="321"/>
      <c r="AQ107" s="217"/>
      <c r="AR107" s="217"/>
      <c r="AS107" s="73"/>
      <c r="AU107" s="99" t="str">
        <f t="shared" si="260"/>
        <v>PIC-e</v>
      </c>
      <c r="AV107" s="99" t="str">
        <f t="shared" si="260"/>
        <v>Pe</v>
      </c>
      <c r="AW107" s="99">
        <f>SUM(Calculation!AF401:AF496)</f>
        <v>29</v>
      </c>
      <c r="AX107" s="99">
        <f>SUM(Calculation!AG401:AG496)</f>
        <v>17</v>
      </c>
      <c r="AY107" s="99">
        <f>SUM(Calculation!AH401:AH496)</f>
        <v>27</v>
      </c>
      <c r="AZ107" s="99">
        <f>SUM(Calculation!AI401:AI496)</f>
        <v>40</v>
      </c>
      <c r="BA107" s="99">
        <f>SUM(Calculation!AJ401:AJ496)</f>
        <v>79</v>
      </c>
      <c r="BC107" s="199">
        <f t="shared" si="197"/>
        <v>22</v>
      </c>
      <c r="BD107" s="441" t="s">
        <v>142</v>
      </c>
      <c r="BE107" s="199">
        <f t="shared" si="252"/>
        <v>18</v>
      </c>
      <c r="BF107" s="199">
        <f t="shared" si="252"/>
        <v>16</v>
      </c>
      <c r="BG107" s="199">
        <f t="shared" si="252"/>
        <v>28</v>
      </c>
      <c r="BH107" s="199">
        <f t="shared" si="252"/>
        <v>16</v>
      </c>
      <c r="BI107" s="199">
        <f t="shared" si="252"/>
        <v>45</v>
      </c>
      <c r="BK107" s="48">
        <f t="shared" si="203"/>
        <v>22</v>
      </c>
      <c r="BL107" s="48">
        <v>7</v>
      </c>
      <c r="BM107" s="47" t="str">
        <f t="shared" si="158"/>
        <v>Ac4</v>
      </c>
      <c r="BN107" s="47"/>
      <c r="BO107" s="47" t="s">
        <v>234</v>
      </c>
      <c r="BP107" s="99" t="s">
        <v>235</v>
      </c>
      <c r="BQ107" s="99" t="s">
        <v>235</v>
      </c>
      <c r="BR107" s="99" t="s">
        <v>235</v>
      </c>
      <c r="BS107" s="47" t="s">
        <v>143</v>
      </c>
      <c r="BT107" s="47">
        <v>4</v>
      </c>
      <c r="BU107" s="48">
        <f t="shared" si="159"/>
        <v>9</v>
      </c>
      <c r="BV107" s="48">
        <f t="shared" si="160"/>
        <v>12</v>
      </c>
      <c r="BW107" s="48">
        <f t="shared" si="161"/>
        <v>32</v>
      </c>
      <c r="BX107" s="48">
        <f t="shared" si="162"/>
        <v>20</v>
      </c>
      <c r="BY107" s="48">
        <f t="shared" si="163"/>
        <v>40</v>
      </c>
      <c r="BZ107" s="118">
        <f t="shared" si="164"/>
        <v>2764800</v>
      </c>
      <c r="CA107" s="118">
        <f t="shared" si="165"/>
        <v>945999.67663702508</v>
      </c>
      <c r="CB107" s="118">
        <f t="shared" si="166"/>
        <v>100</v>
      </c>
      <c r="CC107" s="118">
        <f t="shared" si="204"/>
        <v>94599967.663702503</v>
      </c>
      <c r="CD107" s="51">
        <f t="shared" si="167"/>
        <v>4.3405286504951592E-3</v>
      </c>
      <c r="CE107" s="81"/>
      <c r="CF107" s="199">
        <f t="shared" si="205"/>
        <v>22</v>
      </c>
      <c r="CG107" s="441" t="s">
        <v>142</v>
      </c>
      <c r="CH107" s="199">
        <f t="shared" si="253"/>
        <v>18</v>
      </c>
      <c r="CI107" s="199">
        <f t="shared" si="253"/>
        <v>16</v>
      </c>
      <c r="CJ107" s="199">
        <f t="shared" si="253"/>
        <v>28</v>
      </c>
      <c r="CK107" s="199">
        <f t="shared" si="253"/>
        <v>16</v>
      </c>
      <c r="CL107" s="199">
        <f t="shared" si="253"/>
        <v>45</v>
      </c>
      <c r="CN107" s="48">
        <f t="shared" si="211"/>
        <v>22</v>
      </c>
      <c r="CO107" s="48">
        <v>7</v>
      </c>
      <c r="CP107" s="47" t="str">
        <f t="shared" si="168"/>
        <v>Ac4</v>
      </c>
      <c r="CQ107" s="47"/>
      <c r="CR107" s="47" t="s">
        <v>234</v>
      </c>
      <c r="CS107" s="99" t="s">
        <v>235</v>
      </c>
      <c r="CT107" s="99" t="s">
        <v>235</v>
      </c>
      <c r="CU107" s="99" t="s">
        <v>235</v>
      </c>
      <c r="CV107" s="47" t="s">
        <v>143</v>
      </c>
      <c r="CW107" s="47">
        <v>4</v>
      </c>
      <c r="CX107" s="48">
        <f t="shared" si="212"/>
        <v>9</v>
      </c>
      <c r="CY107" s="48">
        <f t="shared" si="213"/>
        <v>12</v>
      </c>
      <c r="CZ107" s="48">
        <f t="shared" si="214"/>
        <v>32</v>
      </c>
      <c r="DA107" s="48">
        <f t="shared" si="215"/>
        <v>20</v>
      </c>
      <c r="DB107" s="48">
        <f t="shared" si="216"/>
        <v>40</v>
      </c>
      <c r="DC107" s="118">
        <f t="shared" si="169"/>
        <v>2764800</v>
      </c>
      <c r="DD107" s="118">
        <f t="shared" si="217"/>
        <v>992461.68466522684</v>
      </c>
      <c r="DE107" s="118">
        <f t="shared" si="218"/>
        <v>150</v>
      </c>
      <c r="DF107" s="118">
        <f t="shared" si="219"/>
        <v>148869252.69978404</v>
      </c>
      <c r="DG107" s="51">
        <f t="shared" si="170"/>
        <v>6.8305653001734471E-3</v>
      </c>
      <c r="DI107" s="199">
        <f t="shared" si="220"/>
        <v>22</v>
      </c>
      <c r="DJ107" s="441" t="s">
        <v>142</v>
      </c>
      <c r="DK107" s="199">
        <f t="shared" si="254"/>
        <v>18</v>
      </c>
      <c r="DL107" s="199">
        <f t="shared" si="254"/>
        <v>16</v>
      </c>
      <c r="DM107" s="199">
        <f t="shared" si="254"/>
        <v>28</v>
      </c>
      <c r="DN107" s="199">
        <f t="shared" si="254"/>
        <v>16</v>
      </c>
      <c r="DO107" s="199">
        <f t="shared" si="254"/>
        <v>45</v>
      </c>
      <c r="DQ107" s="48">
        <f t="shared" si="226"/>
        <v>22</v>
      </c>
      <c r="DR107" s="48">
        <v>7</v>
      </c>
      <c r="DS107" s="47" t="str">
        <f t="shared" si="171"/>
        <v>Ac4</v>
      </c>
      <c r="DT107" s="47"/>
      <c r="DU107" s="47" t="s">
        <v>234</v>
      </c>
      <c r="DV107" s="99" t="s">
        <v>235</v>
      </c>
      <c r="DW107" s="99" t="s">
        <v>235</v>
      </c>
      <c r="DX107" s="99" t="s">
        <v>235</v>
      </c>
      <c r="DY107" s="47" t="s">
        <v>143</v>
      </c>
      <c r="DZ107" s="47">
        <v>4</v>
      </c>
      <c r="EA107" s="48">
        <f t="shared" si="172"/>
        <v>9</v>
      </c>
      <c r="EB107" s="48">
        <f t="shared" si="173"/>
        <v>12</v>
      </c>
      <c r="EC107" s="48">
        <f t="shared" si="174"/>
        <v>32</v>
      </c>
      <c r="ED107" s="48">
        <f t="shared" si="175"/>
        <v>20</v>
      </c>
      <c r="EE107" s="48">
        <f t="shared" si="176"/>
        <v>40</v>
      </c>
      <c r="EF107" s="118">
        <f t="shared" si="177"/>
        <v>2764800</v>
      </c>
      <c r="EG107" s="118">
        <f t="shared" si="227"/>
        <v>967027.58259045612</v>
      </c>
      <c r="EH107" s="118">
        <f t="shared" si="228"/>
        <v>250</v>
      </c>
      <c r="EI107" s="118">
        <f t="shared" si="229"/>
        <v>241756895.64761403</v>
      </c>
      <c r="EJ107" s="51">
        <f t="shared" si="178"/>
        <v>1.1092527385882693E-2</v>
      </c>
      <c r="EL107" s="199">
        <f t="shared" si="230"/>
        <v>22</v>
      </c>
      <c r="EM107" s="441" t="s">
        <v>142</v>
      </c>
      <c r="EN107" s="199">
        <f t="shared" si="255"/>
        <v>18</v>
      </c>
      <c r="EO107" s="199">
        <f t="shared" si="255"/>
        <v>16</v>
      </c>
      <c r="EP107" s="199">
        <f t="shared" si="255"/>
        <v>28</v>
      </c>
      <c r="EQ107" s="199">
        <f t="shared" si="255"/>
        <v>16</v>
      </c>
      <c r="ER107" s="199">
        <f t="shared" si="255"/>
        <v>45</v>
      </c>
      <c r="ET107" s="48">
        <f t="shared" si="236"/>
        <v>22</v>
      </c>
      <c r="EU107" s="48">
        <v>7</v>
      </c>
      <c r="EV107" s="47" t="str">
        <f t="shared" si="179"/>
        <v>Ac4</v>
      </c>
      <c r="EW107" s="47"/>
      <c r="EX107" s="47" t="s">
        <v>234</v>
      </c>
      <c r="EY107" s="99" t="s">
        <v>235</v>
      </c>
      <c r="EZ107" s="99" t="s">
        <v>235</v>
      </c>
      <c r="FA107" s="99" t="s">
        <v>235</v>
      </c>
      <c r="FB107" s="47" t="s">
        <v>143</v>
      </c>
      <c r="FC107" s="47">
        <v>4</v>
      </c>
      <c r="FD107" s="48">
        <f t="shared" si="180"/>
        <v>9</v>
      </c>
      <c r="FE107" s="48">
        <f t="shared" si="181"/>
        <v>12</v>
      </c>
      <c r="FF107" s="48">
        <f t="shared" si="182"/>
        <v>32</v>
      </c>
      <c r="FG107" s="48">
        <f t="shared" si="183"/>
        <v>20</v>
      </c>
      <c r="FH107" s="48">
        <f t="shared" si="184"/>
        <v>40</v>
      </c>
      <c r="FI107" s="118">
        <f t="shared" si="185"/>
        <v>2764800</v>
      </c>
      <c r="FJ107" s="118">
        <f t="shared" si="237"/>
        <v>1127136.6906474822</v>
      </c>
      <c r="FK107" s="118">
        <f t="shared" si="238"/>
        <v>400</v>
      </c>
      <c r="FL107" s="118">
        <f t="shared" si="186"/>
        <v>450854676.25899285</v>
      </c>
      <c r="FM107" s="51">
        <f t="shared" si="187"/>
        <v>2.068655717165481E-2</v>
      </c>
      <c r="FO107" s="199">
        <f t="shared" si="239"/>
        <v>22</v>
      </c>
      <c r="FP107" s="441" t="s">
        <v>142</v>
      </c>
      <c r="FQ107" s="199">
        <f t="shared" si="256"/>
        <v>18</v>
      </c>
      <c r="FR107" s="199">
        <f t="shared" si="256"/>
        <v>16</v>
      </c>
      <c r="FS107" s="199">
        <f t="shared" si="256"/>
        <v>28</v>
      </c>
      <c r="FT107" s="199">
        <f t="shared" si="256"/>
        <v>16</v>
      </c>
      <c r="FU107" s="199">
        <f t="shared" si="256"/>
        <v>45</v>
      </c>
      <c r="FW107" s="48">
        <f t="shared" si="245"/>
        <v>22</v>
      </c>
      <c r="FX107" s="48">
        <v>7</v>
      </c>
      <c r="FY107" s="47" t="str">
        <f t="shared" si="188"/>
        <v>Ac4</v>
      </c>
      <c r="FZ107" s="47"/>
      <c r="GA107" s="47" t="s">
        <v>234</v>
      </c>
      <c r="GB107" s="99" t="s">
        <v>235</v>
      </c>
      <c r="GC107" s="99" t="s">
        <v>235</v>
      </c>
      <c r="GD107" s="99" t="s">
        <v>235</v>
      </c>
      <c r="GE107" s="47" t="s">
        <v>143</v>
      </c>
      <c r="GF107" s="47">
        <v>4</v>
      </c>
      <c r="GG107" s="48">
        <f t="shared" si="189"/>
        <v>9</v>
      </c>
      <c r="GH107" s="48">
        <f t="shared" si="190"/>
        <v>12</v>
      </c>
      <c r="GI107" s="48">
        <f t="shared" si="191"/>
        <v>32</v>
      </c>
      <c r="GJ107" s="48">
        <f t="shared" si="192"/>
        <v>20</v>
      </c>
      <c r="GK107" s="48">
        <f t="shared" si="193"/>
        <v>40</v>
      </c>
      <c r="GL107" s="118">
        <f t="shared" si="194"/>
        <v>2764800</v>
      </c>
      <c r="GM107" s="118">
        <f t="shared" si="246"/>
        <v>452700</v>
      </c>
      <c r="GN107" s="118">
        <f t="shared" si="247"/>
        <v>500</v>
      </c>
      <c r="GO107" s="118">
        <f t="shared" si="195"/>
        <v>226350000</v>
      </c>
      <c r="GP107" s="51">
        <f t="shared" si="196"/>
        <v>1.0385613064184493E-2</v>
      </c>
      <c r="GS107" s="48">
        <v>12</v>
      </c>
      <c r="GT107" s="47">
        <v>3</v>
      </c>
      <c r="GU107" s="99" t="s">
        <v>205</v>
      </c>
      <c r="GV107" s="93">
        <v>1</v>
      </c>
      <c r="GW107" s="47" t="s">
        <v>206</v>
      </c>
      <c r="GX107" s="99" t="str">
        <f t="shared" si="94"/>
        <v>Nn3</v>
      </c>
      <c r="GY107" s="48">
        <f t="shared" si="102"/>
        <v>10</v>
      </c>
      <c r="GZ107" s="94">
        <f t="shared" si="157"/>
        <v>12994560</v>
      </c>
      <c r="HA107" s="95">
        <f t="shared" ref="HA107:HA113" si="273">IF(GZ107=0,0,$AN$4/GZ107)</f>
        <v>13.474283854166666</v>
      </c>
      <c r="HB107" s="51">
        <f t="shared" si="96"/>
        <v>0.1036037154916683</v>
      </c>
      <c r="HC107" s="51">
        <f t="shared" si="97"/>
        <v>1.2369241176044259E-2</v>
      </c>
      <c r="HD107" s="453">
        <f t="shared" si="98"/>
        <v>3.1866687087668481E-2</v>
      </c>
      <c r="HE107" s="184"/>
    </row>
    <row r="108" spans="1:213">
      <c r="A108" s="216" t="str">
        <f t="shared" si="257"/>
        <v>Q</v>
      </c>
      <c r="B108" s="47">
        <f t="shared" si="250"/>
        <v>5</v>
      </c>
      <c r="C108" s="47">
        <f t="shared" si="250"/>
        <v>3</v>
      </c>
      <c r="D108" s="47">
        <f t="shared" si="250"/>
        <v>5</v>
      </c>
      <c r="E108" s="47">
        <f t="shared" si="250"/>
        <v>2</v>
      </c>
      <c r="F108" s="47">
        <f t="shared" si="250"/>
        <v>7</v>
      </c>
      <c r="G108" s="49"/>
      <c r="H108" s="47" t="str">
        <f t="shared" si="258"/>
        <v/>
      </c>
      <c r="I108" s="47" t="str">
        <f t="shared" si="258"/>
        <v/>
      </c>
      <c r="J108" s="47" t="str">
        <f t="shared" si="258"/>
        <v/>
      </c>
      <c r="K108" s="47" t="str">
        <f t="shared" si="258"/>
        <v/>
      </c>
      <c r="L108" s="47" t="str">
        <f t="shared" si="258"/>
        <v/>
      </c>
      <c r="M108" s="49" t="str">
        <f t="shared" si="271"/>
        <v>PIC-b</v>
      </c>
      <c r="N108" s="201">
        <f t="shared" si="261"/>
        <v>1</v>
      </c>
      <c r="O108" s="47" t="str">
        <f t="shared" si="262"/>
        <v/>
      </c>
      <c r="P108" s="47" t="str">
        <f t="shared" si="263"/>
        <v/>
      </c>
      <c r="Q108" s="47" t="str">
        <f t="shared" si="264"/>
        <v/>
      </c>
      <c r="R108" s="201">
        <f t="shared" si="265"/>
        <v>1</v>
      </c>
      <c r="T108" s="47">
        <f t="shared" si="251"/>
        <v>6</v>
      </c>
      <c r="U108" s="47">
        <f t="shared" si="251"/>
        <v>3</v>
      </c>
      <c r="V108" s="47">
        <f t="shared" si="251"/>
        <v>5</v>
      </c>
      <c r="W108" s="47">
        <f t="shared" si="251"/>
        <v>3</v>
      </c>
      <c r="X108" s="47">
        <f t="shared" si="251"/>
        <v>15</v>
      </c>
      <c r="Z108" s="47" t="str">
        <f t="shared" si="259"/>
        <v/>
      </c>
      <c r="AA108" s="47" t="str">
        <f t="shared" si="259"/>
        <v/>
      </c>
      <c r="AB108" s="47" t="str">
        <f t="shared" si="259"/>
        <v/>
      </c>
      <c r="AC108" s="47" t="str">
        <f t="shared" si="259"/>
        <v/>
      </c>
      <c r="AD108" s="47" t="str">
        <f t="shared" si="259"/>
        <v/>
      </c>
      <c r="AE108" s="49" t="str">
        <f t="shared" si="272"/>
        <v>PIC-b</v>
      </c>
      <c r="AF108" s="201">
        <f t="shared" si="266"/>
        <v>1</v>
      </c>
      <c r="AG108" s="47">
        <f t="shared" si="267"/>
        <v>1</v>
      </c>
      <c r="AH108" s="47">
        <f t="shared" si="268"/>
        <v>1</v>
      </c>
      <c r="AI108" s="47" t="str">
        <f t="shared" si="269"/>
        <v/>
      </c>
      <c r="AJ108" s="201">
        <f t="shared" si="270"/>
        <v>1</v>
      </c>
      <c r="AL108" s="217"/>
      <c r="AM108" s="217"/>
      <c r="AN108" s="217"/>
      <c r="AO108" s="217"/>
      <c r="AP108" s="217"/>
      <c r="AQ108" s="217"/>
      <c r="AR108" s="217"/>
      <c r="AU108" s="99" t="str">
        <f t="shared" si="260"/>
        <v>A</v>
      </c>
      <c r="AV108" s="99" t="str">
        <f t="shared" si="260"/>
        <v>Ac</v>
      </c>
      <c r="AW108" s="99">
        <f>SUM(Calculation!AF500:AF595)</f>
        <v>47</v>
      </c>
      <c r="AX108" s="99">
        <f>SUM(Calculation!AG500:AG595)</f>
        <v>10</v>
      </c>
      <c r="AY108" s="99">
        <f>SUM(Calculation!AH500:AH595)</f>
        <v>22</v>
      </c>
      <c r="AZ108" s="99">
        <f>SUM(Calculation!AI500:AI595)</f>
        <v>52</v>
      </c>
      <c r="BA108" s="99">
        <f>SUM(Calculation!AJ500:AJ595)</f>
        <v>40</v>
      </c>
      <c r="BC108" s="199">
        <f t="shared" si="197"/>
        <v>23</v>
      </c>
      <c r="BD108" s="441" t="s">
        <v>145</v>
      </c>
      <c r="BE108" s="199">
        <f t="shared" si="252"/>
        <v>24</v>
      </c>
      <c r="BF108" s="199">
        <f t="shared" si="252"/>
        <v>12</v>
      </c>
      <c r="BG108" s="199">
        <f t="shared" si="252"/>
        <v>12</v>
      </c>
      <c r="BH108" s="199">
        <f t="shared" si="252"/>
        <v>52</v>
      </c>
      <c r="BI108" s="199">
        <f t="shared" si="252"/>
        <v>21</v>
      </c>
      <c r="BK108" s="48">
        <f t="shared" si="203"/>
        <v>23</v>
      </c>
      <c r="BL108" s="48">
        <v>7</v>
      </c>
      <c r="BM108" s="47" t="str">
        <f t="shared" si="158"/>
        <v>Ac3</v>
      </c>
      <c r="BN108" s="47"/>
      <c r="BO108" s="47" t="s">
        <v>234</v>
      </c>
      <c r="BP108" s="99" t="s">
        <v>235</v>
      </c>
      <c r="BQ108" s="99" t="s">
        <v>235</v>
      </c>
      <c r="BR108" s="47" t="s">
        <v>143</v>
      </c>
      <c r="BS108" s="99" t="s">
        <v>223</v>
      </c>
      <c r="BT108" s="47">
        <v>3</v>
      </c>
      <c r="BU108" s="48">
        <f t="shared" si="159"/>
        <v>9</v>
      </c>
      <c r="BV108" s="48">
        <f t="shared" si="160"/>
        <v>12</v>
      </c>
      <c r="BW108" s="48">
        <f t="shared" si="161"/>
        <v>32</v>
      </c>
      <c r="BX108" s="48">
        <f t="shared" si="162"/>
        <v>52</v>
      </c>
      <c r="BY108" s="48">
        <f t="shared" si="163"/>
        <v>91</v>
      </c>
      <c r="BZ108" s="118">
        <f t="shared" si="164"/>
        <v>16353792</v>
      </c>
      <c r="CA108" s="118">
        <f t="shared" si="165"/>
        <v>5595588.0873080036</v>
      </c>
      <c r="CB108" s="118">
        <f t="shared" si="166"/>
        <v>20</v>
      </c>
      <c r="CC108" s="118">
        <f t="shared" si="204"/>
        <v>111911761.74616008</v>
      </c>
      <c r="CD108" s="51">
        <f t="shared" si="167"/>
        <v>5.1348453935357741E-3</v>
      </c>
      <c r="CE108" s="81"/>
      <c r="CF108" s="199">
        <f t="shared" si="205"/>
        <v>23</v>
      </c>
      <c r="CG108" s="441" t="s">
        <v>145</v>
      </c>
      <c r="CH108" s="199">
        <f t="shared" si="253"/>
        <v>24</v>
      </c>
      <c r="CI108" s="199">
        <f t="shared" si="253"/>
        <v>12</v>
      </c>
      <c r="CJ108" s="199">
        <f t="shared" si="253"/>
        <v>12</v>
      </c>
      <c r="CK108" s="199">
        <f t="shared" si="253"/>
        <v>52</v>
      </c>
      <c r="CL108" s="199">
        <f t="shared" si="253"/>
        <v>21</v>
      </c>
      <c r="CN108" s="48">
        <f t="shared" si="211"/>
        <v>23</v>
      </c>
      <c r="CO108" s="48">
        <v>7</v>
      </c>
      <c r="CP108" s="47" t="str">
        <f t="shared" si="168"/>
        <v>Ac3</v>
      </c>
      <c r="CQ108" s="47"/>
      <c r="CR108" s="47" t="s">
        <v>234</v>
      </c>
      <c r="CS108" s="99" t="s">
        <v>235</v>
      </c>
      <c r="CT108" s="99" t="s">
        <v>235</v>
      </c>
      <c r="CU108" s="47" t="s">
        <v>143</v>
      </c>
      <c r="CV108" s="99" t="s">
        <v>223</v>
      </c>
      <c r="CW108" s="47">
        <v>3</v>
      </c>
      <c r="CX108" s="48">
        <f t="shared" si="212"/>
        <v>9</v>
      </c>
      <c r="CY108" s="48">
        <f t="shared" si="213"/>
        <v>12</v>
      </c>
      <c r="CZ108" s="48">
        <f t="shared" si="214"/>
        <v>32</v>
      </c>
      <c r="DA108" s="48">
        <f t="shared" si="215"/>
        <v>52</v>
      </c>
      <c r="DB108" s="48">
        <f t="shared" si="216"/>
        <v>91</v>
      </c>
      <c r="DC108" s="118">
        <f t="shared" si="169"/>
        <v>16353792</v>
      </c>
      <c r="DD108" s="118">
        <f t="shared" si="217"/>
        <v>5870410.8647948168</v>
      </c>
      <c r="DE108" s="118">
        <f t="shared" si="218"/>
        <v>30</v>
      </c>
      <c r="DF108" s="118">
        <f t="shared" si="219"/>
        <v>176112325.9438445</v>
      </c>
      <c r="DG108" s="51">
        <f t="shared" si="170"/>
        <v>8.0805587501051861E-3</v>
      </c>
      <c r="DI108" s="199">
        <f t="shared" si="220"/>
        <v>23</v>
      </c>
      <c r="DJ108" s="441" t="s">
        <v>145</v>
      </c>
      <c r="DK108" s="199">
        <f t="shared" si="254"/>
        <v>24</v>
      </c>
      <c r="DL108" s="199">
        <f t="shared" si="254"/>
        <v>12</v>
      </c>
      <c r="DM108" s="199">
        <f t="shared" si="254"/>
        <v>12</v>
      </c>
      <c r="DN108" s="199">
        <f t="shared" si="254"/>
        <v>52</v>
      </c>
      <c r="DO108" s="199">
        <f t="shared" si="254"/>
        <v>21</v>
      </c>
      <c r="DQ108" s="48">
        <f t="shared" si="226"/>
        <v>23</v>
      </c>
      <c r="DR108" s="48">
        <v>7</v>
      </c>
      <c r="DS108" s="47" t="str">
        <f t="shared" si="171"/>
        <v>Ac3</v>
      </c>
      <c r="DT108" s="47"/>
      <c r="DU108" s="47" t="s">
        <v>234</v>
      </c>
      <c r="DV108" s="99" t="s">
        <v>235</v>
      </c>
      <c r="DW108" s="99" t="s">
        <v>235</v>
      </c>
      <c r="DX108" s="47" t="s">
        <v>143</v>
      </c>
      <c r="DY108" s="99" t="s">
        <v>223</v>
      </c>
      <c r="DZ108" s="47">
        <v>3</v>
      </c>
      <c r="EA108" s="48">
        <f t="shared" si="172"/>
        <v>9</v>
      </c>
      <c r="EB108" s="48">
        <f t="shared" si="173"/>
        <v>12</v>
      </c>
      <c r="EC108" s="48">
        <f t="shared" si="174"/>
        <v>32</v>
      </c>
      <c r="ED108" s="48">
        <f t="shared" si="175"/>
        <v>52</v>
      </c>
      <c r="EE108" s="48">
        <f t="shared" si="176"/>
        <v>91</v>
      </c>
      <c r="EF108" s="118">
        <f t="shared" si="177"/>
        <v>16353792</v>
      </c>
      <c r="EG108" s="118">
        <f t="shared" si="227"/>
        <v>5719968.1510225479</v>
      </c>
      <c r="EH108" s="118">
        <f t="shared" si="228"/>
        <v>50</v>
      </c>
      <c r="EI108" s="118">
        <f t="shared" si="229"/>
        <v>285998407.55112737</v>
      </c>
      <c r="EJ108" s="51">
        <f t="shared" si="178"/>
        <v>1.3122459897499224E-2</v>
      </c>
      <c r="EL108" s="199">
        <f t="shared" si="230"/>
        <v>23</v>
      </c>
      <c r="EM108" s="441" t="s">
        <v>145</v>
      </c>
      <c r="EN108" s="199">
        <f t="shared" si="255"/>
        <v>24</v>
      </c>
      <c r="EO108" s="199">
        <f t="shared" si="255"/>
        <v>12</v>
      </c>
      <c r="EP108" s="199">
        <f t="shared" si="255"/>
        <v>12</v>
      </c>
      <c r="EQ108" s="199">
        <f t="shared" si="255"/>
        <v>52</v>
      </c>
      <c r="ER108" s="199">
        <f t="shared" si="255"/>
        <v>21</v>
      </c>
      <c r="ET108" s="48">
        <f t="shared" si="236"/>
        <v>23</v>
      </c>
      <c r="EU108" s="48">
        <v>7</v>
      </c>
      <c r="EV108" s="47" t="str">
        <f t="shared" si="179"/>
        <v>Ac3</v>
      </c>
      <c r="EW108" s="47"/>
      <c r="EX108" s="47" t="s">
        <v>234</v>
      </c>
      <c r="EY108" s="99" t="s">
        <v>235</v>
      </c>
      <c r="EZ108" s="99" t="s">
        <v>235</v>
      </c>
      <c r="FA108" s="47" t="s">
        <v>143</v>
      </c>
      <c r="FB108" s="99" t="s">
        <v>223</v>
      </c>
      <c r="FC108" s="47">
        <v>3</v>
      </c>
      <c r="FD108" s="48">
        <f t="shared" si="180"/>
        <v>9</v>
      </c>
      <c r="FE108" s="48">
        <f t="shared" si="181"/>
        <v>12</v>
      </c>
      <c r="FF108" s="48">
        <f t="shared" si="182"/>
        <v>32</v>
      </c>
      <c r="FG108" s="48">
        <f t="shared" si="183"/>
        <v>52</v>
      </c>
      <c r="FH108" s="48">
        <f t="shared" si="184"/>
        <v>91</v>
      </c>
      <c r="FI108" s="118">
        <f t="shared" si="185"/>
        <v>16353792</v>
      </c>
      <c r="FJ108" s="118">
        <f t="shared" si="237"/>
        <v>6667013.5251798565</v>
      </c>
      <c r="FK108" s="118">
        <f t="shared" si="238"/>
        <v>80</v>
      </c>
      <c r="FL108" s="118">
        <f t="shared" si="186"/>
        <v>533361082.0143885</v>
      </c>
      <c r="FM108" s="51">
        <f t="shared" si="187"/>
        <v>2.447219713406764E-2</v>
      </c>
      <c r="FO108" s="199">
        <f t="shared" si="239"/>
        <v>23</v>
      </c>
      <c r="FP108" s="441" t="s">
        <v>145</v>
      </c>
      <c r="FQ108" s="199">
        <f t="shared" si="256"/>
        <v>24</v>
      </c>
      <c r="FR108" s="199">
        <f t="shared" si="256"/>
        <v>12</v>
      </c>
      <c r="FS108" s="199">
        <f t="shared" si="256"/>
        <v>12</v>
      </c>
      <c r="FT108" s="199">
        <f t="shared" si="256"/>
        <v>52</v>
      </c>
      <c r="FU108" s="199">
        <f t="shared" si="256"/>
        <v>21</v>
      </c>
      <c r="FW108" s="48">
        <f t="shared" si="245"/>
        <v>23</v>
      </c>
      <c r="FX108" s="48">
        <v>7</v>
      </c>
      <c r="FY108" s="47" t="str">
        <f t="shared" si="188"/>
        <v>Ac3</v>
      </c>
      <c r="FZ108" s="47"/>
      <c r="GA108" s="47" t="s">
        <v>234</v>
      </c>
      <c r="GB108" s="99" t="s">
        <v>235</v>
      </c>
      <c r="GC108" s="99" t="s">
        <v>235</v>
      </c>
      <c r="GD108" s="47" t="s">
        <v>143</v>
      </c>
      <c r="GE108" s="99" t="s">
        <v>223</v>
      </c>
      <c r="GF108" s="47">
        <v>3</v>
      </c>
      <c r="GG108" s="48">
        <f t="shared" si="189"/>
        <v>9</v>
      </c>
      <c r="GH108" s="48">
        <f t="shared" si="190"/>
        <v>12</v>
      </c>
      <c r="GI108" s="48">
        <f t="shared" si="191"/>
        <v>32</v>
      </c>
      <c r="GJ108" s="48">
        <f t="shared" si="192"/>
        <v>52</v>
      </c>
      <c r="GK108" s="48">
        <f t="shared" si="193"/>
        <v>91</v>
      </c>
      <c r="GL108" s="118">
        <f t="shared" si="194"/>
        <v>16353792</v>
      </c>
      <c r="GM108" s="118">
        <f t="shared" si="246"/>
        <v>2677720.5</v>
      </c>
      <c r="GN108" s="118">
        <f t="shared" si="247"/>
        <v>100</v>
      </c>
      <c r="GO108" s="118">
        <f t="shared" si="195"/>
        <v>267772050</v>
      </c>
      <c r="GP108" s="51">
        <f t="shared" si="196"/>
        <v>1.2286180254930255E-2</v>
      </c>
      <c r="GS108" s="48">
        <v>12</v>
      </c>
      <c r="GT108" s="47">
        <v>2</v>
      </c>
      <c r="GU108" s="99" t="s">
        <v>205</v>
      </c>
      <c r="GV108" s="93">
        <v>1</v>
      </c>
      <c r="GW108" s="47" t="s">
        <v>206</v>
      </c>
      <c r="GX108" s="99" t="str">
        <f t="shared" si="94"/>
        <v>Nn2</v>
      </c>
      <c r="GY108" s="48">
        <f t="shared" si="102"/>
        <v>0</v>
      </c>
      <c r="GZ108" s="94">
        <f t="shared" si="157"/>
        <v>0</v>
      </c>
      <c r="HA108" s="95">
        <f t="shared" si="273"/>
        <v>0</v>
      </c>
      <c r="HB108" s="51">
        <f t="shared" si="96"/>
        <v>0</v>
      </c>
      <c r="HC108" s="51">
        <f t="shared" si="97"/>
        <v>0</v>
      </c>
      <c r="HD108" s="453">
        <f t="shared" si="98"/>
        <v>0</v>
      </c>
      <c r="HE108" s="184"/>
    </row>
    <row r="109" spans="1:213">
      <c r="A109" s="216" t="str">
        <f t="shared" si="257"/>
        <v>J</v>
      </c>
      <c r="B109" s="47">
        <f t="shared" si="250"/>
        <v>11</v>
      </c>
      <c r="C109" s="47">
        <f t="shared" si="250"/>
        <v>1</v>
      </c>
      <c r="D109" s="47">
        <f t="shared" si="250"/>
        <v>1</v>
      </c>
      <c r="E109" s="47">
        <f t="shared" si="250"/>
        <v>10</v>
      </c>
      <c r="F109" s="47">
        <f t="shared" si="250"/>
        <v>5</v>
      </c>
      <c r="G109" s="49"/>
      <c r="H109" s="47" t="str">
        <f t="shared" si="258"/>
        <v/>
      </c>
      <c r="I109" s="47" t="str">
        <f t="shared" si="258"/>
        <v/>
      </c>
      <c r="J109" s="47" t="str">
        <f t="shared" si="258"/>
        <v/>
      </c>
      <c r="K109" s="47" t="str">
        <f t="shared" si="258"/>
        <v/>
      </c>
      <c r="L109" s="47" t="str">
        <f t="shared" si="258"/>
        <v/>
      </c>
      <c r="M109" s="49" t="str">
        <f t="shared" si="271"/>
        <v>PIC-b</v>
      </c>
      <c r="N109" s="201">
        <f t="shared" si="261"/>
        <v>1</v>
      </c>
      <c r="O109" s="47" t="str">
        <f t="shared" si="262"/>
        <v/>
      </c>
      <c r="P109" s="47" t="str">
        <f t="shared" si="263"/>
        <v/>
      </c>
      <c r="Q109" s="47" t="str">
        <f t="shared" si="264"/>
        <v/>
      </c>
      <c r="R109" s="201">
        <f t="shared" si="265"/>
        <v>1</v>
      </c>
      <c r="T109" s="47">
        <f t="shared" si="251"/>
        <v>8</v>
      </c>
      <c r="U109" s="47">
        <f t="shared" si="251"/>
        <v>2</v>
      </c>
      <c r="V109" s="47">
        <f t="shared" si="251"/>
        <v>1</v>
      </c>
      <c r="W109" s="47">
        <f t="shared" si="251"/>
        <v>12</v>
      </c>
      <c r="X109" s="47">
        <f t="shared" si="251"/>
        <v>7</v>
      </c>
      <c r="Z109" s="47" t="str">
        <f t="shared" si="259"/>
        <v/>
      </c>
      <c r="AA109" s="47" t="str">
        <f t="shared" si="259"/>
        <v/>
      </c>
      <c r="AB109" s="47" t="str">
        <f t="shared" si="259"/>
        <v/>
      </c>
      <c r="AC109" s="47" t="str">
        <f t="shared" si="259"/>
        <v/>
      </c>
      <c r="AD109" s="47" t="str">
        <f t="shared" si="259"/>
        <v/>
      </c>
      <c r="AE109" s="49" t="str">
        <f t="shared" si="272"/>
        <v>PIC-b</v>
      </c>
      <c r="AF109" s="201">
        <f t="shared" si="266"/>
        <v>1</v>
      </c>
      <c r="AG109" s="47">
        <f t="shared" si="267"/>
        <v>1</v>
      </c>
      <c r="AH109" s="47">
        <f t="shared" si="268"/>
        <v>1</v>
      </c>
      <c r="AI109" s="47" t="str">
        <f t="shared" si="269"/>
        <v/>
      </c>
      <c r="AJ109" s="201">
        <f t="shared" si="270"/>
        <v>1</v>
      </c>
      <c r="AL109" s="217"/>
      <c r="AM109" s="217"/>
      <c r="AN109" s="217"/>
      <c r="AO109" s="217"/>
      <c r="AP109" s="217"/>
      <c r="AQ109" s="217"/>
      <c r="AR109" s="217"/>
      <c r="AU109" s="99" t="str">
        <f t="shared" si="260"/>
        <v>K</v>
      </c>
      <c r="AV109" s="99" t="str">
        <f t="shared" si="260"/>
        <v>Kg</v>
      </c>
      <c r="AW109" s="99">
        <f>SUM(Calculation!AF599:AF694)</f>
        <v>53</v>
      </c>
      <c r="AX109" s="99">
        <f>SUM(Calculation!AG599:AG694)</f>
        <v>6</v>
      </c>
      <c r="AY109" s="99">
        <f>SUM(Calculation!AH599:AH694)</f>
        <v>33</v>
      </c>
      <c r="AZ109" s="99">
        <f>SUM(Calculation!AI599:AI694)</f>
        <v>28</v>
      </c>
      <c r="BA109" s="99">
        <f>SUM(Calculation!AJ599:AJ694)</f>
        <v>64</v>
      </c>
      <c r="BC109" s="199">
        <f t="shared" si="197"/>
        <v>24</v>
      </c>
      <c r="BD109" s="441" t="s">
        <v>148</v>
      </c>
      <c r="BE109" s="199">
        <f t="shared" si="252"/>
        <v>15</v>
      </c>
      <c r="BF109" s="199">
        <f t="shared" si="252"/>
        <v>8</v>
      </c>
      <c r="BG109" s="199">
        <f t="shared" si="252"/>
        <v>48</v>
      </c>
      <c r="BH109" s="199">
        <f t="shared" si="252"/>
        <v>28</v>
      </c>
      <c r="BI109" s="199">
        <f t="shared" si="252"/>
        <v>24</v>
      </c>
      <c r="BK109" s="48">
        <f t="shared" si="203"/>
        <v>24</v>
      </c>
      <c r="BL109" s="48">
        <v>7</v>
      </c>
      <c r="BM109" s="47" t="str">
        <f t="shared" si="158"/>
        <v>Ac2</v>
      </c>
      <c r="BN109" s="47"/>
      <c r="BO109" s="47" t="s">
        <v>234</v>
      </c>
      <c r="BP109" s="99" t="s">
        <v>235</v>
      </c>
      <c r="BQ109" s="47" t="s">
        <v>143</v>
      </c>
      <c r="BR109" s="99" t="s">
        <v>223</v>
      </c>
      <c r="BS109" s="99" t="s">
        <v>223</v>
      </c>
      <c r="BT109" s="47">
        <v>2</v>
      </c>
      <c r="BU109" s="48">
        <f t="shared" si="159"/>
        <v>9</v>
      </c>
      <c r="BV109" s="48">
        <f t="shared" si="160"/>
        <v>12</v>
      </c>
      <c r="BW109" s="48">
        <f t="shared" si="161"/>
        <v>22</v>
      </c>
      <c r="BX109" s="48">
        <f t="shared" si="162"/>
        <v>72</v>
      </c>
      <c r="BY109" s="48">
        <f t="shared" si="163"/>
        <v>91</v>
      </c>
      <c r="BZ109" s="118">
        <f t="shared" si="164"/>
        <v>15567552</v>
      </c>
      <c r="CA109" s="118">
        <f t="shared" si="165"/>
        <v>0</v>
      </c>
      <c r="CB109" s="118">
        <f t="shared" si="166"/>
        <v>0</v>
      </c>
      <c r="CC109" s="118">
        <f t="shared" si="204"/>
        <v>0</v>
      </c>
      <c r="CD109" s="51">
        <f t="shared" si="167"/>
        <v>0</v>
      </c>
      <c r="CE109" s="81"/>
      <c r="CF109" s="199">
        <f t="shared" si="205"/>
        <v>24</v>
      </c>
      <c r="CG109" s="441" t="s">
        <v>148</v>
      </c>
      <c r="CH109" s="199">
        <f t="shared" si="253"/>
        <v>15</v>
      </c>
      <c r="CI109" s="199">
        <f t="shared" si="253"/>
        <v>8</v>
      </c>
      <c r="CJ109" s="199">
        <f t="shared" si="253"/>
        <v>48</v>
      </c>
      <c r="CK109" s="199">
        <f t="shared" si="253"/>
        <v>28</v>
      </c>
      <c r="CL109" s="199">
        <f t="shared" si="253"/>
        <v>24</v>
      </c>
      <c r="CN109" s="48">
        <f t="shared" si="211"/>
        <v>24</v>
      </c>
      <c r="CO109" s="48">
        <v>7</v>
      </c>
      <c r="CP109" s="47" t="str">
        <f t="shared" si="168"/>
        <v>Ac2</v>
      </c>
      <c r="CQ109" s="47"/>
      <c r="CR109" s="47" t="s">
        <v>234</v>
      </c>
      <c r="CS109" s="99" t="s">
        <v>235</v>
      </c>
      <c r="CT109" s="47" t="s">
        <v>143</v>
      </c>
      <c r="CU109" s="99" t="s">
        <v>223</v>
      </c>
      <c r="CV109" s="99" t="s">
        <v>223</v>
      </c>
      <c r="CW109" s="47">
        <v>2</v>
      </c>
      <c r="CX109" s="48">
        <f t="shared" si="212"/>
        <v>9</v>
      </c>
      <c r="CY109" s="48">
        <f t="shared" si="213"/>
        <v>12</v>
      </c>
      <c r="CZ109" s="48">
        <f t="shared" si="214"/>
        <v>22</v>
      </c>
      <c r="DA109" s="48">
        <f t="shared" si="215"/>
        <v>72</v>
      </c>
      <c r="DB109" s="48">
        <f t="shared" si="216"/>
        <v>91</v>
      </c>
      <c r="DC109" s="118">
        <f t="shared" si="169"/>
        <v>15567552</v>
      </c>
      <c r="DD109" s="118">
        <f t="shared" si="217"/>
        <v>0</v>
      </c>
      <c r="DE109" s="118">
        <f t="shared" si="218"/>
        <v>0</v>
      </c>
      <c r="DF109" s="118">
        <f t="shared" si="219"/>
        <v>0</v>
      </c>
      <c r="DG109" s="51">
        <f t="shared" si="170"/>
        <v>0</v>
      </c>
      <c r="DI109" s="199">
        <f t="shared" si="220"/>
        <v>24</v>
      </c>
      <c r="DJ109" s="441" t="s">
        <v>148</v>
      </c>
      <c r="DK109" s="199">
        <f t="shared" si="254"/>
        <v>15</v>
      </c>
      <c r="DL109" s="199">
        <f t="shared" si="254"/>
        <v>8</v>
      </c>
      <c r="DM109" s="199">
        <f t="shared" si="254"/>
        <v>48</v>
      </c>
      <c r="DN109" s="199">
        <f t="shared" si="254"/>
        <v>28</v>
      </c>
      <c r="DO109" s="199">
        <f t="shared" si="254"/>
        <v>24</v>
      </c>
      <c r="DQ109" s="48">
        <f t="shared" si="226"/>
        <v>24</v>
      </c>
      <c r="DR109" s="48">
        <v>7</v>
      </c>
      <c r="DS109" s="47" t="str">
        <f t="shared" si="171"/>
        <v>Ac2</v>
      </c>
      <c r="DT109" s="47"/>
      <c r="DU109" s="47" t="s">
        <v>234</v>
      </c>
      <c r="DV109" s="99" t="s">
        <v>235</v>
      </c>
      <c r="DW109" s="47" t="s">
        <v>143</v>
      </c>
      <c r="DX109" s="99" t="s">
        <v>223</v>
      </c>
      <c r="DY109" s="99" t="s">
        <v>223</v>
      </c>
      <c r="DZ109" s="47">
        <v>2</v>
      </c>
      <c r="EA109" s="48">
        <f t="shared" si="172"/>
        <v>9</v>
      </c>
      <c r="EB109" s="48">
        <f t="shared" si="173"/>
        <v>12</v>
      </c>
      <c r="EC109" s="48">
        <f t="shared" si="174"/>
        <v>22</v>
      </c>
      <c r="ED109" s="48">
        <f t="shared" si="175"/>
        <v>72</v>
      </c>
      <c r="EE109" s="48">
        <f t="shared" si="176"/>
        <v>91</v>
      </c>
      <c r="EF109" s="118">
        <f t="shared" si="177"/>
        <v>15567552</v>
      </c>
      <c r="EG109" s="118">
        <f t="shared" si="227"/>
        <v>0</v>
      </c>
      <c r="EH109" s="118">
        <f t="shared" si="228"/>
        <v>0</v>
      </c>
      <c r="EI109" s="118">
        <f t="shared" si="229"/>
        <v>0</v>
      </c>
      <c r="EJ109" s="51">
        <f t="shared" si="178"/>
        <v>0</v>
      </c>
      <c r="EL109" s="199">
        <f t="shared" si="230"/>
        <v>24</v>
      </c>
      <c r="EM109" s="441" t="s">
        <v>148</v>
      </c>
      <c r="EN109" s="199">
        <f t="shared" si="255"/>
        <v>15</v>
      </c>
      <c r="EO109" s="199">
        <f t="shared" si="255"/>
        <v>8</v>
      </c>
      <c r="EP109" s="199">
        <f t="shared" si="255"/>
        <v>48</v>
      </c>
      <c r="EQ109" s="199">
        <f t="shared" si="255"/>
        <v>28</v>
      </c>
      <c r="ER109" s="199">
        <f t="shared" si="255"/>
        <v>24</v>
      </c>
      <c r="ET109" s="48">
        <f t="shared" si="236"/>
        <v>24</v>
      </c>
      <c r="EU109" s="48">
        <v>7</v>
      </c>
      <c r="EV109" s="47" t="str">
        <f t="shared" si="179"/>
        <v>Ac2</v>
      </c>
      <c r="EW109" s="47"/>
      <c r="EX109" s="47" t="s">
        <v>234</v>
      </c>
      <c r="EY109" s="99" t="s">
        <v>235</v>
      </c>
      <c r="EZ109" s="47" t="s">
        <v>143</v>
      </c>
      <c r="FA109" s="99" t="s">
        <v>223</v>
      </c>
      <c r="FB109" s="99" t="s">
        <v>223</v>
      </c>
      <c r="FC109" s="47">
        <v>2</v>
      </c>
      <c r="FD109" s="48">
        <f t="shared" si="180"/>
        <v>9</v>
      </c>
      <c r="FE109" s="48">
        <f t="shared" si="181"/>
        <v>12</v>
      </c>
      <c r="FF109" s="48">
        <f t="shared" si="182"/>
        <v>22</v>
      </c>
      <c r="FG109" s="48">
        <f t="shared" si="183"/>
        <v>72</v>
      </c>
      <c r="FH109" s="48">
        <f t="shared" si="184"/>
        <v>91</v>
      </c>
      <c r="FI109" s="118">
        <f t="shared" si="185"/>
        <v>15567552</v>
      </c>
      <c r="FJ109" s="118">
        <f t="shared" si="237"/>
        <v>0</v>
      </c>
      <c r="FK109" s="118">
        <f t="shared" si="238"/>
        <v>0</v>
      </c>
      <c r="FL109" s="118">
        <f t="shared" si="186"/>
        <v>0</v>
      </c>
      <c r="FM109" s="51">
        <f t="shared" si="187"/>
        <v>0</v>
      </c>
      <c r="FO109" s="199">
        <f t="shared" si="239"/>
        <v>24</v>
      </c>
      <c r="FP109" s="441" t="s">
        <v>148</v>
      </c>
      <c r="FQ109" s="199">
        <f t="shared" si="256"/>
        <v>15</v>
      </c>
      <c r="FR109" s="199">
        <f t="shared" si="256"/>
        <v>8</v>
      </c>
      <c r="FS109" s="199">
        <f t="shared" si="256"/>
        <v>48</v>
      </c>
      <c r="FT109" s="199">
        <f t="shared" si="256"/>
        <v>28</v>
      </c>
      <c r="FU109" s="199">
        <f t="shared" si="256"/>
        <v>24</v>
      </c>
      <c r="FW109" s="48">
        <f t="shared" si="245"/>
        <v>24</v>
      </c>
      <c r="FX109" s="48">
        <v>7</v>
      </c>
      <c r="FY109" s="47" t="str">
        <f t="shared" si="188"/>
        <v>Ac2</v>
      </c>
      <c r="FZ109" s="47"/>
      <c r="GA109" s="47" t="s">
        <v>234</v>
      </c>
      <c r="GB109" s="99" t="s">
        <v>235</v>
      </c>
      <c r="GC109" s="47" t="s">
        <v>143</v>
      </c>
      <c r="GD109" s="99" t="s">
        <v>223</v>
      </c>
      <c r="GE109" s="99" t="s">
        <v>223</v>
      </c>
      <c r="GF109" s="47">
        <v>2</v>
      </c>
      <c r="GG109" s="48">
        <f t="shared" si="189"/>
        <v>9</v>
      </c>
      <c r="GH109" s="48">
        <f t="shared" si="190"/>
        <v>12</v>
      </c>
      <c r="GI109" s="48">
        <f t="shared" si="191"/>
        <v>22</v>
      </c>
      <c r="GJ109" s="48">
        <f t="shared" si="192"/>
        <v>72</v>
      </c>
      <c r="GK109" s="48">
        <f t="shared" si="193"/>
        <v>91</v>
      </c>
      <c r="GL109" s="118">
        <f t="shared" si="194"/>
        <v>15567552</v>
      </c>
      <c r="GM109" s="118">
        <f t="shared" si="246"/>
        <v>0</v>
      </c>
      <c r="GN109" s="118">
        <f t="shared" si="247"/>
        <v>0</v>
      </c>
      <c r="GO109" s="118">
        <f t="shared" si="195"/>
        <v>0</v>
      </c>
      <c r="GP109" s="51">
        <f t="shared" si="196"/>
        <v>0</v>
      </c>
      <c r="GS109" s="48">
        <v>12</v>
      </c>
      <c r="GT109" s="47">
        <v>1</v>
      </c>
      <c r="GU109" s="99" t="s">
        <v>205</v>
      </c>
      <c r="GV109" s="93">
        <v>1</v>
      </c>
      <c r="GW109" s="47" t="s">
        <v>206</v>
      </c>
      <c r="GX109" s="99" t="str">
        <f t="shared" si="94"/>
        <v>Nn1</v>
      </c>
      <c r="GY109" s="48">
        <f t="shared" si="102"/>
        <v>0</v>
      </c>
      <c r="GZ109" s="94">
        <f t="shared" si="157"/>
        <v>0</v>
      </c>
      <c r="HA109" s="95">
        <f t="shared" si="273"/>
        <v>0</v>
      </c>
      <c r="HB109" s="51">
        <f t="shared" si="96"/>
        <v>0</v>
      </c>
      <c r="HC109" s="51">
        <f t="shared" si="97"/>
        <v>0</v>
      </c>
      <c r="HD109" s="453">
        <f t="shared" si="98"/>
        <v>0</v>
      </c>
      <c r="HE109" s="185"/>
    </row>
    <row r="110" spans="1:213">
      <c r="A110" s="216">
        <f t="shared" si="257"/>
        <v>10</v>
      </c>
      <c r="B110" s="47">
        <f>COUNTIF(B$4:B$96,$A110)</f>
        <v>1</v>
      </c>
      <c r="C110" s="47">
        <f t="shared" si="250"/>
        <v>2</v>
      </c>
      <c r="D110" s="47">
        <f t="shared" si="250"/>
        <v>11</v>
      </c>
      <c r="E110" s="47">
        <f t="shared" si="250"/>
        <v>11</v>
      </c>
      <c r="F110" s="47">
        <f t="shared" si="250"/>
        <v>5</v>
      </c>
      <c r="G110" s="49"/>
      <c r="H110" s="47" t="str">
        <f t="shared" si="258"/>
        <v/>
      </c>
      <c r="I110" s="47" t="str">
        <f t="shared" si="258"/>
        <v/>
      </c>
      <c r="J110" s="47" t="str">
        <f t="shared" si="258"/>
        <v/>
      </c>
      <c r="K110" s="47" t="str">
        <f t="shared" si="258"/>
        <v/>
      </c>
      <c r="L110" s="47" t="str">
        <f t="shared" si="258"/>
        <v/>
      </c>
      <c r="M110" s="49" t="str">
        <f t="shared" si="271"/>
        <v>PIC-b</v>
      </c>
      <c r="N110" s="201">
        <f t="shared" si="261"/>
        <v>1</v>
      </c>
      <c r="O110" s="47" t="str">
        <f t="shared" si="262"/>
        <v/>
      </c>
      <c r="P110" s="47" t="str">
        <f t="shared" si="263"/>
        <v/>
      </c>
      <c r="Q110" s="47" t="str">
        <f t="shared" si="264"/>
        <v/>
      </c>
      <c r="R110" s="201">
        <f t="shared" si="265"/>
        <v>1</v>
      </c>
      <c r="T110" s="47">
        <f t="shared" si="251"/>
        <v>5</v>
      </c>
      <c r="U110" s="47">
        <f t="shared" si="251"/>
        <v>1</v>
      </c>
      <c r="V110" s="47">
        <f t="shared" si="251"/>
        <v>10</v>
      </c>
      <c r="W110" s="47">
        <f t="shared" si="251"/>
        <v>6</v>
      </c>
      <c r="X110" s="47">
        <f t="shared" si="251"/>
        <v>8</v>
      </c>
      <c r="Z110" s="47" t="str">
        <f t="shared" si="259"/>
        <v/>
      </c>
      <c r="AA110" s="47" t="str">
        <f t="shared" si="259"/>
        <v/>
      </c>
      <c r="AB110" s="47" t="str">
        <f t="shared" si="259"/>
        <v/>
      </c>
      <c r="AC110" s="47" t="str">
        <f t="shared" si="259"/>
        <v/>
      </c>
      <c r="AD110" s="47" t="str">
        <f t="shared" si="259"/>
        <v/>
      </c>
      <c r="AE110" s="49" t="str">
        <f t="shared" si="272"/>
        <v>PIC-b</v>
      </c>
      <c r="AF110" s="201">
        <f t="shared" si="266"/>
        <v>1</v>
      </c>
      <c r="AG110" s="47">
        <f t="shared" si="267"/>
        <v>1</v>
      </c>
      <c r="AH110" s="47">
        <f t="shared" si="268"/>
        <v>1</v>
      </c>
      <c r="AI110" s="47" t="str">
        <f t="shared" si="269"/>
        <v/>
      </c>
      <c r="AJ110" s="201">
        <f t="shared" si="270"/>
        <v>1</v>
      </c>
      <c r="AL110" s="217"/>
      <c r="AM110" s="217"/>
      <c r="AN110" s="217"/>
      <c r="AO110" s="217"/>
      <c r="AP110" s="330"/>
      <c r="AQ110" s="217"/>
      <c r="AR110" s="217"/>
      <c r="AU110" s="99" t="str">
        <f t="shared" si="260"/>
        <v>Q</v>
      </c>
      <c r="AV110" s="99" t="str">
        <f t="shared" si="260"/>
        <v>Qn</v>
      </c>
      <c r="AW110" s="99">
        <f>SUM(Calculation!AF698:AF793)</f>
        <v>39</v>
      </c>
      <c r="AX110" s="99">
        <f>SUM(Calculation!AG698:AG793)</f>
        <v>6</v>
      </c>
      <c r="AY110" s="99">
        <f>SUM(Calculation!AH698:AH793)</f>
        <v>22</v>
      </c>
      <c r="AZ110" s="99">
        <f>SUM(Calculation!AI698:AI793)</f>
        <v>59</v>
      </c>
      <c r="BA110" s="99">
        <f>SUM(Calculation!AJ698:AJ793)</f>
        <v>51</v>
      </c>
      <c r="BC110" s="199">
        <f t="shared" si="197"/>
        <v>25</v>
      </c>
      <c r="BD110" s="441" t="s">
        <v>153</v>
      </c>
      <c r="BE110" s="199">
        <f t="shared" si="252"/>
        <v>33</v>
      </c>
      <c r="BF110" s="199">
        <f t="shared" si="252"/>
        <v>8</v>
      </c>
      <c r="BG110" s="199">
        <f t="shared" si="252"/>
        <v>28</v>
      </c>
      <c r="BH110" s="199">
        <f t="shared" si="252"/>
        <v>48</v>
      </c>
      <c r="BI110" s="199">
        <f t="shared" si="252"/>
        <v>9</v>
      </c>
      <c r="BK110" s="48">
        <f t="shared" si="203"/>
        <v>25</v>
      </c>
      <c r="BL110" s="48">
        <v>8</v>
      </c>
      <c r="BM110" s="47" t="str">
        <f t="shared" si="158"/>
        <v>Kg5</v>
      </c>
      <c r="BN110" s="47"/>
      <c r="BO110" s="47" t="s">
        <v>236</v>
      </c>
      <c r="BP110" s="99" t="s">
        <v>237</v>
      </c>
      <c r="BQ110" s="99" t="s">
        <v>237</v>
      </c>
      <c r="BR110" s="99" t="s">
        <v>237</v>
      </c>
      <c r="BS110" s="99" t="s">
        <v>237</v>
      </c>
      <c r="BT110" s="47">
        <v>5</v>
      </c>
      <c r="BU110" s="48">
        <f t="shared" si="159"/>
        <v>3</v>
      </c>
      <c r="BV110" s="48">
        <f t="shared" si="160"/>
        <v>20</v>
      </c>
      <c r="BW110" s="48">
        <f t="shared" si="161"/>
        <v>12</v>
      </c>
      <c r="BX110" s="48">
        <f t="shared" si="162"/>
        <v>48</v>
      </c>
      <c r="BY110" s="48">
        <f t="shared" si="163"/>
        <v>27</v>
      </c>
      <c r="BZ110" s="118">
        <f t="shared" si="164"/>
        <v>933120</v>
      </c>
      <c r="CA110" s="118">
        <f t="shared" si="165"/>
        <v>319274.89086499601</v>
      </c>
      <c r="CB110" s="118">
        <f t="shared" si="166"/>
        <v>400</v>
      </c>
      <c r="CC110" s="118">
        <f t="shared" si="204"/>
        <v>127709956.34599841</v>
      </c>
      <c r="CD110" s="51">
        <f t="shared" si="167"/>
        <v>5.8597136781684657E-3</v>
      </c>
      <c r="CE110" s="81"/>
      <c r="CF110" s="199">
        <f t="shared" si="205"/>
        <v>25</v>
      </c>
      <c r="CG110" s="441" t="s">
        <v>153</v>
      </c>
      <c r="CH110" s="199">
        <f t="shared" si="253"/>
        <v>33</v>
      </c>
      <c r="CI110" s="199">
        <f t="shared" si="253"/>
        <v>8</v>
      </c>
      <c r="CJ110" s="199">
        <f t="shared" si="253"/>
        <v>28</v>
      </c>
      <c r="CK110" s="199">
        <f t="shared" si="253"/>
        <v>48</v>
      </c>
      <c r="CL110" s="199">
        <f t="shared" si="253"/>
        <v>9</v>
      </c>
      <c r="CN110" s="48">
        <f t="shared" si="211"/>
        <v>25</v>
      </c>
      <c r="CO110" s="48">
        <v>8</v>
      </c>
      <c r="CP110" s="47" t="str">
        <f t="shared" si="168"/>
        <v>Kg5</v>
      </c>
      <c r="CQ110" s="47"/>
      <c r="CR110" s="47" t="s">
        <v>236</v>
      </c>
      <c r="CS110" s="99" t="s">
        <v>237</v>
      </c>
      <c r="CT110" s="99" t="s">
        <v>237</v>
      </c>
      <c r="CU110" s="99" t="s">
        <v>237</v>
      </c>
      <c r="CV110" s="99" t="s">
        <v>237</v>
      </c>
      <c r="CW110" s="47">
        <v>5</v>
      </c>
      <c r="CX110" s="48">
        <f t="shared" si="212"/>
        <v>3</v>
      </c>
      <c r="CY110" s="48">
        <f t="shared" si="213"/>
        <v>20</v>
      </c>
      <c r="CZ110" s="48">
        <f t="shared" si="214"/>
        <v>12</v>
      </c>
      <c r="DA110" s="48">
        <f t="shared" si="215"/>
        <v>48</v>
      </c>
      <c r="DB110" s="48">
        <f t="shared" si="216"/>
        <v>27</v>
      </c>
      <c r="DC110" s="118">
        <f t="shared" si="169"/>
        <v>933120</v>
      </c>
      <c r="DD110" s="118">
        <f t="shared" si="217"/>
        <v>334955.81857451407</v>
      </c>
      <c r="DE110" s="118">
        <f t="shared" si="218"/>
        <v>600</v>
      </c>
      <c r="DF110" s="118">
        <f t="shared" si="219"/>
        <v>200973491.14470842</v>
      </c>
      <c r="DG110" s="51">
        <f t="shared" si="170"/>
        <v>9.2212631552341523E-3</v>
      </c>
      <c r="DI110" s="199">
        <f t="shared" si="220"/>
        <v>25</v>
      </c>
      <c r="DJ110" s="441" t="s">
        <v>153</v>
      </c>
      <c r="DK110" s="199">
        <f t="shared" si="254"/>
        <v>33</v>
      </c>
      <c r="DL110" s="199">
        <f t="shared" si="254"/>
        <v>8</v>
      </c>
      <c r="DM110" s="199">
        <f t="shared" si="254"/>
        <v>28</v>
      </c>
      <c r="DN110" s="199">
        <f t="shared" si="254"/>
        <v>48</v>
      </c>
      <c r="DO110" s="199">
        <f t="shared" si="254"/>
        <v>9</v>
      </c>
      <c r="DQ110" s="48">
        <f t="shared" si="226"/>
        <v>25</v>
      </c>
      <c r="DR110" s="48">
        <v>8</v>
      </c>
      <c r="DS110" s="47" t="str">
        <f t="shared" si="171"/>
        <v>Kg5</v>
      </c>
      <c r="DT110" s="47"/>
      <c r="DU110" s="47" t="s">
        <v>236</v>
      </c>
      <c r="DV110" s="99" t="s">
        <v>237</v>
      </c>
      <c r="DW110" s="99" t="s">
        <v>237</v>
      </c>
      <c r="DX110" s="99" t="s">
        <v>237</v>
      </c>
      <c r="DY110" s="99" t="s">
        <v>237</v>
      </c>
      <c r="DZ110" s="47">
        <v>5</v>
      </c>
      <c r="EA110" s="48">
        <f t="shared" si="172"/>
        <v>3</v>
      </c>
      <c r="EB110" s="48">
        <f t="shared" si="173"/>
        <v>20</v>
      </c>
      <c r="EC110" s="48">
        <f t="shared" si="174"/>
        <v>12</v>
      </c>
      <c r="ED110" s="48">
        <f t="shared" si="175"/>
        <v>48</v>
      </c>
      <c r="EE110" s="48">
        <f t="shared" si="176"/>
        <v>27</v>
      </c>
      <c r="EF110" s="118">
        <f t="shared" si="177"/>
        <v>933120</v>
      </c>
      <c r="EG110" s="118">
        <f t="shared" si="227"/>
        <v>326371.80912427895</v>
      </c>
      <c r="EH110" s="118">
        <f t="shared" si="228"/>
        <v>1000</v>
      </c>
      <c r="EI110" s="118">
        <f t="shared" si="229"/>
        <v>326371809.12427896</v>
      </c>
      <c r="EJ110" s="51">
        <f t="shared" si="178"/>
        <v>1.4974911970941635E-2</v>
      </c>
      <c r="EL110" s="199">
        <f t="shared" si="230"/>
        <v>25</v>
      </c>
      <c r="EM110" s="441" t="s">
        <v>153</v>
      </c>
      <c r="EN110" s="199">
        <f t="shared" si="255"/>
        <v>33</v>
      </c>
      <c r="EO110" s="199">
        <f t="shared" si="255"/>
        <v>8</v>
      </c>
      <c r="EP110" s="199">
        <f t="shared" si="255"/>
        <v>28</v>
      </c>
      <c r="EQ110" s="199">
        <f t="shared" si="255"/>
        <v>48</v>
      </c>
      <c r="ER110" s="199">
        <f t="shared" si="255"/>
        <v>9</v>
      </c>
      <c r="ET110" s="48">
        <f t="shared" si="236"/>
        <v>25</v>
      </c>
      <c r="EU110" s="48">
        <v>8</v>
      </c>
      <c r="EV110" s="47" t="str">
        <f t="shared" si="179"/>
        <v>Kg5</v>
      </c>
      <c r="EW110" s="47"/>
      <c r="EX110" s="47" t="s">
        <v>236</v>
      </c>
      <c r="EY110" s="99" t="s">
        <v>237</v>
      </c>
      <c r="EZ110" s="99" t="s">
        <v>237</v>
      </c>
      <c r="FA110" s="99" t="s">
        <v>237</v>
      </c>
      <c r="FB110" s="99" t="s">
        <v>237</v>
      </c>
      <c r="FC110" s="47">
        <v>5</v>
      </c>
      <c r="FD110" s="48">
        <f t="shared" si="180"/>
        <v>3</v>
      </c>
      <c r="FE110" s="48">
        <f t="shared" si="181"/>
        <v>20</v>
      </c>
      <c r="FF110" s="48">
        <f t="shared" si="182"/>
        <v>12</v>
      </c>
      <c r="FG110" s="48">
        <f t="shared" si="183"/>
        <v>48</v>
      </c>
      <c r="FH110" s="48">
        <f t="shared" si="184"/>
        <v>27</v>
      </c>
      <c r="FI110" s="118">
        <f t="shared" si="185"/>
        <v>933120</v>
      </c>
      <c r="FJ110" s="118">
        <f t="shared" si="237"/>
        <v>380408.63309352519</v>
      </c>
      <c r="FK110" s="118">
        <f t="shared" si="238"/>
        <v>1600</v>
      </c>
      <c r="FL110" s="118">
        <f t="shared" si="186"/>
        <v>608653812.94964027</v>
      </c>
      <c r="FM110" s="51">
        <f t="shared" si="187"/>
        <v>2.7926852181733991E-2</v>
      </c>
      <c r="FO110" s="199">
        <f t="shared" si="239"/>
        <v>25</v>
      </c>
      <c r="FP110" s="441" t="s">
        <v>153</v>
      </c>
      <c r="FQ110" s="199">
        <f t="shared" si="256"/>
        <v>33</v>
      </c>
      <c r="FR110" s="199">
        <f t="shared" si="256"/>
        <v>8</v>
      </c>
      <c r="FS110" s="199">
        <f t="shared" si="256"/>
        <v>28</v>
      </c>
      <c r="FT110" s="199">
        <f t="shared" si="256"/>
        <v>48</v>
      </c>
      <c r="FU110" s="199">
        <f t="shared" si="256"/>
        <v>9</v>
      </c>
      <c r="FW110" s="48">
        <f t="shared" si="245"/>
        <v>25</v>
      </c>
      <c r="FX110" s="48">
        <v>8</v>
      </c>
      <c r="FY110" s="47" t="str">
        <f t="shared" si="188"/>
        <v>Kg5</v>
      </c>
      <c r="FZ110" s="47"/>
      <c r="GA110" s="47" t="s">
        <v>236</v>
      </c>
      <c r="GB110" s="99" t="s">
        <v>237</v>
      </c>
      <c r="GC110" s="99" t="s">
        <v>237</v>
      </c>
      <c r="GD110" s="99" t="s">
        <v>237</v>
      </c>
      <c r="GE110" s="99" t="s">
        <v>237</v>
      </c>
      <c r="GF110" s="47">
        <v>5</v>
      </c>
      <c r="GG110" s="48">
        <f t="shared" si="189"/>
        <v>3</v>
      </c>
      <c r="GH110" s="48">
        <f t="shared" si="190"/>
        <v>20</v>
      </c>
      <c r="GI110" s="48">
        <f t="shared" si="191"/>
        <v>12</v>
      </c>
      <c r="GJ110" s="48">
        <f t="shared" si="192"/>
        <v>48</v>
      </c>
      <c r="GK110" s="48">
        <f t="shared" si="193"/>
        <v>27</v>
      </c>
      <c r="GL110" s="118">
        <f t="shared" si="194"/>
        <v>933120</v>
      </c>
      <c r="GM110" s="118">
        <f t="shared" si="246"/>
        <v>152786.25</v>
      </c>
      <c r="GN110" s="118">
        <f t="shared" si="247"/>
        <v>2000</v>
      </c>
      <c r="GO110" s="118">
        <f t="shared" si="195"/>
        <v>305572500</v>
      </c>
      <c r="GP110" s="51">
        <f t="shared" si="196"/>
        <v>1.4020577636649064E-2</v>
      </c>
      <c r="GS110" s="48">
        <v>13</v>
      </c>
      <c r="GT110" s="47">
        <v>5</v>
      </c>
      <c r="GU110" s="99" t="s">
        <v>205</v>
      </c>
      <c r="GV110" s="93">
        <v>1</v>
      </c>
      <c r="GW110" s="141" t="s">
        <v>130</v>
      </c>
      <c r="GX110" s="99" t="str">
        <f t="shared" si="94"/>
        <v>Sc5</v>
      </c>
      <c r="GY110" s="48">
        <f t="shared" si="102"/>
        <v>1800</v>
      </c>
      <c r="GZ110" s="94">
        <f t="shared" si="157"/>
        <v>1152</v>
      </c>
      <c r="HA110" s="95">
        <f t="shared" si="273"/>
        <v>151989.921875</v>
      </c>
      <c r="HB110" s="51">
        <f t="shared" si="96"/>
        <v>9.1847265506798137E-6</v>
      </c>
      <c r="HC110" s="51">
        <f t="shared" si="97"/>
        <v>1.9738150812836583E-4</v>
      </c>
      <c r="HD110" s="453">
        <f t="shared" si="98"/>
        <v>5.6014193551989534E-3</v>
      </c>
      <c r="HE110" s="185"/>
    </row>
    <row r="111" spans="1:213">
      <c r="A111" s="216">
        <f t="shared" si="257"/>
        <v>9</v>
      </c>
      <c r="B111" s="47">
        <f t="shared" si="250"/>
        <v>12</v>
      </c>
      <c r="C111" s="47">
        <f t="shared" si="250"/>
        <v>1</v>
      </c>
      <c r="D111" s="47">
        <f t="shared" si="250"/>
        <v>4</v>
      </c>
      <c r="E111" s="47">
        <f t="shared" si="250"/>
        <v>8</v>
      </c>
      <c r="F111" s="47">
        <f t="shared" si="250"/>
        <v>2</v>
      </c>
      <c r="G111" s="49"/>
      <c r="H111" s="47" t="str">
        <f t="shared" si="258"/>
        <v/>
      </c>
      <c r="I111" s="47" t="str">
        <f t="shared" si="258"/>
        <v/>
      </c>
      <c r="J111" s="47" t="str">
        <f t="shared" si="258"/>
        <v/>
      </c>
      <c r="K111" s="47" t="str">
        <f t="shared" si="258"/>
        <v/>
      </c>
      <c r="L111" s="47" t="str">
        <f t="shared" si="258"/>
        <v/>
      </c>
      <c r="M111" s="49" t="str">
        <f t="shared" si="271"/>
        <v>PIC-b</v>
      </c>
      <c r="N111" s="201">
        <f t="shared" si="261"/>
        <v>1</v>
      </c>
      <c r="O111" s="47">
        <f t="shared" si="262"/>
        <v>1</v>
      </c>
      <c r="P111" s="47" t="str">
        <f t="shared" si="263"/>
        <v/>
      </c>
      <c r="Q111" s="47">
        <f t="shared" si="264"/>
        <v>1</v>
      </c>
      <c r="R111" s="201">
        <f t="shared" si="265"/>
        <v>1</v>
      </c>
      <c r="T111" s="47">
        <f t="shared" si="251"/>
        <v>11</v>
      </c>
      <c r="U111" s="47">
        <f t="shared" si="251"/>
        <v>1</v>
      </c>
      <c r="V111" s="47">
        <f t="shared" si="251"/>
        <v>5</v>
      </c>
      <c r="W111" s="47">
        <f t="shared" si="251"/>
        <v>11</v>
      </c>
      <c r="X111" s="47">
        <f t="shared" si="251"/>
        <v>3</v>
      </c>
      <c r="Z111" s="47" t="str">
        <f t="shared" si="259"/>
        <v/>
      </c>
      <c r="AA111" s="47" t="str">
        <f t="shared" si="259"/>
        <v/>
      </c>
      <c r="AB111" s="47" t="str">
        <f t="shared" si="259"/>
        <v/>
      </c>
      <c r="AC111" s="47" t="str">
        <f t="shared" si="259"/>
        <v/>
      </c>
      <c r="AD111" s="47" t="str">
        <f t="shared" si="259"/>
        <v/>
      </c>
      <c r="AE111" s="49" t="str">
        <f t="shared" si="272"/>
        <v>PIC-b</v>
      </c>
      <c r="AF111" s="201">
        <f t="shared" si="266"/>
        <v>1</v>
      </c>
      <c r="AG111" s="47">
        <f t="shared" si="267"/>
        <v>1</v>
      </c>
      <c r="AH111" s="47">
        <f t="shared" si="268"/>
        <v>1</v>
      </c>
      <c r="AI111" s="47">
        <f t="shared" si="269"/>
        <v>1</v>
      </c>
      <c r="AJ111" s="201">
        <f t="shared" si="270"/>
        <v>1</v>
      </c>
      <c r="AL111" s="217"/>
      <c r="AM111" s="217"/>
      <c r="AN111" s="217"/>
      <c r="AO111" s="312"/>
      <c r="AP111" s="326"/>
      <c r="AQ111" s="217"/>
      <c r="AR111" s="217"/>
      <c r="AU111" s="99" t="str">
        <f t="shared" si="260"/>
        <v>J</v>
      </c>
      <c r="AV111" s="99" t="str">
        <f t="shared" si="260"/>
        <v>Jk</v>
      </c>
      <c r="AW111" s="99">
        <f>SUM(Calculation!AF797:AF892)</f>
        <v>32</v>
      </c>
      <c r="AX111" s="99">
        <f>SUM(Calculation!AG797:AG892)</f>
        <v>13</v>
      </c>
      <c r="AY111" s="99">
        <f>SUM(Calculation!AH797:AH892)</f>
        <v>33</v>
      </c>
      <c r="AZ111" s="99">
        <f>SUM(Calculation!AI797:AI892)</f>
        <v>27</v>
      </c>
      <c r="BA111" s="99">
        <f>SUM(Calculation!AJ797:AJ892)</f>
        <v>70</v>
      </c>
      <c r="BC111" s="199">
        <f t="shared" si="197"/>
        <v>26</v>
      </c>
      <c r="BD111" s="441" t="s">
        <v>158</v>
      </c>
      <c r="BE111" s="199">
        <f t="shared" si="252"/>
        <v>6</v>
      </c>
      <c r="BF111" s="199">
        <f t="shared" si="252"/>
        <v>8</v>
      </c>
      <c r="BG111" s="199">
        <f t="shared" si="252"/>
        <v>12</v>
      </c>
      <c r="BH111" s="199">
        <f t="shared" si="252"/>
        <v>8</v>
      </c>
      <c r="BI111" s="199">
        <f t="shared" si="252"/>
        <v>3</v>
      </c>
      <c r="BK111" s="48">
        <f t="shared" si="203"/>
        <v>26</v>
      </c>
      <c r="BL111" s="48">
        <v>8</v>
      </c>
      <c r="BM111" s="47" t="str">
        <f t="shared" si="158"/>
        <v>Kg4</v>
      </c>
      <c r="BN111" s="47"/>
      <c r="BO111" s="47" t="s">
        <v>236</v>
      </c>
      <c r="BP111" s="99" t="s">
        <v>237</v>
      </c>
      <c r="BQ111" s="99" t="s">
        <v>237</v>
      </c>
      <c r="BR111" s="99" t="s">
        <v>237</v>
      </c>
      <c r="BS111" s="47" t="s">
        <v>159</v>
      </c>
      <c r="BT111" s="47">
        <v>4</v>
      </c>
      <c r="BU111" s="48">
        <f t="shared" si="159"/>
        <v>3</v>
      </c>
      <c r="BV111" s="48">
        <f t="shared" si="160"/>
        <v>20</v>
      </c>
      <c r="BW111" s="48">
        <f t="shared" si="161"/>
        <v>12</v>
      </c>
      <c r="BX111" s="48">
        <f t="shared" si="162"/>
        <v>48</v>
      </c>
      <c r="BY111" s="48">
        <f t="shared" si="163"/>
        <v>64</v>
      </c>
      <c r="BZ111" s="118">
        <f t="shared" si="164"/>
        <v>2211840</v>
      </c>
      <c r="CA111" s="118">
        <f t="shared" si="165"/>
        <v>756799.74130962009</v>
      </c>
      <c r="CB111" s="118">
        <f t="shared" si="166"/>
        <v>100</v>
      </c>
      <c r="CC111" s="118">
        <f t="shared" si="204"/>
        <v>75679974.130962014</v>
      </c>
      <c r="CD111" s="51">
        <f t="shared" si="167"/>
        <v>3.472422920396128E-3</v>
      </c>
      <c r="CE111" s="81"/>
      <c r="CF111" s="199">
        <f t="shared" si="205"/>
        <v>26</v>
      </c>
      <c r="CG111" s="441" t="s">
        <v>158</v>
      </c>
      <c r="CH111" s="199">
        <f t="shared" si="253"/>
        <v>6</v>
      </c>
      <c r="CI111" s="199">
        <f t="shared" si="253"/>
        <v>8</v>
      </c>
      <c r="CJ111" s="199">
        <f t="shared" si="253"/>
        <v>12</v>
      </c>
      <c r="CK111" s="199">
        <f t="shared" si="253"/>
        <v>8</v>
      </c>
      <c r="CL111" s="199">
        <f t="shared" si="253"/>
        <v>3</v>
      </c>
      <c r="CN111" s="48">
        <f t="shared" si="211"/>
        <v>26</v>
      </c>
      <c r="CO111" s="48">
        <v>8</v>
      </c>
      <c r="CP111" s="47" t="str">
        <f t="shared" si="168"/>
        <v>Kg4</v>
      </c>
      <c r="CQ111" s="47"/>
      <c r="CR111" s="47" t="s">
        <v>236</v>
      </c>
      <c r="CS111" s="99" t="s">
        <v>237</v>
      </c>
      <c r="CT111" s="99" t="s">
        <v>237</v>
      </c>
      <c r="CU111" s="99" t="s">
        <v>237</v>
      </c>
      <c r="CV111" s="47" t="s">
        <v>159</v>
      </c>
      <c r="CW111" s="47">
        <v>4</v>
      </c>
      <c r="CX111" s="48">
        <f t="shared" si="212"/>
        <v>3</v>
      </c>
      <c r="CY111" s="48">
        <f t="shared" si="213"/>
        <v>20</v>
      </c>
      <c r="CZ111" s="48">
        <f t="shared" si="214"/>
        <v>12</v>
      </c>
      <c r="DA111" s="48">
        <f t="shared" si="215"/>
        <v>48</v>
      </c>
      <c r="DB111" s="48">
        <f t="shared" si="216"/>
        <v>64</v>
      </c>
      <c r="DC111" s="118">
        <f t="shared" si="169"/>
        <v>2211840</v>
      </c>
      <c r="DD111" s="118">
        <f t="shared" si="217"/>
        <v>793969.34773218143</v>
      </c>
      <c r="DE111" s="118">
        <f t="shared" si="218"/>
        <v>150</v>
      </c>
      <c r="DF111" s="118">
        <f t="shared" si="219"/>
        <v>119095402.15982722</v>
      </c>
      <c r="DG111" s="51">
        <f t="shared" si="170"/>
        <v>5.4644522401387568E-3</v>
      </c>
      <c r="DI111" s="199">
        <f t="shared" si="220"/>
        <v>26</v>
      </c>
      <c r="DJ111" s="441" t="s">
        <v>158</v>
      </c>
      <c r="DK111" s="199">
        <f t="shared" si="254"/>
        <v>6</v>
      </c>
      <c r="DL111" s="199">
        <f t="shared" si="254"/>
        <v>8</v>
      </c>
      <c r="DM111" s="199">
        <f t="shared" si="254"/>
        <v>12</v>
      </c>
      <c r="DN111" s="199">
        <f t="shared" si="254"/>
        <v>8</v>
      </c>
      <c r="DO111" s="199">
        <f t="shared" si="254"/>
        <v>3</v>
      </c>
      <c r="DQ111" s="48">
        <f t="shared" si="226"/>
        <v>26</v>
      </c>
      <c r="DR111" s="48">
        <v>8</v>
      </c>
      <c r="DS111" s="47" t="str">
        <f t="shared" si="171"/>
        <v>Kg4</v>
      </c>
      <c r="DT111" s="47"/>
      <c r="DU111" s="47" t="s">
        <v>236</v>
      </c>
      <c r="DV111" s="99" t="s">
        <v>237</v>
      </c>
      <c r="DW111" s="99" t="s">
        <v>237</v>
      </c>
      <c r="DX111" s="99" t="s">
        <v>237</v>
      </c>
      <c r="DY111" s="47" t="s">
        <v>159</v>
      </c>
      <c r="DZ111" s="47">
        <v>4</v>
      </c>
      <c r="EA111" s="48">
        <f t="shared" si="172"/>
        <v>3</v>
      </c>
      <c r="EB111" s="48">
        <f t="shared" si="173"/>
        <v>20</v>
      </c>
      <c r="EC111" s="48">
        <f t="shared" si="174"/>
        <v>12</v>
      </c>
      <c r="ED111" s="48">
        <f t="shared" si="175"/>
        <v>48</v>
      </c>
      <c r="EE111" s="48">
        <f t="shared" si="176"/>
        <v>64</v>
      </c>
      <c r="EF111" s="118">
        <f t="shared" si="177"/>
        <v>2211840</v>
      </c>
      <c r="EG111" s="118">
        <f t="shared" si="227"/>
        <v>773622.06607236492</v>
      </c>
      <c r="EH111" s="118">
        <f t="shared" si="228"/>
        <v>250</v>
      </c>
      <c r="EI111" s="118">
        <f t="shared" si="229"/>
        <v>193405516.51809123</v>
      </c>
      <c r="EJ111" s="51">
        <f t="shared" si="178"/>
        <v>8.8740219087061548E-3</v>
      </c>
      <c r="EL111" s="199">
        <f t="shared" si="230"/>
        <v>26</v>
      </c>
      <c r="EM111" s="441" t="s">
        <v>158</v>
      </c>
      <c r="EN111" s="199">
        <f t="shared" si="255"/>
        <v>6</v>
      </c>
      <c r="EO111" s="199">
        <f t="shared" si="255"/>
        <v>8</v>
      </c>
      <c r="EP111" s="199">
        <f t="shared" si="255"/>
        <v>12</v>
      </c>
      <c r="EQ111" s="199">
        <f t="shared" si="255"/>
        <v>8</v>
      </c>
      <c r="ER111" s="199">
        <f t="shared" si="255"/>
        <v>3</v>
      </c>
      <c r="ET111" s="48">
        <f t="shared" si="236"/>
        <v>26</v>
      </c>
      <c r="EU111" s="48">
        <v>8</v>
      </c>
      <c r="EV111" s="47" t="str">
        <f t="shared" si="179"/>
        <v>Kg4</v>
      </c>
      <c r="EW111" s="47"/>
      <c r="EX111" s="47" t="s">
        <v>236</v>
      </c>
      <c r="EY111" s="99" t="s">
        <v>237</v>
      </c>
      <c r="EZ111" s="99" t="s">
        <v>237</v>
      </c>
      <c r="FA111" s="99" t="s">
        <v>237</v>
      </c>
      <c r="FB111" s="47" t="s">
        <v>159</v>
      </c>
      <c r="FC111" s="47">
        <v>4</v>
      </c>
      <c r="FD111" s="48">
        <f t="shared" si="180"/>
        <v>3</v>
      </c>
      <c r="FE111" s="48">
        <f t="shared" si="181"/>
        <v>20</v>
      </c>
      <c r="FF111" s="48">
        <f t="shared" si="182"/>
        <v>12</v>
      </c>
      <c r="FG111" s="48">
        <f t="shared" si="183"/>
        <v>48</v>
      </c>
      <c r="FH111" s="48">
        <f t="shared" si="184"/>
        <v>64</v>
      </c>
      <c r="FI111" s="118">
        <f t="shared" si="185"/>
        <v>2211840</v>
      </c>
      <c r="FJ111" s="118">
        <f t="shared" si="237"/>
        <v>901709.35251798562</v>
      </c>
      <c r="FK111" s="118">
        <f t="shared" si="238"/>
        <v>400</v>
      </c>
      <c r="FL111" s="118">
        <f t="shared" si="186"/>
        <v>360683741.00719422</v>
      </c>
      <c r="FM111" s="51">
        <f t="shared" si="187"/>
        <v>1.6549245737323845E-2</v>
      </c>
      <c r="FO111" s="199">
        <f t="shared" si="239"/>
        <v>26</v>
      </c>
      <c r="FP111" s="441" t="s">
        <v>158</v>
      </c>
      <c r="FQ111" s="199">
        <f t="shared" si="256"/>
        <v>6</v>
      </c>
      <c r="FR111" s="199">
        <f t="shared" si="256"/>
        <v>8</v>
      </c>
      <c r="FS111" s="199">
        <f t="shared" si="256"/>
        <v>12</v>
      </c>
      <c r="FT111" s="199">
        <f t="shared" si="256"/>
        <v>8</v>
      </c>
      <c r="FU111" s="199">
        <f t="shared" si="256"/>
        <v>3</v>
      </c>
      <c r="FW111" s="48">
        <f t="shared" si="245"/>
        <v>26</v>
      </c>
      <c r="FX111" s="48">
        <v>8</v>
      </c>
      <c r="FY111" s="47" t="str">
        <f t="shared" si="188"/>
        <v>Kg4</v>
      </c>
      <c r="FZ111" s="47"/>
      <c r="GA111" s="47" t="s">
        <v>236</v>
      </c>
      <c r="GB111" s="99" t="s">
        <v>237</v>
      </c>
      <c r="GC111" s="99" t="s">
        <v>237</v>
      </c>
      <c r="GD111" s="99" t="s">
        <v>237</v>
      </c>
      <c r="GE111" s="47" t="s">
        <v>159</v>
      </c>
      <c r="GF111" s="47">
        <v>4</v>
      </c>
      <c r="GG111" s="48">
        <f t="shared" si="189"/>
        <v>3</v>
      </c>
      <c r="GH111" s="48">
        <f t="shared" si="190"/>
        <v>20</v>
      </c>
      <c r="GI111" s="48">
        <f t="shared" si="191"/>
        <v>12</v>
      </c>
      <c r="GJ111" s="48">
        <f t="shared" si="192"/>
        <v>48</v>
      </c>
      <c r="GK111" s="48">
        <f t="shared" si="193"/>
        <v>64</v>
      </c>
      <c r="GL111" s="118">
        <f t="shared" si="194"/>
        <v>2211840</v>
      </c>
      <c r="GM111" s="118">
        <f t="shared" si="246"/>
        <v>362160</v>
      </c>
      <c r="GN111" s="118">
        <f t="shared" si="247"/>
        <v>500</v>
      </c>
      <c r="GO111" s="118">
        <f t="shared" si="195"/>
        <v>181080000</v>
      </c>
      <c r="GP111" s="51">
        <f t="shared" si="196"/>
        <v>8.3084904513475947E-3</v>
      </c>
      <c r="GS111" s="48">
        <v>13</v>
      </c>
      <c r="GT111" s="47">
        <v>4</v>
      </c>
      <c r="GU111" s="99" t="s">
        <v>205</v>
      </c>
      <c r="GV111" s="93">
        <v>1</v>
      </c>
      <c r="GW111" s="141" t="s">
        <v>130</v>
      </c>
      <c r="GX111" s="99" t="str">
        <f t="shared" si="94"/>
        <v>Sc4</v>
      </c>
      <c r="GY111" s="48">
        <f t="shared" si="102"/>
        <v>600</v>
      </c>
      <c r="GZ111" s="94">
        <f t="shared" si="157"/>
        <v>62208</v>
      </c>
      <c r="HA111" s="95">
        <f t="shared" si="273"/>
        <v>2814.6281828703704</v>
      </c>
      <c r="HB111" s="51">
        <f t="shared" si="96"/>
        <v>4.9597523373670995E-4</v>
      </c>
      <c r="HC111" s="51">
        <f t="shared" si="97"/>
        <v>3.5528671463105847E-3</v>
      </c>
      <c r="HD111" s="453">
        <f t="shared" si="98"/>
        <v>2.9928222437495922E-2</v>
      </c>
      <c r="HE111" s="184"/>
    </row>
    <row r="112" spans="1:213">
      <c r="A112" s="216" t="str">
        <f t="shared" si="257"/>
        <v>Scatter</v>
      </c>
      <c r="B112" s="47">
        <f t="shared" si="250"/>
        <v>2</v>
      </c>
      <c r="C112" s="47">
        <f t="shared" si="250"/>
        <v>1</v>
      </c>
      <c r="D112" s="47">
        <f t="shared" si="250"/>
        <v>1</v>
      </c>
      <c r="E112" s="47">
        <f t="shared" si="250"/>
        <v>1</v>
      </c>
      <c r="F112" s="47">
        <f t="shared" si="250"/>
        <v>1</v>
      </c>
      <c r="G112" s="49"/>
      <c r="H112" s="47" t="str">
        <f t="shared" si="258"/>
        <v/>
      </c>
      <c r="I112" s="47" t="str">
        <f t="shared" si="258"/>
        <v/>
      </c>
      <c r="J112" s="47" t="str">
        <f t="shared" si="258"/>
        <v/>
      </c>
      <c r="K112" s="47" t="str">
        <f t="shared" si="258"/>
        <v/>
      </c>
      <c r="L112" s="47" t="str">
        <f t="shared" si="258"/>
        <v/>
      </c>
      <c r="M112" s="49" t="str">
        <f t="shared" si="271"/>
        <v>PIC-b</v>
      </c>
      <c r="N112" s="201">
        <f t="shared" si="261"/>
        <v>1</v>
      </c>
      <c r="O112" s="47">
        <f t="shared" si="262"/>
        <v>1</v>
      </c>
      <c r="P112" s="47">
        <f t="shared" si="263"/>
        <v>1</v>
      </c>
      <c r="Q112" s="47">
        <f t="shared" si="264"/>
        <v>1</v>
      </c>
      <c r="R112" s="201">
        <f t="shared" si="265"/>
        <v>1</v>
      </c>
      <c r="T112" s="47">
        <f t="shared" si="251"/>
        <v>2</v>
      </c>
      <c r="U112" s="47">
        <f t="shared" si="251"/>
        <v>1</v>
      </c>
      <c r="V112" s="47">
        <f t="shared" si="251"/>
        <v>1</v>
      </c>
      <c r="W112" s="47">
        <f t="shared" si="251"/>
        <v>1</v>
      </c>
      <c r="X112" s="47">
        <f t="shared" si="251"/>
        <v>1</v>
      </c>
      <c r="Z112" s="47" t="str">
        <f t="shared" si="259"/>
        <v/>
      </c>
      <c r="AA112" s="47" t="str">
        <f t="shared" si="259"/>
        <v/>
      </c>
      <c r="AB112" s="47" t="str">
        <f t="shared" si="259"/>
        <v/>
      </c>
      <c r="AC112" s="47" t="str">
        <f t="shared" si="259"/>
        <v/>
      </c>
      <c r="AD112" s="47" t="str">
        <f t="shared" si="259"/>
        <v/>
      </c>
      <c r="AE112" s="49" t="str">
        <f t="shared" si="272"/>
        <v>PIC-b</v>
      </c>
      <c r="AF112" s="201">
        <f t="shared" si="266"/>
        <v>1</v>
      </c>
      <c r="AG112" s="47">
        <f t="shared" si="267"/>
        <v>1</v>
      </c>
      <c r="AH112" s="47">
        <f t="shared" si="268"/>
        <v>1</v>
      </c>
      <c r="AI112" s="47">
        <f t="shared" si="269"/>
        <v>1</v>
      </c>
      <c r="AJ112" s="201">
        <f t="shared" si="270"/>
        <v>1</v>
      </c>
      <c r="AL112" s="217"/>
      <c r="AM112" s="217"/>
      <c r="AN112" s="217"/>
      <c r="AO112" s="217"/>
      <c r="AP112" s="321"/>
      <c r="AQ112" s="217"/>
      <c r="AR112" s="217"/>
      <c r="AU112" s="99">
        <f t="shared" si="260"/>
        <v>10</v>
      </c>
      <c r="AV112" s="99" t="str">
        <f t="shared" si="260"/>
        <v>Te</v>
      </c>
      <c r="AW112" s="99">
        <f>SUM(Calculation!AF896:AF991)</f>
        <v>41</v>
      </c>
      <c r="AX112" s="99">
        <f>SUM(Calculation!AG896:AG991)</f>
        <v>14</v>
      </c>
      <c r="AY112" s="99">
        <f>SUM(Calculation!AH896:AH991)</f>
        <v>8</v>
      </c>
      <c r="AZ112" s="99">
        <f>SUM(Calculation!AI896:AI991)</f>
        <v>46</v>
      </c>
      <c r="BA112" s="99">
        <f>SUM(Calculation!AJ896:AJ991)</f>
        <v>67</v>
      </c>
      <c r="BC112" s="48">
        <f t="shared" si="197"/>
        <v>27</v>
      </c>
      <c r="BD112" s="47" t="s">
        <v>161</v>
      </c>
      <c r="BE112" s="48">
        <f>BE$86-BE99</f>
        <v>50</v>
      </c>
      <c r="BF112" s="48">
        <f>BF$86-BF99</f>
        <v>18</v>
      </c>
      <c r="BG112" s="48">
        <f>BG$86-BG99</f>
        <v>41</v>
      </c>
      <c r="BH112" s="48">
        <f>BH$86-BH99</f>
        <v>68</v>
      </c>
      <c r="BI112" s="48">
        <f>BI$86-BI99</f>
        <v>88</v>
      </c>
      <c r="BK112" s="48">
        <f t="shared" si="203"/>
        <v>27</v>
      </c>
      <c r="BL112" s="48">
        <v>8</v>
      </c>
      <c r="BM112" s="47" t="str">
        <f t="shared" si="158"/>
        <v>Kg3</v>
      </c>
      <c r="BN112" s="47"/>
      <c r="BO112" s="47" t="s">
        <v>236</v>
      </c>
      <c r="BP112" s="99" t="s">
        <v>237</v>
      </c>
      <c r="BQ112" s="99" t="s">
        <v>237</v>
      </c>
      <c r="BR112" s="47" t="s">
        <v>159</v>
      </c>
      <c r="BS112" s="99" t="s">
        <v>223</v>
      </c>
      <c r="BT112" s="47">
        <v>3</v>
      </c>
      <c r="BU112" s="48">
        <f t="shared" si="159"/>
        <v>3</v>
      </c>
      <c r="BV112" s="48">
        <f t="shared" si="160"/>
        <v>20</v>
      </c>
      <c r="BW112" s="48">
        <f t="shared" si="161"/>
        <v>12</v>
      </c>
      <c r="BX112" s="48">
        <f t="shared" si="162"/>
        <v>28</v>
      </c>
      <c r="BY112" s="48">
        <f t="shared" si="163"/>
        <v>91</v>
      </c>
      <c r="BZ112" s="118">
        <f t="shared" si="164"/>
        <v>1834560</v>
      </c>
      <c r="CA112" s="118">
        <f t="shared" si="165"/>
        <v>627710.20210185938</v>
      </c>
      <c r="CB112" s="118">
        <f t="shared" si="166"/>
        <v>20</v>
      </c>
      <c r="CC112" s="118">
        <f t="shared" si="204"/>
        <v>12554204.042037187</v>
      </c>
      <c r="CD112" s="51">
        <f t="shared" si="167"/>
        <v>5.7602432299279512E-4</v>
      </c>
      <c r="CE112" s="81"/>
      <c r="CF112" s="48">
        <f t="shared" ref="CF112:CF123" si="274">CF111+1</f>
        <v>27</v>
      </c>
      <c r="CG112" s="47" t="s">
        <v>161</v>
      </c>
      <c r="CH112" s="48">
        <f>CH$86-CH99</f>
        <v>50</v>
      </c>
      <c r="CI112" s="48">
        <f>CI$86-CI99</f>
        <v>18</v>
      </c>
      <c r="CJ112" s="48">
        <f>CJ$86-CJ99</f>
        <v>41</v>
      </c>
      <c r="CK112" s="48">
        <f>CK$86-CK99</f>
        <v>68</v>
      </c>
      <c r="CL112" s="48">
        <f>CL$86-CL99</f>
        <v>88</v>
      </c>
      <c r="CN112" s="48">
        <f t="shared" si="211"/>
        <v>27</v>
      </c>
      <c r="CO112" s="48">
        <v>8</v>
      </c>
      <c r="CP112" s="47" t="str">
        <f t="shared" si="168"/>
        <v>Kg3</v>
      </c>
      <c r="CQ112" s="47"/>
      <c r="CR112" s="47" t="s">
        <v>236</v>
      </c>
      <c r="CS112" s="99" t="s">
        <v>237</v>
      </c>
      <c r="CT112" s="99" t="s">
        <v>237</v>
      </c>
      <c r="CU112" s="47" t="s">
        <v>159</v>
      </c>
      <c r="CV112" s="99" t="s">
        <v>223</v>
      </c>
      <c r="CW112" s="47">
        <v>3</v>
      </c>
      <c r="CX112" s="48">
        <f t="shared" si="212"/>
        <v>3</v>
      </c>
      <c r="CY112" s="48">
        <f t="shared" si="213"/>
        <v>20</v>
      </c>
      <c r="CZ112" s="48">
        <f t="shared" si="214"/>
        <v>12</v>
      </c>
      <c r="DA112" s="48">
        <f t="shared" si="215"/>
        <v>28</v>
      </c>
      <c r="DB112" s="48">
        <f t="shared" si="216"/>
        <v>91</v>
      </c>
      <c r="DC112" s="118">
        <f t="shared" si="169"/>
        <v>1834560</v>
      </c>
      <c r="DD112" s="118">
        <f t="shared" si="217"/>
        <v>658539.68034557241</v>
      </c>
      <c r="DE112" s="118">
        <f t="shared" si="218"/>
        <v>30</v>
      </c>
      <c r="DF112" s="118">
        <f t="shared" si="219"/>
        <v>19756190.410367172</v>
      </c>
      <c r="DG112" s="51">
        <f t="shared" si="170"/>
        <v>9.0647293671051782E-4</v>
      </c>
      <c r="DI112" s="48">
        <f t="shared" si="220"/>
        <v>27</v>
      </c>
      <c r="DJ112" s="47" t="s">
        <v>161</v>
      </c>
      <c r="DK112" s="48">
        <f>DK$86-DK99</f>
        <v>50</v>
      </c>
      <c r="DL112" s="48">
        <f>DL$86-DL99</f>
        <v>18</v>
      </c>
      <c r="DM112" s="48">
        <f>DM$86-DM99</f>
        <v>41</v>
      </c>
      <c r="DN112" s="48">
        <f>DN$86-DN99</f>
        <v>68</v>
      </c>
      <c r="DO112" s="48">
        <f>DO$86-DO99</f>
        <v>88</v>
      </c>
      <c r="DQ112" s="48">
        <f t="shared" si="226"/>
        <v>27</v>
      </c>
      <c r="DR112" s="48">
        <v>8</v>
      </c>
      <c r="DS112" s="47" t="str">
        <f t="shared" si="171"/>
        <v>Kg3</v>
      </c>
      <c r="DT112" s="47"/>
      <c r="DU112" s="47" t="s">
        <v>236</v>
      </c>
      <c r="DV112" s="99" t="s">
        <v>237</v>
      </c>
      <c r="DW112" s="99" t="s">
        <v>237</v>
      </c>
      <c r="DX112" s="47" t="s">
        <v>159</v>
      </c>
      <c r="DY112" s="99" t="s">
        <v>223</v>
      </c>
      <c r="DZ112" s="47">
        <v>3</v>
      </c>
      <c r="EA112" s="48">
        <f t="shared" si="172"/>
        <v>3</v>
      </c>
      <c r="EB112" s="48">
        <f t="shared" si="173"/>
        <v>20</v>
      </c>
      <c r="EC112" s="48">
        <f t="shared" si="174"/>
        <v>12</v>
      </c>
      <c r="ED112" s="48">
        <f t="shared" si="175"/>
        <v>28</v>
      </c>
      <c r="EE112" s="48">
        <f t="shared" si="176"/>
        <v>91</v>
      </c>
      <c r="EF112" s="118">
        <f t="shared" si="177"/>
        <v>1834560</v>
      </c>
      <c r="EG112" s="118">
        <f t="shared" si="227"/>
        <v>641663.09386470891</v>
      </c>
      <c r="EH112" s="118">
        <f t="shared" si="228"/>
        <v>50</v>
      </c>
      <c r="EI112" s="118">
        <f t="shared" si="229"/>
        <v>32083154.693235446</v>
      </c>
      <c r="EJ112" s="51">
        <f t="shared" si="178"/>
        <v>1.4720708218348491E-3</v>
      </c>
      <c r="EL112" s="48">
        <f t="shared" si="230"/>
        <v>27</v>
      </c>
      <c r="EM112" s="47" t="s">
        <v>161</v>
      </c>
      <c r="EN112" s="48">
        <f>EN$86-EN99</f>
        <v>50</v>
      </c>
      <c r="EO112" s="48">
        <f>EO$86-EO99</f>
        <v>18</v>
      </c>
      <c r="EP112" s="48">
        <f>EP$86-EP99</f>
        <v>41</v>
      </c>
      <c r="EQ112" s="48">
        <f>EQ$86-EQ99</f>
        <v>68</v>
      </c>
      <c r="ER112" s="48">
        <f>ER$86-ER99</f>
        <v>88</v>
      </c>
      <c r="ET112" s="48">
        <f t="shared" si="236"/>
        <v>27</v>
      </c>
      <c r="EU112" s="48">
        <v>8</v>
      </c>
      <c r="EV112" s="47" t="str">
        <f t="shared" si="179"/>
        <v>Kg3</v>
      </c>
      <c r="EW112" s="47"/>
      <c r="EX112" s="47" t="s">
        <v>236</v>
      </c>
      <c r="EY112" s="99" t="s">
        <v>237</v>
      </c>
      <c r="EZ112" s="99" t="s">
        <v>237</v>
      </c>
      <c r="FA112" s="47" t="s">
        <v>159</v>
      </c>
      <c r="FB112" s="99" t="s">
        <v>223</v>
      </c>
      <c r="FC112" s="47">
        <v>3</v>
      </c>
      <c r="FD112" s="48">
        <f t="shared" si="180"/>
        <v>3</v>
      </c>
      <c r="FE112" s="48">
        <f t="shared" si="181"/>
        <v>20</v>
      </c>
      <c r="FF112" s="48">
        <f t="shared" si="182"/>
        <v>12</v>
      </c>
      <c r="FG112" s="48">
        <f t="shared" si="183"/>
        <v>28</v>
      </c>
      <c r="FH112" s="48">
        <f t="shared" si="184"/>
        <v>91</v>
      </c>
      <c r="FI112" s="118">
        <f t="shared" si="185"/>
        <v>1834560</v>
      </c>
      <c r="FJ112" s="118">
        <f t="shared" si="237"/>
        <v>747902.1582733813</v>
      </c>
      <c r="FK112" s="118">
        <f t="shared" si="238"/>
        <v>80</v>
      </c>
      <c r="FL112" s="118">
        <f t="shared" si="186"/>
        <v>59832172.661870502</v>
      </c>
      <c r="FM112" s="51">
        <f t="shared" si="187"/>
        <v>2.7452785246550233E-3</v>
      </c>
      <c r="FO112" s="48">
        <f t="shared" si="239"/>
        <v>27</v>
      </c>
      <c r="FP112" s="47" t="s">
        <v>161</v>
      </c>
      <c r="FQ112" s="48">
        <f>FQ$86-FQ99</f>
        <v>50</v>
      </c>
      <c r="FR112" s="48">
        <f>FR$86-FR99</f>
        <v>18</v>
      </c>
      <c r="FS112" s="48">
        <f>FS$86-FS99</f>
        <v>41</v>
      </c>
      <c r="FT112" s="48">
        <f>FT$86-FT99</f>
        <v>68</v>
      </c>
      <c r="FU112" s="48">
        <f>FU$86-FU99</f>
        <v>88</v>
      </c>
      <c r="FW112" s="48">
        <f t="shared" si="245"/>
        <v>27</v>
      </c>
      <c r="FX112" s="48">
        <v>8</v>
      </c>
      <c r="FY112" s="47" t="str">
        <f t="shared" si="188"/>
        <v>Kg3</v>
      </c>
      <c r="FZ112" s="47"/>
      <c r="GA112" s="47" t="s">
        <v>236</v>
      </c>
      <c r="GB112" s="99" t="s">
        <v>237</v>
      </c>
      <c r="GC112" s="99" t="s">
        <v>237</v>
      </c>
      <c r="GD112" s="47" t="s">
        <v>159</v>
      </c>
      <c r="GE112" s="99" t="s">
        <v>223</v>
      </c>
      <c r="GF112" s="47">
        <v>3</v>
      </c>
      <c r="GG112" s="48">
        <f t="shared" si="189"/>
        <v>3</v>
      </c>
      <c r="GH112" s="48">
        <f t="shared" si="190"/>
        <v>20</v>
      </c>
      <c r="GI112" s="48">
        <f t="shared" si="191"/>
        <v>12</v>
      </c>
      <c r="GJ112" s="48">
        <f t="shared" si="192"/>
        <v>28</v>
      </c>
      <c r="GK112" s="48">
        <f t="shared" si="193"/>
        <v>91</v>
      </c>
      <c r="GL112" s="118">
        <f t="shared" si="194"/>
        <v>1834560</v>
      </c>
      <c r="GM112" s="118">
        <f t="shared" si="246"/>
        <v>300385.3125</v>
      </c>
      <c r="GN112" s="118">
        <f t="shared" si="247"/>
        <v>100</v>
      </c>
      <c r="GO112" s="118">
        <f t="shared" si="195"/>
        <v>30038531.25</v>
      </c>
      <c r="GP112" s="51">
        <f t="shared" si="196"/>
        <v>1.3782574003928171E-3</v>
      </c>
      <c r="GS112" s="48">
        <v>13</v>
      </c>
      <c r="GT112" s="47">
        <v>3</v>
      </c>
      <c r="GU112" s="99" t="s">
        <v>205</v>
      </c>
      <c r="GV112" s="93">
        <v>1</v>
      </c>
      <c r="GW112" s="141" t="s">
        <v>130</v>
      </c>
      <c r="GX112" s="99" t="str">
        <f t="shared" si="94"/>
        <v>Sc3</v>
      </c>
      <c r="GY112" s="48">
        <f t="shared" si="102"/>
        <v>120</v>
      </c>
      <c r="GZ112" s="94">
        <f t="shared" si="157"/>
        <v>1286584</v>
      </c>
      <c r="HA112" s="95">
        <f t="shared" si="273"/>
        <v>136.09091205859858</v>
      </c>
      <c r="HB112" s="51">
        <f t="shared" si="96"/>
        <v>1.0257744986527637E-2</v>
      </c>
      <c r="HC112" s="51">
        <f t="shared" si="97"/>
        <v>1.4696058463763045E-2</v>
      </c>
      <c r="HD112" s="453">
        <f t="shared" si="98"/>
        <v>1.0197812438694812E-2</v>
      </c>
      <c r="HE112" s="184"/>
    </row>
    <row r="113" spans="1:213">
      <c r="A113" s="216" t="str">
        <f t="shared" si="257"/>
        <v>Total</v>
      </c>
      <c r="B113" s="47">
        <f>SUM(B100:B112)</f>
        <v>53</v>
      </c>
      <c r="C113" s="47">
        <f>SUM(C100:C112)</f>
        <v>22</v>
      </c>
      <c r="D113" s="47">
        <f>SUM(D100:D112)</f>
        <v>45</v>
      </c>
      <c r="E113" s="47">
        <f>SUM(E100:E112)</f>
        <v>71</v>
      </c>
      <c r="F113" s="47">
        <f>SUM(F100:F112)</f>
        <v>47</v>
      </c>
      <c r="G113" s="49"/>
      <c r="H113" s="47" t="str">
        <f t="shared" ref="H113:L122" si="275">IF(H16=H17,H16,"")</f>
        <v/>
      </c>
      <c r="I113" s="47" t="str">
        <f t="shared" si="275"/>
        <v/>
      </c>
      <c r="J113" s="47" t="str">
        <f t="shared" si="275"/>
        <v/>
      </c>
      <c r="K113" s="47" t="str">
        <f t="shared" si="275"/>
        <v/>
      </c>
      <c r="L113" s="47" t="str">
        <f t="shared" si="275"/>
        <v/>
      </c>
      <c r="M113" s="49" t="str">
        <f t="shared" si="271"/>
        <v>PIC-b</v>
      </c>
      <c r="N113" s="201">
        <f t="shared" si="261"/>
        <v>1</v>
      </c>
      <c r="O113" s="47">
        <f t="shared" si="262"/>
        <v>1</v>
      </c>
      <c r="P113" s="47">
        <f t="shared" si="263"/>
        <v>1</v>
      </c>
      <c r="Q113" s="47">
        <f t="shared" si="264"/>
        <v>1</v>
      </c>
      <c r="R113" s="201">
        <f t="shared" si="265"/>
        <v>1</v>
      </c>
      <c r="T113" s="47">
        <f>SUM(T100:T112)</f>
        <v>56</v>
      </c>
      <c r="U113" s="47">
        <f>SUM(U100:U112)</f>
        <v>22</v>
      </c>
      <c r="V113" s="47">
        <f>SUM(V100:V112)</f>
        <v>45</v>
      </c>
      <c r="W113" s="47">
        <f>SUM(W100:W112)</f>
        <v>72</v>
      </c>
      <c r="X113" s="47">
        <f>SUM(X100:X112)</f>
        <v>91</v>
      </c>
      <c r="Z113" s="47" t="str">
        <f t="shared" ref="Z113:AD122" si="276">IF(Z16=Z17,Z16,"")</f>
        <v/>
      </c>
      <c r="AA113" s="47" t="str">
        <f t="shared" si="276"/>
        <v/>
      </c>
      <c r="AB113" s="47" t="str">
        <f t="shared" si="276"/>
        <v/>
      </c>
      <c r="AC113" s="47" t="str">
        <f t="shared" si="276"/>
        <v/>
      </c>
      <c r="AD113" s="47" t="str">
        <f t="shared" si="276"/>
        <v/>
      </c>
      <c r="AE113" s="49" t="str">
        <f t="shared" si="272"/>
        <v>PIC-b</v>
      </c>
      <c r="AF113" s="201">
        <f t="shared" si="266"/>
        <v>1</v>
      </c>
      <c r="AG113" s="47" t="str">
        <f t="shared" si="267"/>
        <v/>
      </c>
      <c r="AH113" s="47">
        <f t="shared" si="268"/>
        <v>1</v>
      </c>
      <c r="AI113" s="47">
        <f t="shared" si="269"/>
        <v>1</v>
      </c>
      <c r="AJ113" s="201">
        <f t="shared" si="270"/>
        <v>1</v>
      </c>
      <c r="AL113" s="217"/>
      <c r="AM113" s="217"/>
      <c r="AN113" s="217"/>
      <c r="AO113" s="313"/>
      <c r="AP113" s="321"/>
      <c r="AQ113" s="217"/>
      <c r="AR113" s="217"/>
      <c r="AU113" s="99">
        <f t="shared" si="260"/>
        <v>9</v>
      </c>
      <c r="AV113" s="99" t="str">
        <f t="shared" si="260"/>
        <v>Nn</v>
      </c>
      <c r="AW113" s="99">
        <f>SUM(Calculation!AF995:AF1090)</f>
        <v>25</v>
      </c>
      <c r="AX113" s="99">
        <f>SUM(Calculation!AG995:AG1090)</f>
        <v>17</v>
      </c>
      <c r="AY113" s="99">
        <f>SUM(Calculation!AH995:AH1090)</f>
        <v>23</v>
      </c>
      <c r="AZ113" s="99">
        <f>SUM(Calculation!AI995:AI1090)</f>
        <v>29</v>
      </c>
      <c r="BA113" s="99">
        <f>SUM(Calculation!AJ995:AJ1090)</f>
        <v>82</v>
      </c>
      <c r="BC113" s="199">
        <f t="shared" si="197"/>
        <v>28</v>
      </c>
      <c r="BD113" s="441" t="s">
        <v>78</v>
      </c>
      <c r="BE113" s="199">
        <f>$AW$103</f>
        <v>51</v>
      </c>
      <c r="BF113" s="199">
        <f>$AX$103</f>
        <v>12</v>
      </c>
      <c r="BG113" s="199">
        <f>$AY$103</f>
        <v>33</v>
      </c>
      <c r="BH113" s="199">
        <f>$AZ$103</f>
        <v>54</v>
      </c>
      <c r="BI113" s="199">
        <f>$BA103</f>
        <v>79</v>
      </c>
      <c r="BK113" s="48">
        <f t="shared" si="203"/>
        <v>28</v>
      </c>
      <c r="BL113" s="48">
        <v>8</v>
      </c>
      <c r="BM113" s="47" t="str">
        <f t="shared" si="158"/>
        <v>Kg2</v>
      </c>
      <c r="BN113" s="47"/>
      <c r="BO113" s="47" t="s">
        <v>236</v>
      </c>
      <c r="BP113" s="99" t="s">
        <v>237</v>
      </c>
      <c r="BQ113" s="47" t="s">
        <v>159</v>
      </c>
      <c r="BR113" s="99" t="s">
        <v>223</v>
      </c>
      <c r="BS113" s="99" t="s">
        <v>223</v>
      </c>
      <c r="BT113" s="47">
        <v>2</v>
      </c>
      <c r="BU113" s="48">
        <f t="shared" si="159"/>
        <v>3</v>
      </c>
      <c r="BV113" s="48">
        <f t="shared" si="160"/>
        <v>20</v>
      </c>
      <c r="BW113" s="48">
        <f t="shared" si="161"/>
        <v>33</v>
      </c>
      <c r="BX113" s="48">
        <f t="shared" si="162"/>
        <v>72</v>
      </c>
      <c r="BY113" s="48">
        <f t="shared" si="163"/>
        <v>91</v>
      </c>
      <c r="BZ113" s="118">
        <f t="shared" si="164"/>
        <v>12972960</v>
      </c>
      <c r="CA113" s="118">
        <f t="shared" si="165"/>
        <v>0</v>
      </c>
      <c r="CB113" s="118">
        <f t="shared" si="166"/>
        <v>0</v>
      </c>
      <c r="CC113" s="118">
        <f t="shared" si="204"/>
        <v>0</v>
      </c>
      <c r="CD113" s="51">
        <f t="shared" si="167"/>
        <v>0</v>
      </c>
      <c r="CE113" s="81"/>
      <c r="CF113" s="199">
        <f t="shared" si="274"/>
        <v>28</v>
      </c>
      <c r="CG113" s="441" t="s">
        <v>78</v>
      </c>
      <c r="CH113" s="199">
        <f>$AW$103</f>
        <v>51</v>
      </c>
      <c r="CI113" s="199">
        <f>$AX$103</f>
        <v>12</v>
      </c>
      <c r="CJ113" s="199">
        <f>$AY$103</f>
        <v>33</v>
      </c>
      <c r="CK113" s="199">
        <f>$AZ$103</f>
        <v>54</v>
      </c>
      <c r="CL113" s="199">
        <f>$BA103</f>
        <v>79</v>
      </c>
      <c r="CN113" s="48">
        <f t="shared" si="211"/>
        <v>28</v>
      </c>
      <c r="CO113" s="48">
        <v>8</v>
      </c>
      <c r="CP113" s="47" t="str">
        <f t="shared" si="168"/>
        <v>Kg2</v>
      </c>
      <c r="CQ113" s="47"/>
      <c r="CR113" s="47" t="s">
        <v>236</v>
      </c>
      <c r="CS113" s="99" t="s">
        <v>237</v>
      </c>
      <c r="CT113" s="47" t="s">
        <v>159</v>
      </c>
      <c r="CU113" s="99" t="s">
        <v>223</v>
      </c>
      <c r="CV113" s="99" t="s">
        <v>223</v>
      </c>
      <c r="CW113" s="47">
        <v>2</v>
      </c>
      <c r="CX113" s="48">
        <f t="shared" si="212"/>
        <v>3</v>
      </c>
      <c r="CY113" s="48">
        <f t="shared" si="213"/>
        <v>20</v>
      </c>
      <c r="CZ113" s="48">
        <f t="shared" si="214"/>
        <v>33</v>
      </c>
      <c r="DA113" s="48">
        <f t="shared" si="215"/>
        <v>72</v>
      </c>
      <c r="DB113" s="48">
        <f t="shared" si="216"/>
        <v>91</v>
      </c>
      <c r="DC113" s="118">
        <f t="shared" si="169"/>
        <v>12972960</v>
      </c>
      <c r="DD113" s="118">
        <f t="shared" si="217"/>
        <v>0</v>
      </c>
      <c r="DE113" s="118">
        <f t="shared" si="218"/>
        <v>0</v>
      </c>
      <c r="DF113" s="118">
        <f t="shared" si="219"/>
        <v>0</v>
      </c>
      <c r="DG113" s="51">
        <f t="shared" si="170"/>
        <v>0</v>
      </c>
      <c r="DI113" s="199">
        <f t="shared" si="220"/>
        <v>28</v>
      </c>
      <c r="DJ113" s="441" t="s">
        <v>78</v>
      </c>
      <c r="DK113" s="199">
        <f>$AW$103</f>
        <v>51</v>
      </c>
      <c r="DL113" s="199">
        <f>$AX$103</f>
        <v>12</v>
      </c>
      <c r="DM113" s="199">
        <f>$AY$103</f>
        <v>33</v>
      </c>
      <c r="DN113" s="199">
        <f>$AZ$103</f>
        <v>54</v>
      </c>
      <c r="DO113" s="199">
        <f>$BA103</f>
        <v>79</v>
      </c>
      <c r="DQ113" s="48">
        <f t="shared" si="226"/>
        <v>28</v>
      </c>
      <c r="DR113" s="48">
        <v>8</v>
      </c>
      <c r="DS113" s="47" t="str">
        <f t="shared" si="171"/>
        <v>Kg2</v>
      </c>
      <c r="DT113" s="47"/>
      <c r="DU113" s="47" t="s">
        <v>236</v>
      </c>
      <c r="DV113" s="99" t="s">
        <v>237</v>
      </c>
      <c r="DW113" s="47" t="s">
        <v>159</v>
      </c>
      <c r="DX113" s="99" t="s">
        <v>223</v>
      </c>
      <c r="DY113" s="99" t="s">
        <v>223</v>
      </c>
      <c r="DZ113" s="47">
        <v>2</v>
      </c>
      <c r="EA113" s="48">
        <f t="shared" si="172"/>
        <v>3</v>
      </c>
      <c r="EB113" s="48">
        <f t="shared" si="173"/>
        <v>20</v>
      </c>
      <c r="EC113" s="48">
        <f t="shared" si="174"/>
        <v>33</v>
      </c>
      <c r="ED113" s="48">
        <f t="shared" si="175"/>
        <v>72</v>
      </c>
      <c r="EE113" s="48">
        <f t="shared" si="176"/>
        <v>91</v>
      </c>
      <c r="EF113" s="118">
        <f t="shared" si="177"/>
        <v>12972960</v>
      </c>
      <c r="EG113" s="118">
        <f t="shared" si="227"/>
        <v>0</v>
      </c>
      <c r="EH113" s="118">
        <f t="shared" si="228"/>
        <v>0</v>
      </c>
      <c r="EI113" s="118">
        <f t="shared" si="229"/>
        <v>0</v>
      </c>
      <c r="EJ113" s="51">
        <f t="shared" si="178"/>
        <v>0</v>
      </c>
      <c r="EL113" s="199">
        <f t="shared" si="230"/>
        <v>28</v>
      </c>
      <c r="EM113" s="441" t="s">
        <v>78</v>
      </c>
      <c r="EN113" s="199">
        <f>$AW$103</f>
        <v>51</v>
      </c>
      <c r="EO113" s="199">
        <f>$AX$103</f>
        <v>12</v>
      </c>
      <c r="EP113" s="199">
        <f>$AY$103</f>
        <v>33</v>
      </c>
      <c r="EQ113" s="199">
        <f>$AZ$103</f>
        <v>54</v>
      </c>
      <c r="ER113" s="199">
        <f>$BA103</f>
        <v>79</v>
      </c>
      <c r="ET113" s="48">
        <f t="shared" si="236"/>
        <v>28</v>
      </c>
      <c r="EU113" s="48">
        <v>8</v>
      </c>
      <c r="EV113" s="47" t="str">
        <f t="shared" si="179"/>
        <v>Kg2</v>
      </c>
      <c r="EW113" s="47"/>
      <c r="EX113" s="47" t="s">
        <v>236</v>
      </c>
      <c r="EY113" s="99" t="s">
        <v>237</v>
      </c>
      <c r="EZ113" s="47" t="s">
        <v>159</v>
      </c>
      <c r="FA113" s="99" t="s">
        <v>223</v>
      </c>
      <c r="FB113" s="99" t="s">
        <v>223</v>
      </c>
      <c r="FC113" s="47">
        <v>2</v>
      </c>
      <c r="FD113" s="48">
        <f t="shared" si="180"/>
        <v>3</v>
      </c>
      <c r="FE113" s="48">
        <f t="shared" si="181"/>
        <v>20</v>
      </c>
      <c r="FF113" s="48">
        <f t="shared" si="182"/>
        <v>33</v>
      </c>
      <c r="FG113" s="48">
        <f t="shared" si="183"/>
        <v>72</v>
      </c>
      <c r="FH113" s="48">
        <f t="shared" si="184"/>
        <v>91</v>
      </c>
      <c r="FI113" s="118">
        <f t="shared" si="185"/>
        <v>12972960</v>
      </c>
      <c r="FJ113" s="118">
        <f t="shared" si="237"/>
        <v>0</v>
      </c>
      <c r="FK113" s="118">
        <f t="shared" si="238"/>
        <v>0</v>
      </c>
      <c r="FL113" s="118">
        <f t="shared" si="186"/>
        <v>0</v>
      </c>
      <c r="FM113" s="51">
        <f t="shared" si="187"/>
        <v>0</v>
      </c>
      <c r="FO113" s="199">
        <f t="shared" si="239"/>
        <v>28</v>
      </c>
      <c r="FP113" s="441" t="s">
        <v>78</v>
      </c>
      <c r="FQ113" s="199">
        <f>$AW$103</f>
        <v>51</v>
      </c>
      <c r="FR113" s="199">
        <f>$AX$103</f>
        <v>12</v>
      </c>
      <c r="FS113" s="199">
        <f>$AY$103</f>
        <v>33</v>
      </c>
      <c r="FT113" s="199">
        <f>$AZ$103</f>
        <v>54</v>
      </c>
      <c r="FU113" s="199">
        <f>$BA103</f>
        <v>79</v>
      </c>
      <c r="FW113" s="48">
        <f t="shared" si="245"/>
        <v>28</v>
      </c>
      <c r="FX113" s="48">
        <v>8</v>
      </c>
      <c r="FY113" s="47" t="str">
        <f t="shared" si="188"/>
        <v>Kg2</v>
      </c>
      <c r="FZ113" s="47"/>
      <c r="GA113" s="47" t="s">
        <v>236</v>
      </c>
      <c r="GB113" s="99" t="s">
        <v>237</v>
      </c>
      <c r="GC113" s="47" t="s">
        <v>159</v>
      </c>
      <c r="GD113" s="99" t="s">
        <v>223</v>
      </c>
      <c r="GE113" s="99" t="s">
        <v>223</v>
      </c>
      <c r="GF113" s="47">
        <v>2</v>
      </c>
      <c r="GG113" s="48">
        <f t="shared" si="189"/>
        <v>3</v>
      </c>
      <c r="GH113" s="48">
        <f t="shared" si="190"/>
        <v>20</v>
      </c>
      <c r="GI113" s="48">
        <f t="shared" si="191"/>
        <v>33</v>
      </c>
      <c r="GJ113" s="48">
        <f t="shared" si="192"/>
        <v>72</v>
      </c>
      <c r="GK113" s="48">
        <f t="shared" si="193"/>
        <v>91</v>
      </c>
      <c r="GL113" s="118">
        <f t="shared" si="194"/>
        <v>12972960</v>
      </c>
      <c r="GM113" s="118">
        <f t="shared" si="246"/>
        <v>0</v>
      </c>
      <c r="GN113" s="118">
        <f t="shared" si="247"/>
        <v>0</v>
      </c>
      <c r="GO113" s="118">
        <f t="shared" si="195"/>
        <v>0</v>
      </c>
      <c r="GP113" s="51">
        <f t="shared" si="196"/>
        <v>0</v>
      </c>
      <c r="GS113" s="48">
        <v>13</v>
      </c>
      <c r="GT113" s="47">
        <v>2</v>
      </c>
      <c r="GU113" s="99" t="s">
        <v>205</v>
      </c>
      <c r="GV113" s="93">
        <v>1</v>
      </c>
      <c r="GW113" s="141" t="s">
        <v>130</v>
      </c>
      <c r="GX113" s="99" t="str">
        <f t="shared" si="94"/>
        <v>Sc2</v>
      </c>
      <c r="GY113" s="48">
        <f t="shared" si="102"/>
        <v>0</v>
      </c>
      <c r="GZ113" s="94">
        <f t="shared" si="157"/>
        <v>0</v>
      </c>
      <c r="HA113" s="95">
        <f t="shared" si="273"/>
        <v>0</v>
      </c>
      <c r="HB113" s="51">
        <f t="shared" si="96"/>
        <v>0</v>
      </c>
      <c r="HC113" s="51">
        <f t="shared" si="97"/>
        <v>0</v>
      </c>
      <c r="HD113" s="453">
        <f t="shared" si="98"/>
        <v>0</v>
      </c>
      <c r="HE113" s="184"/>
    </row>
    <row r="114" spans="1:213">
      <c r="G114" s="49"/>
      <c r="H114" s="47" t="str">
        <f t="shared" si="275"/>
        <v/>
      </c>
      <c r="I114" s="47" t="str">
        <f t="shared" si="275"/>
        <v/>
      </c>
      <c r="J114" s="47" t="str">
        <f t="shared" si="275"/>
        <v/>
      </c>
      <c r="K114" s="47" t="str">
        <f t="shared" si="275"/>
        <v/>
      </c>
      <c r="L114" s="47" t="str">
        <f t="shared" si="275"/>
        <v/>
      </c>
      <c r="M114" s="49" t="str">
        <f t="shared" si="271"/>
        <v>PIC-b</v>
      </c>
      <c r="N114" s="201">
        <f t="shared" si="261"/>
        <v>1</v>
      </c>
      <c r="O114" s="47">
        <f t="shared" si="262"/>
        <v>1</v>
      </c>
      <c r="P114" s="47">
        <f t="shared" si="263"/>
        <v>1</v>
      </c>
      <c r="Q114" s="47">
        <f t="shared" si="264"/>
        <v>1</v>
      </c>
      <c r="R114" s="201">
        <f t="shared" si="265"/>
        <v>1</v>
      </c>
      <c r="Z114" s="47" t="str">
        <f t="shared" si="276"/>
        <v/>
      </c>
      <c r="AA114" s="47" t="str">
        <f t="shared" si="276"/>
        <v/>
      </c>
      <c r="AB114" s="47" t="str">
        <f t="shared" si="276"/>
        <v/>
      </c>
      <c r="AC114" s="47" t="str">
        <f t="shared" si="276"/>
        <v/>
      </c>
      <c r="AD114" s="47" t="str">
        <f t="shared" si="276"/>
        <v/>
      </c>
      <c r="AE114" s="49" t="str">
        <f t="shared" si="272"/>
        <v>PIC-b</v>
      </c>
      <c r="AF114" s="201">
        <f t="shared" si="266"/>
        <v>1</v>
      </c>
      <c r="AG114" s="47" t="str">
        <f t="shared" si="267"/>
        <v/>
      </c>
      <c r="AH114" s="47">
        <f t="shared" si="268"/>
        <v>1</v>
      </c>
      <c r="AI114" s="47">
        <f t="shared" si="269"/>
        <v>1</v>
      </c>
      <c r="AJ114" s="201">
        <f t="shared" si="270"/>
        <v>1</v>
      </c>
      <c r="AL114" s="217"/>
      <c r="AM114" s="312"/>
      <c r="AN114" s="217"/>
      <c r="AO114" s="217"/>
      <c r="AP114" s="321"/>
      <c r="AQ114" s="217"/>
      <c r="AR114" s="217"/>
      <c r="AU114" s="49"/>
      <c r="AW114" s="52"/>
      <c r="AX114" s="52"/>
      <c r="AY114" s="52"/>
      <c r="AZ114" s="52"/>
      <c r="BA114" s="52"/>
      <c r="BC114" s="199">
        <f t="shared" si="197"/>
        <v>29</v>
      </c>
      <c r="BD114" s="441" t="s">
        <v>97</v>
      </c>
      <c r="BE114" s="199">
        <f>$AW$104</f>
        <v>50</v>
      </c>
      <c r="BF114" s="199">
        <f>$AX$104</f>
        <v>10</v>
      </c>
      <c r="BG114" s="199">
        <f>$AY$104</f>
        <v>33</v>
      </c>
      <c r="BH114" s="199">
        <f>$AZ$104</f>
        <v>57</v>
      </c>
      <c r="BI114" s="199">
        <f>$BA$104</f>
        <v>76</v>
      </c>
      <c r="BK114" s="48">
        <f t="shared" si="203"/>
        <v>29</v>
      </c>
      <c r="BL114" s="48">
        <v>9</v>
      </c>
      <c r="BM114" s="47" t="str">
        <f t="shared" si="158"/>
        <v>Qn5</v>
      </c>
      <c r="BN114" s="47"/>
      <c r="BO114" s="47" t="s">
        <v>238</v>
      </c>
      <c r="BP114" s="99" t="s">
        <v>239</v>
      </c>
      <c r="BQ114" s="99" t="s">
        <v>239</v>
      </c>
      <c r="BR114" s="99" t="s">
        <v>239</v>
      </c>
      <c r="BS114" s="99" t="s">
        <v>239</v>
      </c>
      <c r="BT114" s="47">
        <v>5</v>
      </c>
      <c r="BU114" s="48">
        <f t="shared" si="159"/>
        <v>18</v>
      </c>
      <c r="BV114" s="48">
        <f t="shared" si="160"/>
        <v>16</v>
      </c>
      <c r="BW114" s="48">
        <f t="shared" si="161"/>
        <v>28</v>
      </c>
      <c r="BX114" s="48">
        <f t="shared" si="162"/>
        <v>16</v>
      </c>
      <c r="BY114" s="48">
        <f t="shared" si="163"/>
        <v>45</v>
      </c>
      <c r="BZ114" s="118">
        <f t="shared" si="164"/>
        <v>5806080</v>
      </c>
      <c r="CA114" s="118">
        <f t="shared" si="165"/>
        <v>1986599.3209377527</v>
      </c>
      <c r="CB114" s="118">
        <f t="shared" si="166"/>
        <v>200</v>
      </c>
      <c r="CC114" s="118">
        <f t="shared" si="204"/>
        <v>397319864.18755054</v>
      </c>
      <c r="CD114" s="51">
        <f t="shared" si="167"/>
        <v>1.8230220332079671E-2</v>
      </c>
      <c r="CE114" s="81"/>
      <c r="CF114" s="199">
        <f t="shared" si="274"/>
        <v>29</v>
      </c>
      <c r="CG114" s="441" t="s">
        <v>97</v>
      </c>
      <c r="CH114" s="199">
        <f>$AW$104</f>
        <v>50</v>
      </c>
      <c r="CI114" s="199">
        <f>$AX$104</f>
        <v>10</v>
      </c>
      <c r="CJ114" s="199">
        <f>$AY$104</f>
        <v>33</v>
      </c>
      <c r="CK114" s="199">
        <f>$AZ$104</f>
        <v>57</v>
      </c>
      <c r="CL114" s="199">
        <f>$BA$104</f>
        <v>76</v>
      </c>
      <c r="CN114" s="48">
        <f t="shared" si="211"/>
        <v>29</v>
      </c>
      <c r="CO114" s="48">
        <v>9</v>
      </c>
      <c r="CP114" s="47" t="str">
        <f t="shared" si="168"/>
        <v>Qn5</v>
      </c>
      <c r="CQ114" s="47"/>
      <c r="CR114" s="47" t="s">
        <v>238</v>
      </c>
      <c r="CS114" s="99" t="s">
        <v>239</v>
      </c>
      <c r="CT114" s="99" t="s">
        <v>239</v>
      </c>
      <c r="CU114" s="99" t="s">
        <v>239</v>
      </c>
      <c r="CV114" s="99" t="s">
        <v>239</v>
      </c>
      <c r="CW114" s="47">
        <v>5</v>
      </c>
      <c r="CX114" s="48">
        <f t="shared" si="212"/>
        <v>18</v>
      </c>
      <c r="CY114" s="48">
        <f t="shared" si="213"/>
        <v>16</v>
      </c>
      <c r="CZ114" s="48">
        <f t="shared" si="214"/>
        <v>28</v>
      </c>
      <c r="DA114" s="48">
        <f t="shared" si="215"/>
        <v>16</v>
      </c>
      <c r="DB114" s="48">
        <f t="shared" si="216"/>
        <v>45</v>
      </c>
      <c r="DC114" s="118">
        <f t="shared" si="169"/>
        <v>5806080</v>
      </c>
      <c r="DD114" s="118">
        <f t="shared" si="217"/>
        <v>2084169.5377969763</v>
      </c>
      <c r="DE114" s="118">
        <f t="shared" si="218"/>
        <v>300</v>
      </c>
      <c r="DF114" s="118">
        <f t="shared" si="219"/>
        <v>625250861.33909285</v>
      </c>
      <c r="DG114" s="51">
        <f t="shared" si="170"/>
        <v>2.8688374260728469E-2</v>
      </c>
      <c r="DI114" s="199">
        <f t="shared" si="220"/>
        <v>29</v>
      </c>
      <c r="DJ114" s="441" t="s">
        <v>97</v>
      </c>
      <c r="DK114" s="199">
        <f>$AW$104</f>
        <v>50</v>
      </c>
      <c r="DL114" s="199">
        <f>$AX$104</f>
        <v>10</v>
      </c>
      <c r="DM114" s="199">
        <f>$AY$104</f>
        <v>33</v>
      </c>
      <c r="DN114" s="199">
        <f>$AZ$104</f>
        <v>57</v>
      </c>
      <c r="DO114" s="199">
        <f>$BA$104</f>
        <v>76</v>
      </c>
      <c r="DQ114" s="48">
        <f t="shared" si="226"/>
        <v>29</v>
      </c>
      <c r="DR114" s="48">
        <v>9</v>
      </c>
      <c r="DS114" s="47" t="str">
        <f t="shared" si="171"/>
        <v>Qn5</v>
      </c>
      <c r="DT114" s="47"/>
      <c r="DU114" s="47" t="s">
        <v>238</v>
      </c>
      <c r="DV114" s="99" t="s">
        <v>239</v>
      </c>
      <c r="DW114" s="99" t="s">
        <v>239</v>
      </c>
      <c r="DX114" s="99" t="s">
        <v>239</v>
      </c>
      <c r="DY114" s="99" t="s">
        <v>239</v>
      </c>
      <c r="DZ114" s="47">
        <v>5</v>
      </c>
      <c r="EA114" s="48">
        <f t="shared" si="172"/>
        <v>18</v>
      </c>
      <c r="EB114" s="48">
        <f t="shared" si="173"/>
        <v>16</v>
      </c>
      <c r="EC114" s="48">
        <f t="shared" si="174"/>
        <v>28</v>
      </c>
      <c r="ED114" s="48">
        <f t="shared" si="175"/>
        <v>16</v>
      </c>
      <c r="EE114" s="48">
        <f t="shared" si="176"/>
        <v>45</v>
      </c>
      <c r="EF114" s="118">
        <f t="shared" si="177"/>
        <v>5806080</v>
      </c>
      <c r="EG114" s="118">
        <f t="shared" si="227"/>
        <v>2030757.9234399579</v>
      </c>
      <c r="EH114" s="118">
        <f t="shared" si="228"/>
        <v>500</v>
      </c>
      <c r="EI114" s="118">
        <f t="shared" si="229"/>
        <v>1015378961.7199789</v>
      </c>
      <c r="EJ114" s="51">
        <f t="shared" si="178"/>
        <v>4.6588615020707304E-2</v>
      </c>
      <c r="EL114" s="199">
        <f t="shared" si="230"/>
        <v>29</v>
      </c>
      <c r="EM114" s="441" t="s">
        <v>97</v>
      </c>
      <c r="EN114" s="199">
        <f>$AW$104</f>
        <v>50</v>
      </c>
      <c r="EO114" s="199">
        <f>$AX$104</f>
        <v>10</v>
      </c>
      <c r="EP114" s="199">
        <f>$AY$104</f>
        <v>33</v>
      </c>
      <c r="EQ114" s="199">
        <f>$AZ$104</f>
        <v>57</v>
      </c>
      <c r="ER114" s="199">
        <f>$BA$104</f>
        <v>76</v>
      </c>
      <c r="ET114" s="48">
        <f t="shared" si="236"/>
        <v>29</v>
      </c>
      <c r="EU114" s="48">
        <v>9</v>
      </c>
      <c r="EV114" s="47" t="str">
        <f t="shared" si="179"/>
        <v>Qn5</v>
      </c>
      <c r="EW114" s="47"/>
      <c r="EX114" s="47" t="s">
        <v>238</v>
      </c>
      <c r="EY114" s="99" t="s">
        <v>239</v>
      </c>
      <c r="EZ114" s="99" t="s">
        <v>239</v>
      </c>
      <c r="FA114" s="99" t="s">
        <v>239</v>
      </c>
      <c r="FB114" s="99" t="s">
        <v>239</v>
      </c>
      <c r="FC114" s="47">
        <v>5</v>
      </c>
      <c r="FD114" s="48">
        <f t="shared" si="180"/>
        <v>18</v>
      </c>
      <c r="FE114" s="48">
        <f t="shared" si="181"/>
        <v>16</v>
      </c>
      <c r="FF114" s="48">
        <f t="shared" si="182"/>
        <v>28</v>
      </c>
      <c r="FG114" s="48">
        <f t="shared" si="183"/>
        <v>16</v>
      </c>
      <c r="FH114" s="48">
        <f t="shared" si="184"/>
        <v>45</v>
      </c>
      <c r="FI114" s="118">
        <f t="shared" si="185"/>
        <v>5806080</v>
      </c>
      <c r="FJ114" s="118">
        <f t="shared" si="237"/>
        <v>2366987.0503597124</v>
      </c>
      <c r="FK114" s="118">
        <f t="shared" si="238"/>
        <v>800</v>
      </c>
      <c r="FL114" s="118">
        <f t="shared" si="186"/>
        <v>1893589640.28777</v>
      </c>
      <c r="FM114" s="51">
        <f t="shared" si="187"/>
        <v>8.6883540120950203E-2</v>
      </c>
      <c r="FO114" s="199">
        <f t="shared" si="239"/>
        <v>29</v>
      </c>
      <c r="FP114" s="441" t="s">
        <v>97</v>
      </c>
      <c r="FQ114" s="199">
        <f>$AW$104</f>
        <v>50</v>
      </c>
      <c r="FR114" s="199">
        <f>$AX$104</f>
        <v>10</v>
      </c>
      <c r="FS114" s="199">
        <f>$AY$104</f>
        <v>33</v>
      </c>
      <c r="FT114" s="199">
        <f>$AZ$104</f>
        <v>57</v>
      </c>
      <c r="FU114" s="199">
        <f>$BA$104</f>
        <v>76</v>
      </c>
      <c r="FW114" s="48">
        <f t="shared" si="245"/>
        <v>29</v>
      </c>
      <c r="FX114" s="48">
        <v>9</v>
      </c>
      <c r="FY114" s="47" t="str">
        <f t="shared" si="188"/>
        <v>Qn5</v>
      </c>
      <c r="FZ114" s="47"/>
      <c r="GA114" s="47" t="s">
        <v>238</v>
      </c>
      <c r="GB114" s="99" t="s">
        <v>239</v>
      </c>
      <c r="GC114" s="99" t="s">
        <v>239</v>
      </c>
      <c r="GD114" s="99" t="s">
        <v>239</v>
      </c>
      <c r="GE114" s="99" t="s">
        <v>239</v>
      </c>
      <c r="GF114" s="47">
        <v>5</v>
      </c>
      <c r="GG114" s="48">
        <f t="shared" si="189"/>
        <v>18</v>
      </c>
      <c r="GH114" s="48">
        <f t="shared" si="190"/>
        <v>16</v>
      </c>
      <c r="GI114" s="48">
        <f t="shared" si="191"/>
        <v>28</v>
      </c>
      <c r="GJ114" s="48">
        <f t="shared" si="192"/>
        <v>16</v>
      </c>
      <c r="GK114" s="48">
        <f t="shared" si="193"/>
        <v>45</v>
      </c>
      <c r="GL114" s="118">
        <f t="shared" si="194"/>
        <v>5806080</v>
      </c>
      <c r="GM114" s="118">
        <f t="shared" si="246"/>
        <v>950670</v>
      </c>
      <c r="GN114" s="118">
        <f t="shared" si="247"/>
        <v>1000</v>
      </c>
      <c r="GO114" s="118">
        <f t="shared" si="195"/>
        <v>950670000</v>
      </c>
      <c r="GP114" s="51">
        <f t="shared" si="196"/>
        <v>4.3619574869574872E-2</v>
      </c>
      <c r="GS114" s="48">
        <v>1</v>
      </c>
      <c r="GT114" s="47">
        <v>5</v>
      </c>
      <c r="GU114" s="97" t="s">
        <v>240</v>
      </c>
      <c r="GV114" s="93">
        <f>+$GU$47</f>
        <v>2</v>
      </c>
      <c r="GW114" s="47" t="s">
        <v>206</v>
      </c>
      <c r="GX114" s="99" t="str">
        <f t="shared" ref="GX114:GX177" si="277">CONCATENATE(INDEX($AV$4:$AV$16,MATCH(GS114,$AT$4:$AT$16,0)),GT114)</f>
        <v>Wd5</v>
      </c>
      <c r="GY114" s="48">
        <f t="shared" si="102"/>
        <v>0</v>
      </c>
      <c r="GZ114" s="306">
        <f t="shared" ref="GZ114:GZ145" si="278">SUMIF($BM$86:$BM$159,GX114,$CA$86:$CA$159)*$GX$46/$AN$56*$AN$4/$AN$42</f>
        <v>0</v>
      </c>
      <c r="HA114" s="95">
        <f>IF(GZ114=0,0,$AN$4/GZ114)</f>
        <v>0</v>
      </c>
      <c r="HB114" s="51">
        <f t="shared" ref="HB114:HB177" si="279">GZ114/$GZ$306</f>
        <v>0</v>
      </c>
      <c r="HC114" s="51">
        <f t="shared" ref="HC114:HC177" si="280">PRODUCT(GY114:GZ114)/$AN$4/$AM$19</f>
        <v>0</v>
      </c>
      <c r="HD114" s="453">
        <f t="shared" ref="HD114:HD177" si="281">(GY114/$AM$19-HC$306)^2*GZ114/$AN$4</f>
        <v>0</v>
      </c>
      <c r="HE114" s="184"/>
    </row>
    <row r="115" spans="1:213">
      <c r="A115" s="221"/>
      <c r="B115" s="47" t="s">
        <v>31</v>
      </c>
      <c r="C115" s="47" t="s">
        <v>32</v>
      </c>
      <c r="D115" s="47" t="s">
        <v>33</v>
      </c>
      <c r="E115" s="47" t="s">
        <v>34</v>
      </c>
      <c r="F115" s="47" t="s">
        <v>35</v>
      </c>
      <c r="G115" s="49"/>
      <c r="H115" s="47" t="str">
        <f t="shared" si="275"/>
        <v/>
      </c>
      <c r="I115" s="47" t="str">
        <f t="shared" si="275"/>
        <v/>
      </c>
      <c r="J115" s="47" t="str">
        <f t="shared" si="275"/>
        <v/>
      </c>
      <c r="K115" s="47" t="str">
        <f t="shared" si="275"/>
        <v/>
      </c>
      <c r="L115" s="47" t="str">
        <f t="shared" si="275"/>
        <v/>
      </c>
      <c r="M115" s="49" t="str">
        <f t="shared" si="271"/>
        <v>PIC-b</v>
      </c>
      <c r="N115" s="201">
        <f t="shared" si="261"/>
        <v>1</v>
      </c>
      <c r="O115" s="47">
        <f t="shared" si="262"/>
        <v>1</v>
      </c>
      <c r="P115" s="47">
        <f t="shared" si="263"/>
        <v>1</v>
      </c>
      <c r="Q115" s="47">
        <f t="shared" si="264"/>
        <v>1</v>
      </c>
      <c r="R115" s="201">
        <f t="shared" si="265"/>
        <v>1</v>
      </c>
      <c r="T115" s="47" t="s">
        <v>31</v>
      </c>
      <c r="U115" s="47" t="s">
        <v>32</v>
      </c>
      <c r="V115" s="47" t="s">
        <v>33</v>
      </c>
      <c r="W115" s="47" t="s">
        <v>34</v>
      </c>
      <c r="X115" s="47" t="s">
        <v>35</v>
      </c>
      <c r="Z115" s="47" t="str">
        <f t="shared" si="276"/>
        <v/>
      </c>
      <c r="AA115" s="47" t="str">
        <f t="shared" si="276"/>
        <v/>
      </c>
      <c r="AB115" s="47" t="str">
        <f t="shared" si="276"/>
        <v/>
      </c>
      <c r="AC115" s="47" t="str">
        <f t="shared" si="276"/>
        <v/>
      </c>
      <c r="AD115" s="47" t="str">
        <f t="shared" si="276"/>
        <v/>
      </c>
      <c r="AE115" s="49" t="str">
        <f t="shared" si="272"/>
        <v>PIC-b</v>
      </c>
      <c r="AF115" s="201">
        <f t="shared" si="266"/>
        <v>1</v>
      </c>
      <c r="AG115" s="47" t="str">
        <f t="shared" si="267"/>
        <v/>
      </c>
      <c r="AH115" s="47">
        <f t="shared" si="268"/>
        <v>1</v>
      </c>
      <c r="AI115" s="47">
        <f t="shared" si="269"/>
        <v>1</v>
      </c>
      <c r="AJ115" s="201">
        <f t="shared" si="270"/>
        <v>1</v>
      </c>
      <c r="AL115" s="217"/>
      <c r="AM115" s="217"/>
      <c r="AN115" s="217"/>
      <c r="AO115" s="217"/>
      <c r="AP115" s="217"/>
      <c r="AQ115" s="217"/>
      <c r="AR115" s="217"/>
      <c r="AU115" s="100" t="s">
        <v>38</v>
      </c>
      <c r="AV115" s="84"/>
      <c r="AW115" s="84"/>
      <c r="AX115" s="84"/>
      <c r="AY115" s="84"/>
      <c r="AZ115" s="84"/>
      <c r="BA115" s="85"/>
      <c r="BC115" s="199">
        <f t="shared" si="197"/>
        <v>30</v>
      </c>
      <c r="BD115" s="441" t="s">
        <v>112</v>
      </c>
      <c r="BE115" s="199">
        <f>$AW$105</f>
        <v>44</v>
      </c>
      <c r="BF115" s="199">
        <f>$AX$105</f>
        <v>14</v>
      </c>
      <c r="BG115" s="199">
        <f>$AY$105</f>
        <v>32</v>
      </c>
      <c r="BH115" s="199">
        <f>$AZ$105</f>
        <v>60</v>
      </c>
      <c r="BI115" s="199">
        <f>$BA$105</f>
        <v>73</v>
      </c>
      <c r="BK115" s="48">
        <f t="shared" si="203"/>
        <v>30</v>
      </c>
      <c r="BL115" s="48">
        <v>9</v>
      </c>
      <c r="BM115" s="47" t="str">
        <f t="shared" si="158"/>
        <v>Qn4</v>
      </c>
      <c r="BN115" s="47"/>
      <c r="BO115" s="47" t="s">
        <v>238</v>
      </c>
      <c r="BP115" s="99" t="s">
        <v>239</v>
      </c>
      <c r="BQ115" s="99" t="s">
        <v>239</v>
      </c>
      <c r="BR115" s="99" t="s">
        <v>239</v>
      </c>
      <c r="BS115" s="47" t="s">
        <v>166</v>
      </c>
      <c r="BT115" s="47">
        <v>4</v>
      </c>
      <c r="BU115" s="48">
        <f t="shared" si="159"/>
        <v>18</v>
      </c>
      <c r="BV115" s="48">
        <f t="shared" si="160"/>
        <v>16</v>
      </c>
      <c r="BW115" s="48">
        <f t="shared" si="161"/>
        <v>28</v>
      </c>
      <c r="BX115" s="48">
        <f t="shared" si="162"/>
        <v>16</v>
      </c>
      <c r="BY115" s="48">
        <f t="shared" si="163"/>
        <v>51</v>
      </c>
      <c r="BZ115" s="118">
        <f t="shared" si="164"/>
        <v>6580224</v>
      </c>
      <c r="CA115" s="118">
        <f t="shared" si="165"/>
        <v>2251479.2303961199</v>
      </c>
      <c r="CB115" s="118">
        <f t="shared" si="166"/>
        <v>40</v>
      </c>
      <c r="CC115" s="118">
        <f t="shared" si="204"/>
        <v>90059169.215844795</v>
      </c>
      <c r="CD115" s="51">
        <f t="shared" si="167"/>
        <v>4.1321832752713927E-3</v>
      </c>
      <c r="CE115" s="81"/>
      <c r="CF115" s="199">
        <f t="shared" si="274"/>
        <v>30</v>
      </c>
      <c r="CG115" s="441" t="s">
        <v>112</v>
      </c>
      <c r="CH115" s="199">
        <f>$AW$105</f>
        <v>44</v>
      </c>
      <c r="CI115" s="199">
        <f>$AX$105</f>
        <v>14</v>
      </c>
      <c r="CJ115" s="199">
        <f>$AY$105</f>
        <v>32</v>
      </c>
      <c r="CK115" s="199">
        <f>$AZ$105</f>
        <v>60</v>
      </c>
      <c r="CL115" s="199">
        <f>$BA$105</f>
        <v>73</v>
      </c>
      <c r="CN115" s="48">
        <f t="shared" si="211"/>
        <v>30</v>
      </c>
      <c r="CO115" s="48">
        <v>9</v>
      </c>
      <c r="CP115" s="47" t="str">
        <f t="shared" si="168"/>
        <v>Qn4</v>
      </c>
      <c r="CQ115" s="47"/>
      <c r="CR115" s="47" t="s">
        <v>238</v>
      </c>
      <c r="CS115" s="99" t="s">
        <v>239</v>
      </c>
      <c r="CT115" s="99" t="s">
        <v>239</v>
      </c>
      <c r="CU115" s="99" t="s">
        <v>239</v>
      </c>
      <c r="CV115" s="47" t="s">
        <v>166</v>
      </c>
      <c r="CW115" s="47">
        <v>4</v>
      </c>
      <c r="CX115" s="48">
        <f t="shared" si="212"/>
        <v>18</v>
      </c>
      <c r="CY115" s="48">
        <f t="shared" si="213"/>
        <v>16</v>
      </c>
      <c r="CZ115" s="48">
        <f t="shared" si="214"/>
        <v>28</v>
      </c>
      <c r="DA115" s="48">
        <f t="shared" si="215"/>
        <v>16</v>
      </c>
      <c r="DB115" s="48">
        <f t="shared" si="216"/>
        <v>51</v>
      </c>
      <c r="DC115" s="118">
        <f t="shared" si="169"/>
        <v>6580224</v>
      </c>
      <c r="DD115" s="118">
        <f t="shared" si="217"/>
        <v>2362058.8095032396</v>
      </c>
      <c r="DE115" s="118">
        <f t="shared" si="218"/>
        <v>60</v>
      </c>
      <c r="DF115" s="118">
        <f t="shared" si="219"/>
        <v>141723528.57019436</v>
      </c>
      <c r="DG115" s="51">
        <f t="shared" si="170"/>
        <v>6.5026981657651198E-3</v>
      </c>
      <c r="DI115" s="199">
        <f t="shared" si="220"/>
        <v>30</v>
      </c>
      <c r="DJ115" s="441" t="s">
        <v>112</v>
      </c>
      <c r="DK115" s="199">
        <f>$AW$105</f>
        <v>44</v>
      </c>
      <c r="DL115" s="199">
        <f>$AX$105</f>
        <v>14</v>
      </c>
      <c r="DM115" s="199">
        <f>$AY$105</f>
        <v>32</v>
      </c>
      <c r="DN115" s="199">
        <f>$AZ$105</f>
        <v>60</v>
      </c>
      <c r="DO115" s="199">
        <f>$BA$105</f>
        <v>73</v>
      </c>
      <c r="DQ115" s="48">
        <f t="shared" si="226"/>
        <v>30</v>
      </c>
      <c r="DR115" s="48">
        <v>9</v>
      </c>
      <c r="DS115" s="47" t="str">
        <f t="shared" si="171"/>
        <v>Qn4</v>
      </c>
      <c r="DT115" s="47"/>
      <c r="DU115" s="47" t="s">
        <v>238</v>
      </c>
      <c r="DV115" s="99" t="s">
        <v>239</v>
      </c>
      <c r="DW115" s="99" t="s">
        <v>239</v>
      </c>
      <c r="DX115" s="99" t="s">
        <v>239</v>
      </c>
      <c r="DY115" s="47" t="s">
        <v>166</v>
      </c>
      <c r="DZ115" s="47">
        <v>4</v>
      </c>
      <c r="EA115" s="48">
        <f t="shared" si="172"/>
        <v>18</v>
      </c>
      <c r="EB115" s="48">
        <f t="shared" si="173"/>
        <v>16</v>
      </c>
      <c r="EC115" s="48">
        <f t="shared" si="174"/>
        <v>28</v>
      </c>
      <c r="ED115" s="48">
        <f t="shared" si="175"/>
        <v>16</v>
      </c>
      <c r="EE115" s="48">
        <f t="shared" si="176"/>
        <v>51</v>
      </c>
      <c r="EF115" s="118">
        <f t="shared" si="177"/>
        <v>6580224</v>
      </c>
      <c r="EG115" s="118">
        <f t="shared" si="227"/>
        <v>2301525.6465652855</v>
      </c>
      <c r="EH115" s="118">
        <f t="shared" si="228"/>
        <v>100</v>
      </c>
      <c r="EI115" s="118">
        <f t="shared" si="229"/>
        <v>230152564.65652856</v>
      </c>
      <c r="EJ115" s="51">
        <f t="shared" si="178"/>
        <v>1.0560086071360324E-2</v>
      </c>
      <c r="EL115" s="199">
        <f t="shared" si="230"/>
        <v>30</v>
      </c>
      <c r="EM115" s="441" t="s">
        <v>112</v>
      </c>
      <c r="EN115" s="199">
        <f>$AW$105</f>
        <v>44</v>
      </c>
      <c r="EO115" s="199">
        <f>$AX$105</f>
        <v>14</v>
      </c>
      <c r="EP115" s="199">
        <f>$AY$105</f>
        <v>32</v>
      </c>
      <c r="EQ115" s="199">
        <f>$AZ$105</f>
        <v>60</v>
      </c>
      <c r="ER115" s="199">
        <f>$BA$105</f>
        <v>73</v>
      </c>
      <c r="ET115" s="48">
        <f t="shared" si="236"/>
        <v>30</v>
      </c>
      <c r="EU115" s="48">
        <v>9</v>
      </c>
      <c r="EV115" s="47" t="str">
        <f t="shared" si="179"/>
        <v>Qn4</v>
      </c>
      <c r="EW115" s="47"/>
      <c r="EX115" s="47" t="s">
        <v>238</v>
      </c>
      <c r="EY115" s="99" t="s">
        <v>239</v>
      </c>
      <c r="EZ115" s="99" t="s">
        <v>239</v>
      </c>
      <c r="FA115" s="99" t="s">
        <v>239</v>
      </c>
      <c r="FB115" s="47" t="s">
        <v>166</v>
      </c>
      <c r="FC115" s="47">
        <v>4</v>
      </c>
      <c r="FD115" s="48">
        <f t="shared" si="180"/>
        <v>18</v>
      </c>
      <c r="FE115" s="48">
        <f t="shared" si="181"/>
        <v>16</v>
      </c>
      <c r="FF115" s="48">
        <f t="shared" si="182"/>
        <v>28</v>
      </c>
      <c r="FG115" s="48">
        <f t="shared" si="183"/>
        <v>16</v>
      </c>
      <c r="FH115" s="48">
        <f t="shared" si="184"/>
        <v>51</v>
      </c>
      <c r="FI115" s="118">
        <f t="shared" si="185"/>
        <v>6580224</v>
      </c>
      <c r="FJ115" s="118">
        <f t="shared" si="237"/>
        <v>2682585.3237410071</v>
      </c>
      <c r="FK115" s="118">
        <f t="shared" si="238"/>
        <v>160</v>
      </c>
      <c r="FL115" s="118">
        <f t="shared" si="186"/>
        <v>429213651.79856116</v>
      </c>
      <c r="FM115" s="51">
        <f t="shared" si="187"/>
        <v>1.9693602427415378E-2</v>
      </c>
      <c r="FO115" s="199">
        <f t="shared" si="239"/>
        <v>30</v>
      </c>
      <c r="FP115" s="441" t="s">
        <v>112</v>
      </c>
      <c r="FQ115" s="199">
        <f>$AW$105</f>
        <v>44</v>
      </c>
      <c r="FR115" s="199">
        <f>$AX$105</f>
        <v>14</v>
      </c>
      <c r="FS115" s="199">
        <f>$AY$105</f>
        <v>32</v>
      </c>
      <c r="FT115" s="199">
        <f>$AZ$105</f>
        <v>60</v>
      </c>
      <c r="FU115" s="199">
        <f>$BA$105</f>
        <v>73</v>
      </c>
      <c r="FW115" s="48">
        <f t="shared" si="245"/>
        <v>30</v>
      </c>
      <c r="FX115" s="48">
        <v>9</v>
      </c>
      <c r="FY115" s="47" t="str">
        <f t="shared" si="188"/>
        <v>Qn4</v>
      </c>
      <c r="FZ115" s="47"/>
      <c r="GA115" s="47" t="s">
        <v>238</v>
      </c>
      <c r="GB115" s="99" t="s">
        <v>239</v>
      </c>
      <c r="GC115" s="99" t="s">
        <v>239</v>
      </c>
      <c r="GD115" s="99" t="s">
        <v>239</v>
      </c>
      <c r="GE115" s="47" t="s">
        <v>166</v>
      </c>
      <c r="GF115" s="47">
        <v>4</v>
      </c>
      <c r="GG115" s="48">
        <f t="shared" si="189"/>
        <v>18</v>
      </c>
      <c r="GH115" s="48">
        <f t="shared" si="190"/>
        <v>16</v>
      </c>
      <c r="GI115" s="48">
        <f t="shared" si="191"/>
        <v>28</v>
      </c>
      <c r="GJ115" s="48">
        <f t="shared" si="192"/>
        <v>16</v>
      </c>
      <c r="GK115" s="48">
        <f t="shared" si="193"/>
        <v>51</v>
      </c>
      <c r="GL115" s="118">
        <f t="shared" si="194"/>
        <v>6580224</v>
      </c>
      <c r="GM115" s="118">
        <f t="shared" si="246"/>
        <v>1077426</v>
      </c>
      <c r="GN115" s="118">
        <f t="shared" si="247"/>
        <v>200</v>
      </c>
      <c r="GO115" s="118">
        <f t="shared" si="195"/>
        <v>215485200</v>
      </c>
      <c r="GP115" s="51">
        <f t="shared" si="196"/>
        <v>9.8871036371036367E-3</v>
      </c>
      <c r="GS115" s="48">
        <v>1</v>
      </c>
      <c r="GT115" s="47">
        <v>4</v>
      </c>
      <c r="GU115" s="97" t="s">
        <v>240</v>
      </c>
      <c r="GV115" s="93">
        <f t="shared" ref="GV115:GV177" si="282">+$GU$47</f>
        <v>2</v>
      </c>
      <c r="GW115" s="47" t="s">
        <v>206</v>
      </c>
      <c r="GX115" s="99" t="str">
        <f t="shared" si="277"/>
        <v>Wd4</v>
      </c>
      <c r="GY115" s="48">
        <f t="shared" si="102"/>
        <v>0</v>
      </c>
      <c r="GZ115" s="306">
        <f t="shared" si="278"/>
        <v>0</v>
      </c>
      <c r="HA115" s="95">
        <f t="shared" ref="HA115:HA177" si="283">IF(GZ115=0,0,$AN$4/GZ115)</f>
        <v>0</v>
      </c>
      <c r="HB115" s="51">
        <f t="shared" si="279"/>
        <v>0</v>
      </c>
      <c r="HC115" s="51">
        <f t="shared" si="280"/>
        <v>0</v>
      </c>
      <c r="HD115" s="453">
        <f t="shared" si="281"/>
        <v>0</v>
      </c>
      <c r="HE115" s="68"/>
    </row>
    <row r="116" spans="1:213">
      <c r="A116" s="216" t="str">
        <f>AU4</f>
        <v>Wild</v>
      </c>
      <c r="B116" s="47">
        <f t="shared" ref="B116:B129" si="284">AW4-B100</f>
        <v>0</v>
      </c>
      <c r="C116" s="47">
        <f t="shared" ref="C116:C129" si="285">AX4-C100</f>
        <v>0</v>
      </c>
      <c r="D116" s="47">
        <f t="shared" ref="D116:D129" si="286">AY4-D100</f>
        <v>0</v>
      </c>
      <c r="E116" s="47">
        <f t="shared" ref="E116:E129" si="287">AZ4-E100</f>
        <v>0</v>
      </c>
      <c r="F116" s="47">
        <f t="shared" ref="F116:F129" si="288">BA4-F100</f>
        <v>0</v>
      </c>
      <c r="G116" s="49"/>
      <c r="H116" s="47" t="str">
        <f t="shared" si="275"/>
        <v/>
      </c>
      <c r="I116" s="47" t="str">
        <f t="shared" si="275"/>
        <v/>
      </c>
      <c r="J116" s="47" t="str">
        <f t="shared" si="275"/>
        <v/>
      </c>
      <c r="K116" s="47" t="str">
        <f t="shared" si="275"/>
        <v/>
      </c>
      <c r="L116" s="47" t="str">
        <f t="shared" si="275"/>
        <v/>
      </c>
      <c r="M116" s="49" t="str">
        <f t="shared" si="271"/>
        <v>PIC-b</v>
      </c>
      <c r="N116" s="201">
        <f t="shared" si="261"/>
        <v>1</v>
      </c>
      <c r="O116" s="47" t="str">
        <f t="shared" si="262"/>
        <v/>
      </c>
      <c r="P116" s="47">
        <f t="shared" si="263"/>
        <v>1</v>
      </c>
      <c r="Q116" s="47">
        <f t="shared" si="264"/>
        <v>1</v>
      </c>
      <c r="R116" s="201">
        <f t="shared" si="265"/>
        <v>1</v>
      </c>
      <c r="T116" s="47">
        <f t="shared" ref="T116:T129" si="289">AW24-T100</f>
        <v>0</v>
      </c>
      <c r="U116" s="47">
        <f t="shared" ref="U116:U129" si="290">AX24-U100</f>
        <v>0</v>
      </c>
      <c r="V116" s="47">
        <f t="shared" ref="V116:V129" si="291">AY24-V100</f>
        <v>0</v>
      </c>
      <c r="W116" s="47">
        <f t="shared" ref="W116:W129" si="292">AZ24-W100</f>
        <v>0</v>
      </c>
      <c r="X116" s="47">
        <f t="shared" ref="X116:X129" si="293">BA24-X100</f>
        <v>0</v>
      </c>
      <c r="Z116" s="47" t="str">
        <f t="shared" si="276"/>
        <v/>
      </c>
      <c r="AA116" s="47" t="str">
        <f t="shared" si="276"/>
        <v/>
      </c>
      <c r="AB116" s="47" t="str">
        <f t="shared" si="276"/>
        <v/>
      </c>
      <c r="AC116" s="47" t="str">
        <f t="shared" si="276"/>
        <v/>
      </c>
      <c r="AD116" s="47" t="str">
        <f t="shared" si="276"/>
        <v/>
      </c>
      <c r="AE116" s="49" t="str">
        <f t="shared" si="272"/>
        <v>PIC-b</v>
      </c>
      <c r="AF116" s="201">
        <f t="shared" si="266"/>
        <v>1</v>
      </c>
      <c r="AG116" s="47" t="str">
        <f t="shared" si="267"/>
        <v/>
      </c>
      <c r="AH116" s="47">
        <f t="shared" si="268"/>
        <v>1</v>
      </c>
      <c r="AI116" s="47">
        <f t="shared" si="269"/>
        <v>1</v>
      </c>
      <c r="AJ116" s="201">
        <f t="shared" si="270"/>
        <v>1</v>
      </c>
      <c r="AL116" s="217"/>
      <c r="AM116" s="217"/>
      <c r="AN116" s="217"/>
      <c r="AO116" s="217"/>
      <c r="AP116" s="217"/>
      <c r="AQ116" s="217"/>
      <c r="AR116" s="217"/>
      <c r="AU116" s="47"/>
      <c r="AV116" s="48"/>
      <c r="AW116" s="47">
        <v>1</v>
      </c>
      <c r="AX116" s="47">
        <v>2</v>
      </c>
      <c r="AY116" s="47">
        <v>3</v>
      </c>
      <c r="AZ116" s="47">
        <v>4</v>
      </c>
      <c r="BA116" s="47">
        <v>5</v>
      </c>
      <c r="BC116" s="199">
        <f t="shared" si="197"/>
        <v>31</v>
      </c>
      <c r="BD116" s="441" t="s">
        <v>122</v>
      </c>
      <c r="BE116" s="199">
        <f>$AW$106</f>
        <v>50</v>
      </c>
      <c r="BF116" s="199">
        <f>$AX$106</f>
        <v>14</v>
      </c>
      <c r="BG116" s="199">
        <f>$AY$106</f>
        <v>17</v>
      </c>
      <c r="BH116" s="199">
        <f>$AZ$106</f>
        <v>41</v>
      </c>
      <c r="BI116" s="199">
        <f>$BA$106</f>
        <v>55</v>
      </c>
      <c r="BK116" s="48">
        <f t="shared" si="203"/>
        <v>31</v>
      </c>
      <c r="BL116" s="48">
        <v>9</v>
      </c>
      <c r="BM116" s="47" t="str">
        <f t="shared" si="158"/>
        <v>Qn3</v>
      </c>
      <c r="BN116" s="47"/>
      <c r="BO116" s="47" t="s">
        <v>238</v>
      </c>
      <c r="BP116" s="99" t="s">
        <v>239</v>
      </c>
      <c r="BQ116" s="99" t="s">
        <v>239</v>
      </c>
      <c r="BR116" s="47" t="s">
        <v>166</v>
      </c>
      <c r="BS116" s="99" t="s">
        <v>223</v>
      </c>
      <c r="BT116" s="47">
        <v>3</v>
      </c>
      <c r="BU116" s="48">
        <f t="shared" si="159"/>
        <v>18</v>
      </c>
      <c r="BV116" s="48">
        <f t="shared" si="160"/>
        <v>16</v>
      </c>
      <c r="BW116" s="48">
        <f t="shared" si="161"/>
        <v>28</v>
      </c>
      <c r="BX116" s="48">
        <f t="shared" si="162"/>
        <v>59</v>
      </c>
      <c r="BY116" s="48">
        <f t="shared" si="163"/>
        <v>91</v>
      </c>
      <c r="BZ116" s="118">
        <f t="shared" si="164"/>
        <v>43295616</v>
      </c>
      <c r="CA116" s="118">
        <f t="shared" si="165"/>
        <v>14813960.769603882</v>
      </c>
      <c r="CB116" s="118">
        <f t="shared" si="166"/>
        <v>20</v>
      </c>
      <c r="CC116" s="118">
        <f t="shared" si="204"/>
        <v>296279215.39207762</v>
      </c>
      <c r="CD116" s="51">
        <f t="shared" si="167"/>
        <v>1.3594174022629964E-2</v>
      </c>
      <c r="CE116" s="81"/>
      <c r="CF116" s="199">
        <f t="shared" si="274"/>
        <v>31</v>
      </c>
      <c r="CG116" s="441" t="s">
        <v>122</v>
      </c>
      <c r="CH116" s="199">
        <f>$AW$106</f>
        <v>50</v>
      </c>
      <c r="CI116" s="199">
        <f>$AX$106</f>
        <v>14</v>
      </c>
      <c r="CJ116" s="199">
        <f>$AY$106</f>
        <v>17</v>
      </c>
      <c r="CK116" s="199">
        <f>$AZ$106</f>
        <v>41</v>
      </c>
      <c r="CL116" s="199">
        <f>$BA$106</f>
        <v>55</v>
      </c>
      <c r="CN116" s="48">
        <f t="shared" si="211"/>
        <v>31</v>
      </c>
      <c r="CO116" s="48">
        <v>9</v>
      </c>
      <c r="CP116" s="47" t="str">
        <f t="shared" si="168"/>
        <v>Qn3</v>
      </c>
      <c r="CQ116" s="47"/>
      <c r="CR116" s="47" t="s">
        <v>238</v>
      </c>
      <c r="CS116" s="99" t="s">
        <v>239</v>
      </c>
      <c r="CT116" s="99" t="s">
        <v>239</v>
      </c>
      <c r="CU116" s="47" t="s">
        <v>166</v>
      </c>
      <c r="CV116" s="99" t="s">
        <v>223</v>
      </c>
      <c r="CW116" s="47">
        <v>3</v>
      </c>
      <c r="CX116" s="48">
        <f t="shared" si="212"/>
        <v>18</v>
      </c>
      <c r="CY116" s="48">
        <f t="shared" si="213"/>
        <v>16</v>
      </c>
      <c r="CZ116" s="48">
        <f t="shared" si="214"/>
        <v>28</v>
      </c>
      <c r="DA116" s="48">
        <f t="shared" si="215"/>
        <v>59</v>
      </c>
      <c r="DB116" s="48">
        <f t="shared" si="216"/>
        <v>91</v>
      </c>
      <c r="DC116" s="118">
        <f t="shared" si="169"/>
        <v>43295616</v>
      </c>
      <c r="DD116" s="118">
        <f t="shared" si="217"/>
        <v>15541536.456155507</v>
      </c>
      <c r="DE116" s="118">
        <f t="shared" si="218"/>
        <v>30</v>
      </c>
      <c r="DF116" s="118">
        <f t="shared" si="219"/>
        <v>466246093.6846652</v>
      </c>
      <c r="DG116" s="51">
        <f t="shared" si="170"/>
        <v>2.1392761306368215E-2</v>
      </c>
      <c r="DI116" s="199">
        <f t="shared" si="220"/>
        <v>31</v>
      </c>
      <c r="DJ116" s="441" t="s">
        <v>122</v>
      </c>
      <c r="DK116" s="199">
        <f>$AW$106</f>
        <v>50</v>
      </c>
      <c r="DL116" s="199">
        <f>$AX$106</f>
        <v>14</v>
      </c>
      <c r="DM116" s="199">
        <f>$AY$106</f>
        <v>17</v>
      </c>
      <c r="DN116" s="199">
        <f>$AZ$106</f>
        <v>41</v>
      </c>
      <c r="DO116" s="199">
        <f>$BA$106</f>
        <v>55</v>
      </c>
      <c r="DQ116" s="48">
        <f t="shared" si="226"/>
        <v>31</v>
      </c>
      <c r="DR116" s="48">
        <v>9</v>
      </c>
      <c r="DS116" s="47" t="str">
        <f t="shared" si="171"/>
        <v>Qn3</v>
      </c>
      <c r="DT116" s="47"/>
      <c r="DU116" s="47" t="s">
        <v>238</v>
      </c>
      <c r="DV116" s="99" t="s">
        <v>239</v>
      </c>
      <c r="DW116" s="99" t="s">
        <v>239</v>
      </c>
      <c r="DX116" s="47" t="s">
        <v>166</v>
      </c>
      <c r="DY116" s="99" t="s">
        <v>223</v>
      </c>
      <c r="DZ116" s="47">
        <v>3</v>
      </c>
      <c r="EA116" s="48">
        <f t="shared" si="172"/>
        <v>18</v>
      </c>
      <c r="EB116" s="48">
        <f t="shared" si="173"/>
        <v>16</v>
      </c>
      <c r="EC116" s="48">
        <f t="shared" si="174"/>
        <v>28</v>
      </c>
      <c r="ED116" s="48">
        <f t="shared" si="175"/>
        <v>59</v>
      </c>
      <c r="EE116" s="48">
        <f t="shared" si="176"/>
        <v>91</v>
      </c>
      <c r="EF116" s="118">
        <f t="shared" si="177"/>
        <v>43295616</v>
      </c>
      <c r="EG116" s="118">
        <f t="shared" si="227"/>
        <v>15143249.01520713</v>
      </c>
      <c r="EH116" s="118">
        <f t="shared" si="228"/>
        <v>50</v>
      </c>
      <c r="EI116" s="118">
        <f t="shared" si="229"/>
        <v>757162450.76035655</v>
      </c>
      <c r="EJ116" s="51">
        <f t="shared" si="178"/>
        <v>3.4740871395302436E-2</v>
      </c>
      <c r="EL116" s="199">
        <f t="shared" si="230"/>
        <v>31</v>
      </c>
      <c r="EM116" s="441" t="s">
        <v>122</v>
      </c>
      <c r="EN116" s="199">
        <f>$AW$106</f>
        <v>50</v>
      </c>
      <c r="EO116" s="199">
        <f>$AX$106</f>
        <v>14</v>
      </c>
      <c r="EP116" s="199">
        <f>$AY$106</f>
        <v>17</v>
      </c>
      <c r="EQ116" s="199">
        <f>$AZ$106</f>
        <v>41</v>
      </c>
      <c r="ER116" s="199">
        <f>$BA$106</f>
        <v>55</v>
      </c>
      <c r="ET116" s="48">
        <f t="shared" si="236"/>
        <v>31</v>
      </c>
      <c r="EU116" s="48">
        <v>9</v>
      </c>
      <c r="EV116" s="47" t="str">
        <f t="shared" si="179"/>
        <v>Qn3</v>
      </c>
      <c r="EW116" s="47"/>
      <c r="EX116" s="47" t="s">
        <v>238</v>
      </c>
      <c r="EY116" s="99" t="s">
        <v>239</v>
      </c>
      <c r="EZ116" s="99" t="s">
        <v>239</v>
      </c>
      <c r="FA116" s="47" t="s">
        <v>166</v>
      </c>
      <c r="FB116" s="99" t="s">
        <v>223</v>
      </c>
      <c r="FC116" s="47">
        <v>3</v>
      </c>
      <c r="FD116" s="48">
        <f t="shared" si="180"/>
        <v>18</v>
      </c>
      <c r="FE116" s="48">
        <f t="shared" si="181"/>
        <v>16</v>
      </c>
      <c r="FF116" s="48">
        <f t="shared" si="182"/>
        <v>28</v>
      </c>
      <c r="FG116" s="48">
        <f t="shared" si="183"/>
        <v>59</v>
      </c>
      <c r="FH116" s="48">
        <f t="shared" si="184"/>
        <v>91</v>
      </c>
      <c r="FI116" s="118">
        <f t="shared" si="185"/>
        <v>43295616</v>
      </c>
      <c r="FJ116" s="118">
        <f t="shared" si="237"/>
        <v>17650490.935251798</v>
      </c>
      <c r="FK116" s="118">
        <f t="shared" si="238"/>
        <v>80</v>
      </c>
      <c r="FL116" s="118">
        <f t="shared" si="186"/>
        <v>1412039274.8201439</v>
      </c>
      <c r="FM116" s="51">
        <f t="shared" si="187"/>
        <v>6.4788573181858558E-2</v>
      </c>
      <c r="FO116" s="199">
        <f t="shared" si="239"/>
        <v>31</v>
      </c>
      <c r="FP116" s="441" t="s">
        <v>122</v>
      </c>
      <c r="FQ116" s="199">
        <f>$AW$106</f>
        <v>50</v>
      </c>
      <c r="FR116" s="199">
        <f>$AX$106</f>
        <v>14</v>
      </c>
      <c r="FS116" s="199">
        <f>$AY$106</f>
        <v>17</v>
      </c>
      <c r="FT116" s="199">
        <f>$AZ$106</f>
        <v>41</v>
      </c>
      <c r="FU116" s="199">
        <f>$BA$106</f>
        <v>55</v>
      </c>
      <c r="FW116" s="48">
        <f t="shared" si="245"/>
        <v>31</v>
      </c>
      <c r="FX116" s="48">
        <v>9</v>
      </c>
      <c r="FY116" s="47" t="str">
        <f t="shared" si="188"/>
        <v>Qn3</v>
      </c>
      <c r="FZ116" s="47"/>
      <c r="GA116" s="47" t="s">
        <v>238</v>
      </c>
      <c r="GB116" s="99" t="s">
        <v>239</v>
      </c>
      <c r="GC116" s="99" t="s">
        <v>239</v>
      </c>
      <c r="GD116" s="47" t="s">
        <v>166</v>
      </c>
      <c r="GE116" s="99" t="s">
        <v>223</v>
      </c>
      <c r="GF116" s="47">
        <v>3</v>
      </c>
      <c r="GG116" s="48">
        <f t="shared" si="189"/>
        <v>18</v>
      </c>
      <c r="GH116" s="48">
        <f t="shared" si="190"/>
        <v>16</v>
      </c>
      <c r="GI116" s="48">
        <f t="shared" si="191"/>
        <v>28</v>
      </c>
      <c r="GJ116" s="48">
        <f t="shared" si="192"/>
        <v>59</v>
      </c>
      <c r="GK116" s="48">
        <f t="shared" si="193"/>
        <v>91</v>
      </c>
      <c r="GL116" s="118">
        <f t="shared" si="194"/>
        <v>43295616</v>
      </c>
      <c r="GM116" s="118">
        <f t="shared" si="246"/>
        <v>7089093.375</v>
      </c>
      <c r="GN116" s="118">
        <f t="shared" si="247"/>
        <v>100</v>
      </c>
      <c r="GO116" s="118">
        <f t="shared" si="195"/>
        <v>708909337.5</v>
      </c>
      <c r="GP116" s="51">
        <f t="shared" si="196"/>
        <v>3.2526874649270482E-2</v>
      </c>
      <c r="GS116" s="48">
        <v>1</v>
      </c>
      <c r="GT116" s="47">
        <v>3</v>
      </c>
      <c r="GU116" s="97" t="s">
        <v>240</v>
      </c>
      <c r="GV116" s="93">
        <f t="shared" si="282"/>
        <v>2</v>
      </c>
      <c r="GW116" s="47" t="s">
        <v>206</v>
      </c>
      <c r="GX116" s="99" t="str">
        <f t="shared" si="277"/>
        <v>Wd3</v>
      </c>
      <c r="GY116" s="48">
        <f t="shared" si="102"/>
        <v>0</v>
      </c>
      <c r="GZ116" s="306">
        <f t="shared" si="278"/>
        <v>0</v>
      </c>
      <c r="HA116" s="95">
        <f t="shared" si="283"/>
        <v>0</v>
      </c>
      <c r="HB116" s="51">
        <f t="shared" si="279"/>
        <v>0</v>
      </c>
      <c r="HC116" s="51">
        <f t="shared" si="280"/>
        <v>0</v>
      </c>
      <c r="HD116" s="453">
        <f t="shared" si="281"/>
        <v>0</v>
      </c>
      <c r="HE116" s="68"/>
    </row>
    <row r="117" spans="1:213">
      <c r="A117" s="216" t="str">
        <f t="shared" ref="A117:A128" si="294">AU5</f>
        <v>PIC-a</v>
      </c>
      <c r="B117" s="47">
        <f t="shared" si="284"/>
        <v>0</v>
      </c>
      <c r="C117" s="47">
        <f t="shared" si="285"/>
        <v>0</v>
      </c>
      <c r="D117" s="47">
        <f t="shared" si="286"/>
        <v>0</v>
      </c>
      <c r="E117" s="47">
        <f t="shared" si="287"/>
        <v>0</v>
      </c>
      <c r="F117" s="47">
        <f t="shared" si="288"/>
        <v>0</v>
      </c>
      <c r="G117" s="49"/>
      <c r="H117" s="47" t="str">
        <f t="shared" si="275"/>
        <v/>
      </c>
      <c r="I117" s="47" t="str">
        <f t="shared" si="275"/>
        <v>K</v>
      </c>
      <c r="J117" s="47" t="str">
        <f t="shared" si="275"/>
        <v/>
      </c>
      <c r="K117" s="47" t="str">
        <f t="shared" si="275"/>
        <v/>
      </c>
      <c r="L117" s="47" t="str">
        <f t="shared" si="275"/>
        <v/>
      </c>
      <c r="M117" s="49" t="str">
        <f t="shared" si="271"/>
        <v>PIC-b</v>
      </c>
      <c r="N117" s="201">
        <f t="shared" si="261"/>
        <v>1</v>
      </c>
      <c r="O117" s="47" t="str">
        <f t="shared" si="262"/>
        <v/>
      </c>
      <c r="P117" s="47">
        <f t="shared" si="263"/>
        <v>1</v>
      </c>
      <c r="Q117" s="47">
        <f t="shared" si="264"/>
        <v>1</v>
      </c>
      <c r="R117" s="201">
        <f t="shared" si="265"/>
        <v>1</v>
      </c>
      <c r="T117" s="47">
        <f t="shared" si="289"/>
        <v>0</v>
      </c>
      <c r="U117" s="47">
        <f t="shared" si="290"/>
        <v>0</v>
      </c>
      <c r="V117" s="47">
        <f t="shared" si="291"/>
        <v>0</v>
      </c>
      <c r="W117" s="47">
        <f t="shared" si="292"/>
        <v>0</v>
      </c>
      <c r="X117" s="47">
        <f t="shared" si="293"/>
        <v>0</v>
      </c>
      <c r="Z117" s="47" t="str">
        <f t="shared" si="276"/>
        <v>PIC-e</v>
      </c>
      <c r="AA117" s="47" t="str">
        <f t="shared" si="276"/>
        <v/>
      </c>
      <c r="AB117" s="47" t="str">
        <f t="shared" si="276"/>
        <v/>
      </c>
      <c r="AC117" s="47" t="str">
        <f t="shared" si="276"/>
        <v/>
      </c>
      <c r="AD117" s="47" t="str">
        <f t="shared" si="276"/>
        <v/>
      </c>
      <c r="AE117" s="49" t="str">
        <f t="shared" si="272"/>
        <v>PIC-b</v>
      </c>
      <c r="AF117" s="201">
        <f t="shared" si="266"/>
        <v>1</v>
      </c>
      <c r="AG117" s="47">
        <f t="shared" si="267"/>
        <v>1</v>
      </c>
      <c r="AH117" s="47" t="str">
        <f t="shared" si="268"/>
        <v/>
      </c>
      <c r="AI117" s="47">
        <f t="shared" si="269"/>
        <v>1</v>
      </c>
      <c r="AJ117" s="201">
        <f t="shared" si="270"/>
        <v>1</v>
      </c>
      <c r="AL117" s="217"/>
      <c r="AM117" s="217"/>
      <c r="AN117" s="217"/>
      <c r="AO117" s="217"/>
      <c r="AP117" s="217"/>
      <c r="AQ117" s="217"/>
      <c r="AR117" s="217"/>
      <c r="AT117" s="46">
        <f>AT4</f>
        <v>1</v>
      </c>
      <c r="AU117" s="47" t="str">
        <f>AU4</f>
        <v>Wild</v>
      </c>
      <c r="AV117" s="47" t="str">
        <f t="shared" ref="AV117:AV129" si="295">AV4</f>
        <v>Wd</v>
      </c>
      <c r="AW117" s="118"/>
      <c r="AX117" s="118"/>
      <c r="AY117" s="118"/>
      <c r="AZ117" s="118"/>
      <c r="BA117" s="118"/>
      <c r="BC117" s="199">
        <f t="shared" si="197"/>
        <v>32</v>
      </c>
      <c r="BD117" s="441" t="s">
        <v>167</v>
      </c>
      <c r="BE117" s="199">
        <f>$AW$107</f>
        <v>29</v>
      </c>
      <c r="BF117" s="199">
        <f>$AX$107</f>
        <v>17</v>
      </c>
      <c r="BG117" s="199">
        <f>$AY$107</f>
        <v>27</v>
      </c>
      <c r="BH117" s="199">
        <f>$AZ$107</f>
        <v>40</v>
      </c>
      <c r="BI117" s="199">
        <f>$BA$107</f>
        <v>79</v>
      </c>
      <c r="BK117" s="48">
        <f t="shared" si="203"/>
        <v>32</v>
      </c>
      <c r="BL117" s="48">
        <v>9</v>
      </c>
      <c r="BM117" s="47" t="str">
        <f t="shared" si="158"/>
        <v>Qn2</v>
      </c>
      <c r="BN117" s="47"/>
      <c r="BO117" s="47" t="s">
        <v>238</v>
      </c>
      <c r="BP117" s="99" t="s">
        <v>239</v>
      </c>
      <c r="BQ117" s="47" t="s">
        <v>166</v>
      </c>
      <c r="BR117" s="99" t="s">
        <v>223</v>
      </c>
      <c r="BS117" s="99" t="s">
        <v>223</v>
      </c>
      <c r="BT117" s="47">
        <v>2</v>
      </c>
      <c r="BU117" s="48">
        <f t="shared" si="159"/>
        <v>18</v>
      </c>
      <c r="BV117" s="48">
        <f t="shared" si="160"/>
        <v>16</v>
      </c>
      <c r="BW117" s="48">
        <f t="shared" si="161"/>
        <v>22</v>
      </c>
      <c r="BX117" s="48">
        <f t="shared" si="162"/>
        <v>72</v>
      </c>
      <c r="BY117" s="48">
        <f t="shared" si="163"/>
        <v>91</v>
      </c>
      <c r="BZ117" s="118">
        <f t="shared" si="164"/>
        <v>41513472</v>
      </c>
      <c r="CA117" s="118">
        <f t="shared" si="165"/>
        <v>0</v>
      </c>
      <c r="CB117" s="118">
        <f t="shared" si="166"/>
        <v>0</v>
      </c>
      <c r="CC117" s="118">
        <f t="shared" si="204"/>
        <v>0</v>
      </c>
      <c r="CD117" s="51">
        <f t="shared" si="167"/>
        <v>0</v>
      </c>
      <c r="CE117" s="81"/>
      <c r="CF117" s="199">
        <f t="shared" si="274"/>
        <v>32</v>
      </c>
      <c r="CG117" s="441" t="s">
        <v>167</v>
      </c>
      <c r="CH117" s="199">
        <f>$AW$107</f>
        <v>29</v>
      </c>
      <c r="CI117" s="199">
        <f>$AX$107</f>
        <v>17</v>
      </c>
      <c r="CJ117" s="199">
        <f>$AY$107</f>
        <v>27</v>
      </c>
      <c r="CK117" s="199">
        <f>$AZ$107</f>
        <v>40</v>
      </c>
      <c r="CL117" s="199">
        <f>$BA$107</f>
        <v>79</v>
      </c>
      <c r="CN117" s="48">
        <f t="shared" si="211"/>
        <v>32</v>
      </c>
      <c r="CO117" s="48">
        <v>9</v>
      </c>
      <c r="CP117" s="47" t="str">
        <f t="shared" si="168"/>
        <v>Qn2</v>
      </c>
      <c r="CQ117" s="47"/>
      <c r="CR117" s="47" t="s">
        <v>238</v>
      </c>
      <c r="CS117" s="99" t="s">
        <v>239</v>
      </c>
      <c r="CT117" s="47" t="s">
        <v>166</v>
      </c>
      <c r="CU117" s="99" t="s">
        <v>223</v>
      </c>
      <c r="CV117" s="99" t="s">
        <v>223</v>
      </c>
      <c r="CW117" s="47">
        <v>2</v>
      </c>
      <c r="CX117" s="48">
        <f t="shared" si="212"/>
        <v>18</v>
      </c>
      <c r="CY117" s="48">
        <f t="shared" si="213"/>
        <v>16</v>
      </c>
      <c r="CZ117" s="48">
        <f t="shared" si="214"/>
        <v>22</v>
      </c>
      <c r="DA117" s="48">
        <f t="shared" si="215"/>
        <v>72</v>
      </c>
      <c r="DB117" s="48">
        <f t="shared" si="216"/>
        <v>91</v>
      </c>
      <c r="DC117" s="118">
        <f t="shared" si="169"/>
        <v>41513472</v>
      </c>
      <c r="DD117" s="118">
        <f t="shared" si="217"/>
        <v>0</v>
      </c>
      <c r="DE117" s="118">
        <f t="shared" si="218"/>
        <v>0</v>
      </c>
      <c r="DF117" s="118">
        <f t="shared" si="219"/>
        <v>0</v>
      </c>
      <c r="DG117" s="51">
        <f t="shared" si="170"/>
        <v>0</v>
      </c>
      <c r="DI117" s="199">
        <f t="shared" si="220"/>
        <v>32</v>
      </c>
      <c r="DJ117" s="441" t="s">
        <v>167</v>
      </c>
      <c r="DK117" s="199">
        <f>$AW$107</f>
        <v>29</v>
      </c>
      <c r="DL117" s="199">
        <f>$AX$107</f>
        <v>17</v>
      </c>
      <c r="DM117" s="199">
        <f>$AY$107</f>
        <v>27</v>
      </c>
      <c r="DN117" s="199">
        <f>$AZ$107</f>
        <v>40</v>
      </c>
      <c r="DO117" s="199">
        <f>$BA$107</f>
        <v>79</v>
      </c>
      <c r="DQ117" s="48">
        <f t="shared" si="226"/>
        <v>32</v>
      </c>
      <c r="DR117" s="48">
        <v>9</v>
      </c>
      <c r="DS117" s="47" t="str">
        <f t="shared" si="171"/>
        <v>Qn2</v>
      </c>
      <c r="DT117" s="47"/>
      <c r="DU117" s="47" t="s">
        <v>238</v>
      </c>
      <c r="DV117" s="99" t="s">
        <v>239</v>
      </c>
      <c r="DW117" s="47" t="s">
        <v>166</v>
      </c>
      <c r="DX117" s="99" t="s">
        <v>223</v>
      </c>
      <c r="DY117" s="99" t="s">
        <v>223</v>
      </c>
      <c r="DZ117" s="47">
        <v>2</v>
      </c>
      <c r="EA117" s="48">
        <f t="shared" si="172"/>
        <v>18</v>
      </c>
      <c r="EB117" s="48">
        <f t="shared" si="173"/>
        <v>16</v>
      </c>
      <c r="EC117" s="48">
        <f t="shared" si="174"/>
        <v>22</v>
      </c>
      <c r="ED117" s="48">
        <f t="shared" si="175"/>
        <v>72</v>
      </c>
      <c r="EE117" s="48">
        <f t="shared" si="176"/>
        <v>91</v>
      </c>
      <c r="EF117" s="118">
        <f t="shared" si="177"/>
        <v>41513472</v>
      </c>
      <c r="EG117" s="118">
        <f t="shared" si="227"/>
        <v>0</v>
      </c>
      <c r="EH117" s="118">
        <f t="shared" si="228"/>
        <v>0</v>
      </c>
      <c r="EI117" s="118">
        <f t="shared" si="229"/>
        <v>0</v>
      </c>
      <c r="EJ117" s="51">
        <f t="shared" si="178"/>
        <v>0</v>
      </c>
      <c r="EL117" s="199">
        <f t="shared" si="230"/>
        <v>32</v>
      </c>
      <c r="EM117" s="441" t="s">
        <v>167</v>
      </c>
      <c r="EN117" s="199">
        <f>$AW$107</f>
        <v>29</v>
      </c>
      <c r="EO117" s="199">
        <f>$AX$107</f>
        <v>17</v>
      </c>
      <c r="EP117" s="199">
        <f>$AY$107</f>
        <v>27</v>
      </c>
      <c r="EQ117" s="199">
        <f>$AZ$107</f>
        <v>40</v>
      </c>
      <c r="ER117" s="199">
        <f>$BA$107</f>
        <v>79</v>
      </c>
      <c r="ET117" s="48">
        <f t="shared" si="236"/>
        <v>32</v>
      </c>
      <c r="EU117" s="48">
        <v>9</v>
      </c>
      <c r="EV117" s="47" t="str">
        <f t="shared" si="179"/>
        <v>Qn2</v>
      </c>
      <c r="EW117" s="47"/>
      <c r="EX117" s="47" t="s">
        <v>238</v>
      </c>
      <c r="EY117" s="99" t="s">
        <v>239</v>
      </c>
      <c r="EZ117" s="47" t="s">
        <v>166</v>
      </c>
      <c r="FA117" s="99" t="s">
        <v>223</v>
      </c>
      <c r="FB117" s="99" t="s">
        <v>223</v>
      </c>
      <c r="FC117" s="47">
        <v>2</v>
      </c>
      <c r="FD117" s="48">
        <f t="shared" si="180"/>
        <v>18</v>
      </c>
      <c r="FE117" s="48">
        <f t="shared" si="181"/>
        <v>16</v>
      </c>
      <c r="FF117" s="48">
        <f t="shared" si="182"/>
        <v>22</v>
      </c>
      <c r="FG117" s="48">
        <f t="shared" si="183"/>
        <v>72</v>
      </c>
      <c r="FH117" s="48">
        <f t="shared" si="184"/>
        <v>91</v>
      </c>
      <c r="FI117" s="118">
        <f t="shared" si="185"/>
        <v>41513472</v>
      </c>
      <c r="FJ117" s="118">
        <f t="shared" si="237"/>
        <v>0</v>
      </c>
      <c r="FK117" s="118">
        <f t="shared" si="238"/>
        <v>0</v>
      </c>
      <c r="FL117" s="118">
        <f t="shared" si="186"/>
        <v>0</v>
      </c>
      <c r="FM117" s="51">
        <f t="shared" si="187"/>
        <v>0</v>
      </c>
      <c r="FO117" s="199">
        <f t="shared" si="239"/>
        <v>32</v>
      </c>
      <c r="FP117" s="441" t="s">
        <v>167</v>
      </c>
      <c r="FQ117" s="199">
        <f>$AW$107</f>
        <v>29</v>
      </c>
      <c r="FR117" s="199">
        <f>$AX$107</f>
        <v>17</v>
      </c>
      <c r="FS117" s="199">
        <f>$AY$107</f>
        <v>27</v>
      </c>
      <c r="FT117" s="199">
        <f>$AZ$107</f>
        <v>40</v>
      </c>
      <c r="FU117" s="199">
        <f>$BA$107</f>
        <v>79</v>
      </c>
      <c r="FW117" s="48">
        <f t="shared" si="245"/>
        <v>32</v>
      </c>
      <c r="FX117" s="48">
        <v>9</v>
      </c>
      <c r="FY117" s="47" t="str">
        <f t="shared" si="188"/>
        <v>Qn2</v>
      </c>
      <c r="FZ117" s="47"/>
      <c r="GA117" s="47" t="s">
        <v>238</v>
      </c>
      <c r="GB117" s="99" t="s">
        <v>239</v>
      </c>
      <c r="GC117" s="47" t="s">
        <v>166</v>
      </c>
      <c r="GD117" s="99" t="s">
        <v>223</v>
      </c>
      <c r="GE117" s="99" t="s">
        <v>223</v>
      </c>
      <c r="GF117" s="47">
        <v>2</v>
      </c>
      <c r="GG117" s="48">
        <f t="shared" si="189"/>
        <v>18</v>
      </c>
      <c r="GH117" s="48">
        <f t="shared" si="190"/>
        <v>16</v>
      </c>
      <c r="GI117" s="48">
        <f t="shared" si="191"/>
        <v>22</v>
      </c>
      <c r="GJ117" s="48">
        <f t="shared" si="192"/>
        <v>72</v>
      </c>
      <c r="GK117" s="48">
        <f t="shared" si="193"/>
        <v>91</v>
      </c>
      <c r="GL117" s="118">
        <f t="shared" si="194"/>
        <v>41513472</v>
      </c>
      <c r="GM117" s="118">
        <f t="shared" si="246"/>
        <v>0</v>
      </c>
      <c r="GN117" s="118">
        <f t="shared" si="247"/>
        <v>0</v>
      </c>
      <c r="GO117" s="118">
        <f t="shared" si="195"/>
        <v>0</v>
      </c>
      <c r="GP117" s="51">
        <f t="shared" si="196"/>
        <v>0</v>
      </c>
      <c r="GS117" s="48">
        <v>1</v>
      </c>
      <c r="GT117" s="47">
        <v>2</v>
      </c>
      <c r="GU117" s="97" t="s">
        <v>240</v>
      </c>
      <c r="GV117" s="93">
        <f t="shared" si="282"/>
        <v>2</v>
      </c>
      <c r="GW117" s="47" t="s">
        <v>206</v>
      </c>
      <c r="GX117" s="99" t="str">
        <f t="shared" si="277"/>
        <v>Wd2</v>
      </c>
      <c r="GY117" s="48">
        <f t="shared" si="102"/>
        <v>0</v>
      </c>
      <c r="GZ117" s="306">
        <f t="shared" si="278"/>
        <v>0</v>
      </c>
      <c r="HA117" s="95">
        <f t="shared" si="283"/>
        <v>0</v>
      </c>
      <c r="HB117" s="51">
        <f t="shared" si="279"/>
        <v>0</v>
      </c>
      <c r="HC117" s="51">
        <f t="shared" si="280"/>
        <v>0</v>
      </c>
      <c r="HD117" s="453">
        <f t="shared" si="281"/>
        <v>0</v>
      </c>
      <c r="HE117" s="68"/>
    </row>
    <row r="118" spans="1:213">
      <c r="A118" s="216" t="str">
        <f t="shared" si="294"/>
        <v>PIC-b</v>
      </c>
      <c r="B118" s="47">
        <f t="shared" si="284"/>
        <v>0</v>
      </c>
      <c r="C118" s="47">
        <f t="shared" si="285"/>
        <v>0</v>
      </c>
      <c r="D118" s="47">
        <f t="shared" si="286"/>
        <v>0</v>
      </c>
      <c r="E118" s="47">
        <f t="shared" si="287"/>
        <v>0</v>
      </c>
      <c r="F118" s="47">
        <f t="shared" si="288"/>
        <v>0</v>
      </c>
      <c r="G118" s="49"/>
      <c r="H118" s="47" t="str">
        <f t="shared" si="275"/>
        <v/>
      </c>
      <c r="I118" s="47" t="str">
        <f t="shared" si="275"/>
        <v/>
      </c>
      <c r="J118" s="47" t="str">
        <f t="shared" si="275"/>
        <v/>
      </c>
      <c r="K118" s="47" t="str">
        <f t="shared" si="275"/>
        <v/>
      </c>
      <c r="L118" s="47" t="str">
        <f t="shared" si="275"/>
        <v/>
      </c>
      <c r="M118" s="49" t="str">
        <f t="shared" si="271"/>
        <v>PIC-b</v>
      </c>
      <c r="N118" s="201">
        <f t="shared" si="261"/>
        <v>1</v>
      </c>
      <c r="O118" s="47" t="str">
        <f t="shared" si="262"/>
        <v/>
      </c>
      <c r="P118" s="47" t="str">
        <f t="shared" si="263"/>
        <v/>
      </c>
      <c r="Q118" s="47">
        <f t="shared" si="264"/>
        <v>1</v>
      </c>
      <c r="R118" s="201" t="str">
        <f t="shared" si="265"/>
        <v/>
      </c>
      <c r="T118" s="47">
        <f t="shared" si="289"/>
        <v>0</v>
      </c>
      <c r="U118" s="47">
        <f t="shared" si="290"/>
        <v>0</v>
      </c>
      <c r="V118" s="47">
        <f t="shared" si="291"/>
        <v>0</v>
      </c>
      <c r="W118" s="47">
        <f t="shared" si="292"/>
        <v>0</v>
      </c>
      <c r="X118" s="47">
        <f t="shared" si="293"/>
        <v>0</v>
      </c>
      <c r="Z118" s="47" t="str">
        <f t="shared" si="276"/>
        <v/>
      </c>
      <c r="AA118" s="47" t="str">
        <f>IF(AA21=AA22,AA21,"")</f>
        <v/>
      </c>
      <c r="AB118" s="47" t="str">
        <f t="shared" si="276"/>
        <v/>
      </c>
      <c r="AC118" s="47" t="str">
        <f t="shared" si="276"/>
        <v/>
      </c>
      <c r="AD118" s="47" t="str">
        <f t="shared" si="276"/>
        <v/>
      </c>
      <c r="AE118" s="49" t="str">
        <f t="shared" si="272"/>
        <v>PIC-b</v>
      </c>
      <c r="AF118" s="201">
        <f t="shared" si="266"/>
        <v>1</v>
      </c>
      <c r="AG118" s="47">
        <f t="shared" si="267"/>
        <v>1</v>
      </c>
      <c r="AH118" s="47" t="str">
        <f t="shared" si="268"/>
        <v/>
      </c>
      <c r="AI118" s="47">
        <f t="shared" si="269"/>
        <v>1</v>
      </c>
      <c r="AJ118" s="201" t="str">
        <f t="shared" si="270"/>
        <v/>
      </c>
      <c r="AL118" s="217"/>
      <c r="AM118" s="217"/>
      <c r="AN118" s="217"/>
      <c r="AO118" s="217"/>
      <c r="AP118" s="217"/>
      <c r="AQ118" s="344"/>
      <c r="AR118" s="344"/>
      <c r="AT118" s="46">
        <f t="shared" ref="AT118:AT129" si="296">AT5</f>
        <v>2</v>
      </c>
      <c r="AU118" s="47" t="str">
        <f t="shared" ref="AU118:AU129" si="297">AU5</f>
        <v>PIC-a</v>
      </c>
      <c r="AV118" s="47" t="str">
        <f t="shared" si="295"/>
        <v>Pa</v>
      </c>
      <c r="AW118" s="118"/>
      <c r="AX118" s="118"/>
      <c r="AY118" s="118">
        <f t="shared" ref="AY118:BA128" si="298">IF(SUMIF($BM$6:$BM$56,CONCATENATE($AV118,AY$116),$CA$6:$CA$56)&gt;0,$AN$4/SUMIF($BM$6:$BM$56,CONCATENATE($AV118,AY$116),$CA$6:$CA$56),0)</f>
        <v>79.847608024691354</v>
      </c>
      <c r="AZ118" s="118">
        <f t="shared" si="298"/>
        <v>230.28776041666666</v>
      </c>
      <c r="BA118" s="118">
        <f t="shared" si="298"/>
        <v>3377.5538194444443</v>
      </c>
      <c r="BC118" s="199">
        <f t="shared" si="197"/>
        <v>33</v>
      </c>
      <c r="BD118" s="441" t="s">
        <v>170</v>
      </c>
      <c r="BE118" s="199">
        <f>$AW$108</f>
        <v>47</v>
      </c>
      <c r="BF118" s="199">
        <f>$AX$108</f>
        <v>10</v>
      </c>
      <c r="BG118" s="199">
        <f>$AY$108</f>
        <v>22</v>
      </c>
      <c r="BH118" s="199">
        <f>$AZ$108</f>
        <v>52</v>
      </c>
      <c r="BI118" s="199">
        <f>$BA$108</f>
        <v>40</v>
      </c>
      <c r="BK118" s="48">
        <f t="shared" si="203"/>
        <v>33</v>
      </c>
      <c r="BL118" s="48">
        <v>10</v>
      </c>
      <c r="BM118" s="47" t="str">
        <f t="shared" si="158"/>
        <v>Jk5</v>
      </c>
      <c r="BN118" s="47"/>
      <c r="BO118" s="47" t="s">
        <v>241</v>
      </c>
      <c r="BP118" s="99" t="s">
        <v>242</v>
      </c>
      <c r="BQ118" s="99" t="s">
        <v>242</v>
      </c>
      <c r="BR118" s="99" t="s">
        <v>242</v>
      </c>
      <c r="BS118" s="99" t="s">
        <v>242</v>
      </c>
      <c r="BT118" s="47">
        <v>5</v>
      </c>
      <c r="BU118" s="48">
        <f t="shared" si="159"/>
        <v>24</v>
      </c>
      <c r="BV118" s="48">
        <f t="shared" si="160"/>
        <v>12</v>
      </c>
      <c r="BW118" s="48">
        <f t="shared" si="161"/>
        <v>12</v>
      </c>
      <c r="BX118" s="48">
        <f t="shared" si="162"/>
        <v>52</v>
      </c>
      <c r="BY118" s="48">
        <f t="shared" si="163"/>
        <v>21</v>
      </c>
      <c r="BZ118" s="118">
        <f t="shared" si="164"/>
        <v>3773952</v>
      </c>
      <c r="CA118" s="118">
        <f t="shared" si="165"/>
        <v>1291289.5586095394</v>
      </c>
      <c r="CB118" s="118">
        <f t="shared" si="166"/>
        <v>200</v>
      </c>
      <c r="CC118" s="118">
        <f t="shared" si="204"/>
        <v>258257911.72190788</v>
      </c>
      <c r="CD118" s="51">
        <f t="shared" si="167"/>
        <v>1.1849643215851788E-2</v>
      </c>
      <c r="CE118" s="81"/>
      <c r="CF118" s="199">
        <f t="shared" si="274"/>
        <v>33</v>
      </c>
      <c r="CG118" s="441" t="s">
        <v>170</v>
      </c>
      <c r="CH118" s="199">
        <f>$AW$108</f>
        <v>47</v>
      </c>
      <c r="CI118" s="199">
        <f>$AX$108</f>
        <v>10</v>
      </c>
      <c r="CJ118" s="199">
        <f>$AY$108</f>
        <v>22</v>
      </c>
      <c r="CK118" s="199">
        <f>$AZ$108</f>
        <v>52</v>
      </c>
      <c r="CL118" s="199">
        <f>$BA$108</f>
        <v>40</v>
      </c>
      <c r="CN118" s="48">
        <f t="shared" si="211"/>
        <v>33</v>
      </c>
      <c r="CO118" s="48">
        <v>10</v>
      </c>
      <c r="CP118" s="47" t="str">
        <f t="shared" si="168"/>
        <v>Jk5</v>
      </c>
      <c r="CQ118" s="47"/>
      <c r="CR118" s="47" t="s">
        <v>241</v>
      </c>
      <c r="CS118" s="99" t="s">
        <v>242</v>
      </c>
      <c r="CT118" s="99" t="s">
        <v>242</v>
      </c>
      <c r="CU118" s="99" t="s">
        <v>242</v>
      </c>
      <c r="CV118" s="99" t="s">
        <v>242</v>
      </c>
      <c r="CW118" s="47">
        <v>5</v>
      </c>
      <c r="CX118" s="48">
        <f t="shared" si="212"/>
        <v>24</v>
      </c>
      <c r="CY118" s="48">
        <f t="shared" si="213"/>
        <v>12</v>
      </c>
      <c r="CZ118" s="48">
        <f t="shared" si="214"/>
        <v>12</v>
      </c>
      <c r="DA118" s="48">
        <f t="shared" si="215"/>
        <v>52</v>
      </c>
      <c r="DB118" s="48">
        <f t="shared" si="216"/>
        <v>21</v>
      </c>
      <c r="DC118" s="118">
        <f t="shared" si="169"/>
        <v>3773952</v>
      </c>
      <c r="DD118" s="118">
        <f t="shared" si="217"/>
        <v>1354710.1995680346</v>
      </c>
      <c r="DE118" s="118">
        <f t="shared" si="218"/>
        <v>300</v>
      </c>
      <c r="DF118" s="118">
        <f t="shared" si="219"/>
        <v>406413059.87041038</v>
      </c>
      <c r="DG118" s="51">
        <f t="shared" si="170"/>
        <v>1.8647443269473506E-2</v>
      </c>
      <c r="DI118" s="199">
        <f t="shared" si="220"/>
        <v>33</v>
      </c>
      <c r="DJ118" s="441" t="s">
        <v>170</v>
      </c>
      <c r="DK118" s="199">
        <f>$AW$108</f>
        <v>47</v>
      </c>
      <c r="DL118" s="199">
        <f>$AX$108</f>
        <v>10</v>
      </c>
      <c r="DM118" s="199">
        <f>$AY$108</f>
        <v>22</v>
      </c>
      <c r="DN118" s="199">
        <f>$AZ$108</f>
        <v>52</v>
      </c>
      <c r="DO118" s="199">
        <f>$BA$108</f>
        <v>40</v>
      </c>
      <c r="DQ118" s="48">
        <f t="shared" si="226"/>
        <v>33</v>
      </c>
      <c r="DR118" s="48">
        <v>10</v>
      </c>
      <c r="DS118" s="47" t="str">
        <f t="shared" si="171"/>
        <v>Jk5</v>
      </c>
      <c r="DT118" s="47"/>
      <c r="DU118" s="47" t="s">
        <v>241</v>
      </c>
      <c r="DV118" s="99" t="s">
        <v>242</v>
      </c>
      <c r="DW118" s="99" t="s">
        <v>242</v>
      </c>
      <c r="DX118" s="99" t="s">
        <v>242</v>
      </c>
      <c r="DY118" s="99" t="s">
        <v>242</v>
      </c>
      <c r="DZ118" s="47">
        <v>5</v>
      </c>
      <c r="EA118" s="48">
        <f t="shared" si="172"/>
        <v>24</v>
      </c>
      <c r="EB118" s="48">
        <f t="shared" si="173"/>
        <v>12</v>
      </c>
      <c r="EC118" s="48">
        <f t="shared" si="174"/>
        <v>12</v>
      </c>
      <c r="ED118" s="48">
        <f t="shared" si="175"/>
        <v>52</v>
      </c>
      <c r="EE118" s="48">
        <f t="shared" si="176"/>
        <v>21</v>
      </c>
      <c r="EF118" s="118">
        <f t="shared" si="177"/>
        <v>3773952</v>
      </c>
      <c r="EG118" s="118">
        <f t="shared" si="227"/>
        <v>1319992.6502359726</v>
      </c>
      <c r="EH118" s="118">
        <f t="shared" si="228"/>
        <v>500</v>
      </c>
      <c r="EI118" s="118">
        <f t="shared" si="229"/>
        <v>659996325.11798632</v>
      </c>
      <c r="EJ118" s="51">
        <f t="shared" si="178"/>
        <v>3.0282599763459751E-2</v>
      </c>
      <c r="EL118" s="199">
        <f t="shared" si="230"/>
        <v>33</v>
      </c>
      <c r="EM118" s="441" t="s">
        <v>170</v>
      </c>
      <c r="EN118" s="199">
        <f>$AW$108</f>
        <v>47</v>
      </c>
      <c r="EO118" s="199">
        <f>$AX$108</f>
        <v>10</v>
      </c>
      <c r="EP118" s="199">
        <f>$AY$108</f>
        <v>22</v>
      </c>
      <c r="EQ118" s="199">
        <f>$AZ$108</f>
        <v>52</v>
      </c>
      <c r="ER118" s="199">
        <f>$BA$108</f>
        <v>40</v>
      </c>
      <c r="ET118" s="48">
        <f t="shared" si="236"/>
        <v>33</v>
      </c>
      <c r="EU118" s="48">
        <v>10</v>
      </c>
      <c r="EV118" s="47" t="str">
        <f t="shared" si="179"/>
        <v>Jk5</v>
      </c>
      <c r="EW118" s="47"/>
      <c r="EX118" s="47" t="s">
        <v>241</v>
      </c>
      <c r="EY118" s="99" t="s">
        <v>242</v>
      </c>
      <c r="EZ118" s="99" t="s">
        <v>242</v>
      </c>
      <c r="FA118" s="99" t="s">
        <v>242</v>
      </c>
      <c r="FB118" s="99" t="s">
        <v>242</v>
      </c>
      <c r="FC118" s="47">
        <v>5</v>
      </c>
      <c r="FD118" s="48">
        <f t="shared" si="180"/>
        <v>24</v>
      </c>
      <c r="FE118" s="48">
        <f t="shared" si="181"/>
        <v>12</v>
      </c>
      <c r="FF118" s="48">
        <f t="shared" si="182"/>
        <v>12</v>
      </c>
      <c r="FG118" s="48">
        <f t="shared" si="183"/>
        <v>52</v>
      </c>
      <c r="FH118" s="48">
        <f t="shared" si="184"/>
        <v>21</v>
      </c>
      <c r="FI118" s="118">
        <f t="shared" si="185"/>
        <v>3773952</v>
      </c>
      <c r="FJ118" s="118">
        <f t="shared" si="237"/>
        <v>1538541.582733813</v>
      </c>
      <c r="FK118" s="118">
        <f t="shared" si="238"/>
        <v>800</v>
      </c>
      <c r="FL118" s="118">
        <f t="shared" si="186"/>
        <v>1230833266.1870503</v>
      </c>
      <c r="FM118" s="51">
        <f t="shared" si="187"/>
        <v>5.6474301078617624E-2</v>
      </c>
      <c r="FO118" s="199">
        <f t="shared" si="239"/>
        <v>33</v>
      </c>
      <c r="FP118" s="441" t="s">
        <v>170</v>
      </c>
      <c r="FQ118" s="199">
        <f>$AW$108</f>
        <v>47</v>
      </c>
      <c r="FR118" s="199">
        <f>$AX$108</f>
        <v>10</v>
      </c>
      <c r="FS118" s="199">
        <f>$AY$108</f>
        <v>22</v>
      </c>
      <c r="FT118" s="199">
        <f>$AZ$108</f>
        <v>52</v>
      </c>
      <c r="FU118" s="199">
        <f>$BA$108</f>
        <v>40</v>
      </c>
      <c r="FW118" s="48">
        <f t="shared" si="245"/>
        <v>33</v>
      </c>
      <c r="FX118" s="48">
        <v>10</v>
      </c>
      <c r="FY118" s="47" t="str">
        <f t="shared" si="188"/>
        <v>Jk5</v>
      </c>
      <c r="FZ118" s="47"/>
      <c r="GA118" s="47" t="s">
        <v>241</v>
      </c>
      <c r="GB118" s="99" t="s">
        <v>242</v>
      </c>
      <c r="GC118" s="99" t="s">
        <v>242</v>
      </c>
      <c r="GD118" s="99" t="s">
        <v>242</v>
      </c>
      <c r="GE118" s="99" t="s">
        <v>242</v>
      </c>
      <c r="GF118" s="47">
        <v>5</v>
      </c>
      <c r="GG118" s="48">
        <f t="shared" si="189"/>
        <v>24</v>
      </c>
      <c r="GH118" s="48">
        <f t="shared" si="190"/>
        <v>12</v>
      </c>
      <c r="GI118" s="48">
        <f t="shared" si="191"/>
        <v>12</v>
      </c>
      <c r="GJ118" s="48">
        <f t="shared" si="192"/>
        <v>52</v>
      </c>
      <c r="GK118" s="48">
        <f t="shared" si="193"/>
        <v>21</v>
      </c>
      <c r="GL118" s="118">
        <f t="shared" si="194"/>
        <v>3773952</v>
      </c>
      <c r="GM118" s="118">
        <f t="shared" si="246"/>
        <v>617935.5</v>
      </c>
      <c r="GN118" s="118">
        <f t="shared" si="247"/>
        <v>1000</v>
      </c>
      <c r="GO118" s="118">
        <f t="shared" si="195"/>
        <v>617935500</v>
      </c>
      <c r="GP118" s="51">
        <f t="shared" si="196"/>
        <v>2.8352723665223664E-2</v>
      </c>
      <c r="GS118" s="48">
        <v>1</v>
      </c>
      <c r="GT118" s="47">
        <v>1</v>
      </c>
      <c r="GU118" s="97" t="s">
        <v>240</v>
      </c>
      <c r="GV118" s="93">
        <f t="shared" si="282"/>
        <v>2</v>
      </c>
      <c r="GW118" s="47" t="s">
        <v>206</v>
      </c>
      <c r="GX118" s="99" t="str">
        <f t="shared" si="277"/>
        <v>Wd1</v>
      </c>
      <c r="GY118" s="48">
        <f t="shared" si="102"/>
        <v>0</v>
      </c>
      <c r="GZ118" s="306">
        <f t="shared" si="278"/>
        <v>0</v>
      </c>
      <c r="HA118" s="95">
        <f t="shared" si="283"/>
        <v>0</v>
      </c>
      <c r="HB118" s="51">
        <f t="shared" si="279"/>
        <v>0</v>
      </c>
      <c r="HC118" s="51">
        <f t="shared" si="280"/>
        <v>0</v>
      </c>
      <c r="HD118" s="453">
        <f t="shared" si="281"/>
        <v>0</v>
      </c>
      <c r="HE118" s="68"/>
    </row>
    <row r="119" spans="1:213">
      <c r="A119" s="216" t="str">
        <f t="shared" si="294"/>
        <v>PIC-c</v>
      </c>
      <c r="B119" s="47">
        <f t="shared" si="284"/>
        <v>0</v>
      </c>
      <c r="C119" s="47">
        <f t="shared" si="285"/>
        <v>0</v>
      </c>
      <c r="D119" s="47">
        <f t="shared" si="286"/>
        <v>0</v>
      </c>
      <c r="E119" s="47">
        <f t="shared" si="287"/>
        <v>0</v>
      </c>
      <c r="F119" s="47">
        <f t="shared" si="288"/>
        <v>0</v>
      </c>
      <c r="G119" s="49"/>
      <c r="H119" s="47" t="str">
        <f t="shared" si="275"/>
        <v>PIC-e</v>
      </c>
      <c r="I119" s="47" t="str">
        <f t="shared" si="275"/>
        <v/>
      </c>
      <c r="J119" s="47" t="str">
        <f t="shared" si="275"/>
        <v/>
      </c>
      <c r="K119" s="47" t="str">
        <f t="shared" si="275"/>
        <v/>
      </c>
      <c r="L119" s="47" t="str">
        <f t="shared" si="275"/>
        <v/>
      </c>
      <c r="M119" s="49" t="str">
        <f t="shared" si="271"/>
        <v>PIC-b</v>
      </c>
      <c r="N119" s="201">
        <f t="shared" si="261"/>
        <v>1</v>
      </c>
      <c r="O119" s="47" t="str">
        <f t="shared" si="262"/>
        <v/>
      </c>
      <c r="P119" s="47" t="str">
        <f t="shared" si="263"/>
        <v/>
      </c>
      <c r="Q119" s="47" t="str">
        <f t="shared" si="264"/>
        <v/>
      </c>
      <c r="R119" s="201" t="str">
        <f t="shared" si="265"/>
        <v/>
      </c>
      <c r="T119" s="47">
        <f t="shared" si="289"/>
        <v>0</v>
      </c>
      <c r="U119" s="47">
        <f t="shared" si="290"/>
        <v>0</v>
      </c>
      <c r="V119" s="47">
        <f t="shared" si="291"/>
        <v>0</v>
      </c>
      <c r="W119" s="47">
        <f t="shared" si="292"/>
        <v>0</v>
      </c>
      <c r="X119" s="47">
        <f t="shared" si="293"/>
        <v>0</v>
      </c>
      <c r="Z119" s="47" t="str">
        <f t="shared" si="276"/>
        <v/>
      </c>
      <c r="AA119" s="47" t="str">
        <f t="shared" si="276"/>
        <v/>
      </c>
      <c r="AB119" s="47" t="str">
        <f t="shared" si="276"/>
        <v/>
      </c>
      <c r="AC119" s="47" t="str">
        <f t="shared" si="276"/>
        <v/>
      </c>
      <c r="AD119" s="47" t="str">
        <f t="shared" si="276"/>
        <v/>
      </c>
      <c r="AE119" s="49" t="str">
        <f t="shared" si="272"/>
        <v>PIC-b</v>
      </c>
      <c r="AF119" s="201">
        <f t="shared" si="266"/>
        <v>1</v>
      </c>
      <c r="AG119" s="47" t="str">
        <f t="shared" si="267"/>
        <v/>
      </c>
      <c r="AH119" s="47" t="str">
        <f t="shared" si="268"/>
        <v/>
      </c>
      <c r="AI119" s="47" t="str">
        <f t="shared" si="269"/>
        <v/>
      </c>
      <c r="AJ119" s="201" t="str">
        <f t="shared" si="270"/>
        <v/>
      </c>
      <c r="AL119" s="217"/>
      <c r="AM119" s="217"/>
      <c r="AN119" s="315"/>
      <c r="AO119" s="217"/>
      <c r="AP119" s="217"/>
      <c r="AQ119" s="344"/>
      <c r="AR119" s="344"/>
      <c r="AS119" s="49"/>
      <c r="AT119" s="46">
        <f t="shared" si="296"/>
        <v>3</v>
      </c>
      <c r="AU119" s="47" t="str">
        <f t="shared" si="297"/>
        <v>PIC-b</v>
      </c>
      <c r="AV119" s="47" t="str">
        <f t="shared" si="295"/>
        <v>Pb</v>
      </c>
      <c r="AW119" s="118"/>
      <c r="AX119" s="118"/>
      <c r="AY119" s="118">
        <f t="shared" si="298"/>
        <v>76.995907738095241</v>
      </c>
      <c r="AZ119" s="118">
        <f t="shared" si="298"/>
        <v>308.92260543699189</v>
      </c>
      <c r="BA119" s="118">
        <f t="shared" si="298"/>
        <v>2110.9711371527778</v>
      </c>
      <c r="BC119" s="199">
        <f t="shared" si="197"/>
        <v>34</v>
      </c>
      <c r="BD119" s="441" t="s">
        <v>159</v>
      </c>
      <c r="BE119" s="199">
        <f>$AW$109</f>
        <v>53</v>
      </c>
      <c r="BF119" s="199">
        <f>$AX$109</f>
        <v>6</v>
      </c>
      <c r="BG119" s="199">
        <f>$AY$109</f>
        <v>33</v>
      </c>
      <c r="BH119" s="199">
        <f>$AZ$109</f>
        <v>28</v>
      </c>
      <c r="BI119" s="199">
        <f>$BA$109</f>
        <v>64</v>
      </c>
      <c r="BK119" s="48">
        <f t="shared" si="203"/>
        <v>34</v>
      </c>
      <c r="BL119" s="48">
        <v>10</v>
      </c>
      <c r="BM119" s="47" t="str">
        <f t="shared" si="158"/>
        <v>Jk4</v>
      </c>
      <c r="BN119" s="47"/>
      <c r="BO119" s="47" t="s">
        <v>241</v>
      </c>
      <c r="BP119" s="99" t="s">
        <v>242</v>
      </c>
      <c r="BQ119" s="99" t="s">
        <v>242</v>
      </c>
      <c r="BR119" s="99" t="s">
        <v>242</v>
      </c>
      <c r="BS119" s="47" t="s">
        <v>172</v>
      </c>
      <c r="BT119" s="47">
        <v>4</v>
      </c>
      <c r="BU119" s="48">
        <f t="shared" si="159"/>
        <v>24</v>
      </c>
      <c r="BV119" s="48">
        <f t="shared" si="160"/>
        <v>12</v>
      </c>
      <c r="BW119" s="48">
        <f t="shared" si="161"/>
        <v>12</v>
      </c>
      <c r="BX119" s="48">
        <f t="shared" si="162"/>
        <v>52</v>
      </c>
      <c r="BY119" s="48">
        <f t="shared" si="163"/>
        <v>70</v>
      </c>
      <c r="BZ119" s="118">
        <f t="shared" si="164"/>
        <v>12579840</v>
      </c>
      <c r="CA119" s="118">
        <f t="shared" si="165"/>
        <v>4304298.5286984639</v>
      </c>
      <c r="CB119" s="118">
        <f t="shared" si="166"/>
        <v>40</v>
      </c>
      <c r="CC119" s="118">
        <f t="shared" si="204"/>
        <v>172171941.14793855</v>
      </c>
      <c r="CD119" s="51">
        <f t="shared" si="167"/>
        <v>7.899762143901189E-3</v>
      </c>
      <c r="CE119" s="81"/>
      <c r="CF119" s="199">
        <f t="shared" si="274"/>
        <v>34</v>
      </c>
      <c r="CG119" s="441" t="s">
        <v>159</v>
      </c>
      <c r="CH119" s="199">
        <f>$AW$109</f>
        <v>53</v>
      </c>
      <c r="CI119" s="199">
        <f>$AX$109</f>
        <v>6</v>
      </c>
      <c r="CJ119" s="199">
        <f>$AY$109</f>
        <v>33</v>
      </c>
      <c r="CK119" s="199">
        <f>$AZ$109</f>
        <v>28</v>
      </c>
      <c r="CL119" s="199">
        <f>$BA$109</f>
        <v>64</v>
      </c>
      <c r="CN119" s="48">
        <f t="shared" si="211"/>
        <v>34</v>
      </c>
      <c r="CO119" s="48">
        <v>10</v>
      </c>
      <c r="CP119" s="47" t="str">
        <f t="shared" si="168"/>
        <v>Jk4</v>
      </c>
      <c r="CQ119" s="47"/>
      <c r="CR119" s="47" t="s">
        <v>241</v>
      </c>
      <c r="CS119" s="99" t="s">
        <v>242</v>
      </c>
      <c r="CT119" s="99" t="s">
        <v>242</v>
      </c>
      <c r="CU119" s="99" t="s">
        <v>242</v>
      </c>
      <c r="CV119" s="47" t="s">
        <v>172</v>
      </c>
      <c r="CW119" s="47">
        <v>4</v>
      </c>
      <c r="CX119" s="48">
        <f t="shared" si="212"/>
        <v>24</v>
      </c>
      <c r="CY119" s="48">
        <f t="shared" si="213"/>
        <v>12</v>
      </c>
      <c r="CZ119" s="48">
        <f t="shared" si="214"/>
        <v>12</v>
      </c>
      <c r="DA119" s="48">
        <f t="shared" si="215"/>
        <v>52</v>
      </c>
      <c r="DB119" s="48">
        <f t="shared" si="216"/>
        <v>70</v>
      </c>
      <c r="DC119" s="118">
        <f t="shared" si="169"/>
        <v>12579840</v>
      </c>
      <c r="DD119" s="118">
        <f t="shared" si="217"/>
        <v>4515700.6652267817</v>
      </c>
      <c r="DE119" s="118">
        <f t="shared" si="218"/>
        <v>60</v>
      </c>
      <c r="DF119" s="118">
        <f t="shared" si="219"/>
        <v>270942039.91360688</v>
      </c>
      <c r="DG119" s="51">
        <f t="shared" si="170"/>
        <v>1.243162884631567E-2</v>
      </c>
      <c r="DI119" s="199">
        <f t="shared" si="220"/>
        <v>34</v>
      </c>
      <c r="DJ119" s="441" t="s">
        <v>159</v>
      </c>
      <c r="DK119" s="199">
        <f>$AW$109</f>
        <v>53</v>
      </c>
      <c r="DL119" s="199">
        <f>$AX$109</f>
        <v>6</v>
      </c>
      <c r="DM119" s="199">
        <f>$AY$109</f>
        <v>33</v>
      </c>
      <c r="DN119" s="199">
        <f>$AZ$109</f>
        <v>28</v>
      </c>
      <c r="DO119" s="199">
        <f>$BA$109</f>
        <v>64</v>
      </c>
      <c r="DQ119" s="48">
        <f t="shared" si="226"/>
        <v>34</v>
      </c>
      <c r="DR119" s="48">
        <v>10</v>
      </c>
      <c r="DS119" s="47" t="str">
        <f t="shared" si="171"/>
        <v>Jk4</v>
      </c>
      <c r="DT119" s="47"/>
      <c r="DU119" s="47" t="s">
        <v>241</v>
      </c>
      <c r="DV119" s="99" t="s">
        <v>242</v>
      </c>
      <c r="DW119" s="99" t="s">
        <v>242</v>
      </c>
      <c r="DX119" s="99" t="s">
        <v>242</v>
      </c>
      <c r="DY119" s="47" t="s">
        <v>172</v>
      </c>
      <c r="DZ119" s="47">
        <v>4</v>
      </c>
      <c r="EA119" s="48">
        <f t="shared" si="172"/>
        <v>24</v>
      </c>
      <c r="EB119" s="48">
        <f t="shared" si="173"/>
        <v>12</v>
      </c>
      <c r="EC119" s="48">
        <f t="shared" si="174"/>
        <v>12</v>
      </c>
      <c r="ED119" s="48">
        <f t="shared" si="175"/>
        <v>52</v>
      </c>
      <c r="EE119" s="48">
        <f t="shared" si="176"/>
        <v>70</v>
      </c>
      <c r="EF119" s="118">
        <f t="shared" si="177"/>
        <v>12579840</v>
      </c>
      <c r="EG119" s="118">
        <f t="shared" si="227"/>
        <v>4399975.5007865755</v>
      </c>
      <c r="EH119" s="118">
        <f t="shared" si="228"/>
        <v>100</v>
      </c>
      <c r="EI119" s="118">
        <f t="shared" si="229"/>
        <v>439997550.07865757</v>
      </c>
      <c r="EJ119" s="51">
        <f t="shared" si="178"/>
        <v>2.0188399842306502E-2</v>
      </c>
      <c r="EL119" s="199">
        <f t="shared" si="230"/>
        <v>34</v>
      </c>
      <c r="EM119" s="441" t="s">
        <v>159</v>
      </c>
      <c r="EN119" s="199">
        <f>$AW$109</f>
        <v>53</v>
      </c>
      <c r="EO119" s="199">
        <f>$AX$109</f>
        <v>6</v>
      </c>
      <c r="EP119" s="199">
        <f>$AY$109</f>
        <v>33</v>
      </c>
      <c r="EQ119" s="199">
        <f>$AZ$109</f>
        <v>28</v>
      </c>
      <c r="ER119" s="199">
        <f>$BA$109</f>
        <v>64</v>
      </c>
      <c r="ET119" s="48">
        <f t="shared" si="236"/>
        <v>34</v>
      </c>
      <c r="EU119" s="48">
        <v>10</v>
      </c>
      <c r="EV119" s="47" t="str">
        <f t="shared" si="179"/>
        <v>Jk4</v>
      </c>
      <c r="EW119" s="47"/>
      <c r="EX119" s="47" t="s">
        <v>241</v>
      </c>
      <c r="EY119" s="99" t="s">
        <v>242</v>
      </c>
      <c r="EZ119" s="99" t="s">
        <v>242</v>
      </c>
      <c r="FA119" s="99" t="s">
        <v>242</v>
      </c>
      <c r="FB119" s="47" t="s">
        <v>172</v>
      </c>
      <c r="FC119" s="47">
        <v>4</v>
      </c>
      <c r="FD119" s="48">
        <f t="shared" si="180"/>
        <v>24</v>
      </c>
      <c r="FE119" s="48">
        <f t="shared" si="181"/>
        <v>12</v>
      </c>
      <c r="FF119" s="48">
        <f t="shared" si="182"/>
        <v>12</v>
      </c>
      <c r="FG119" s="48">
        <f t="shared" si="183"/>
        <v>52</v>
      </c>
      <c r="FH119" s="48">
        <f t="shared" si="184"/>
        <v>70</v>
      </c>
      <c r="FI119" s="118">
        <f t="shared" si="185"/>
        <v>12579840</v>
      </c>
      <c r="FJ119" s="118">
        <f t="shared" si="237"/>
        <v>5128471.9424460437</v>
      </c>
      <c r="FK119" s="118">
        <f t="shared" si="238"/>
        <v>160</v>
      </c>
      <c r="FL119" s="118">
        <f t="shared" si="186"/>
        <v>820555510.79136705</v>
      </c>
      <c r="FM119" s="51">
        <f t="shared" si="187"/>
        <v>3.7649534052411761E-2</v>
      </c>
      <c r="FO119" s="199">
        <f t="shared" si="239"/>
        <v>34</v>
      </c>
      <c r="FP119" s="441" t="s">
        <v>159</v>
      </c>
      <c r="FQ119" s="199">
        <f>$AW$109</f>
        <v>53</v>
      </c>
      <c r="FR119" s="199">
        <f>$AX$109</f>
        <v>6</v>
      </c>
      <c r="FS119" s="199">
        <f>$AY$109</f>
        <v>33</v>
      </c>
      <c r="FT119" s="199">
        <f>$AZ$109</f>
        <v>28</v>
      </c>
      <c r="FU119" s="199">
        <f>$BA$109</f>
        <v>64</v>
      </c>
      <c r="FW119" s="48">
        <f t="shared" si="245"/>
        <v>34</v>
      </c>
      <c r="FX119" s="48">
        <v>10</v>
      </c>
      <c r="FY119" s="47" t="str">
        <f t="shared" si="188"/>
        <v>Jk4</v>
      </c>
      <c r="FZ119" s="47"/>
      <c r="GA119" s="47" t="s">
        <v>241</v>
      </c>
      <c r="GB119" s="99" t="s">
        <v>242</v>
      </c>
      <c r="GC119" s="99" t="s">
        <v>242</v>
      </c>
      <c r="GD119" s="99" t="s">
        <v>242</v>
      </c>
      <c r="GE119" s="47" t="s">
        <v>172</v>
      </c>
      <c r="GF119" s="47">
        <v>4</v>
      </c>
      <c r="GG119" s="48">
        <f t="shared" si="189"/>
        <v>24</v>
      </c>
      <c r="GH119" s="48">
        <f t="shared" si="190"/>
        <v>12</v>
      </c>
      <c r="GI119" s="48">
        <f t="shared" si="191"/>
        <v>12</v>
      </c>
      <c r="GJ119" s="48">
        <f t="shared" si="192"/>
        <v>52</v>
      </c>
      <c r="GK119" s="48">
        <f t="shared" si="193"/>
        <v>70</v>
      </c>
      <c r="GL119" s="118">
        <f t="shared" si="194"/>
        <v>12579840</v>
      </c>
      <c r="GM119" s="118">
        <f t="shared" si="246"/>
        <v>2059785</v>
      </c>
      <c r="GN119" s="118">
        <f t="shared" si="247"/>
        <v>200</v>
      </c>
      <c r="GO119" s="118">
        <f t="shared" si="195"/>
        <v>411957000</v>
      </c>
      <c r="GP119" s="51">
        <f t="shared" si="196"/>
        <v>1.8901815776815777E-2</v>
      </c>
      <c r="GS119" s="48">
        <v>2</v>
      </c>
      <c r="GT119" s="47">
        <v>5</v>
      </c>
      <c r="GU119" s="97" t="s">
        <v>240</v>
      </c>
      <c r="GV119" s="93">
        <f t="shared" si="282"/>
        <v>2</v>
      </c>
      <c r="GW119" s="47" t="s">
        <v>206</v>
      </c>
      <c r="GX119" s="99" t="str">
        <f t="shared" si="277"/>
        <v>Pa5</v>
      </c>
      <c r="GY119" s="48">
        <f t="shared" ref="GY119:GY182" si="299">INDEX($AW$44:$BA$56,GS119,GT119)*GV119*IF(GW119="Scatter",$AM$19,1)</f>
        <v>4000</v>
      </c>
      <c r="GZ119" s="306">
        <f t="shared" si="278"/>
        <v>5292.2891417215824</v>
      </c>
      <c r="HA119" s="95">
        <f t="shared" si="283"/>
        <v>33084.433845396896</v>
      </c>
      <c r="HB119" s="51">
        <f t="shared" si="279"/>
        <v>4.2194642876601308E-5</v>
      </c>
      <c r="HC119" s="51">
        <f t="shared" si="280"/>
        <v>2.0150463199158576E-3</v>
      </c>
      <c r="HD119" s="453">
        <f t="shared" si="281"/>
        <v>0.13104435417015545</v>
      </c>
      <c r="HE119" s="68"/>
    </row>
    <row r="120" spans="1:213">
      <c r="A120" s="216" t="str">
        <f t="shared" si="294"/>
        <v>PIC-d</v>
      </c>
      <c r="B120" s="47">
        <f t="shared" si="284"/>
        <v>0</v>
      </c>
      <c r="C120" s="47">
        <f t="shared" si="285"/>
        <v>0</v>
      </c>
      <c r="D120" s="47">
        <f t="shared" si="286"/>
        <v>0</v>
      </c>
      <c r="E120" s="47">
        <f t="shared" si="287"/>
        <v>0</v>
      </c>
      <c r="F120" s="47">
        <f t="shared" si="288"/>
        <v>0</v>
      </c>
      <c r="G120" s="49"/>
      <c r="H120" s="47" t="str">
        <f t="shared" si="275"/>
        <v/>
      </c>
      <c r="I120" s="47" t="str">
        <f t="shared" si="275"/>
        <v/>
      </c>
      <c r="J120" s="47" t="str">
        <f t="shared" si="275"/>
        <v/>
      </c>
      <c r="K120" s="47" t="str">
        <f t="shared" si="275"/>
        <v/>
      </c>
      <c r="L120" s="47" t="str">
        <f t="shared" si="275"/>
        <v/>
      </c>
      <c r="M120" s="49" t="str">
        <f t="shared" si="271"/>
        <v>PIC-b</v>
      </c>
      <c r="N120" s="201">
        <f t="shared" si="261"/>
        <v>1</v>
      </c>
      <c r="O120" s="47">
        <f t="shared" si="262"/>
        <v>1</v>
      </c>
      <c r="P120" s="47" t="str">
        <f t="shared" si="263"/>
        <v/>
      </c>
      <c r="Q120" s="47" t="str">
        <f t="shared" si="264"/>
        <v/>
      </c>
      <c r="R120" s="201" t="str">
        <f t="shared" si="265"/>
        <v/>
      </c>
      <c r="T120" s="47">
        <f t="shared" si="289"/>
        <v>0</v>
      </c>
      <c r="U120" s="47">
        <f t="shared" si="290"/>
        <v>0</v>
      </c>
      <c r="V120" s="47">
        <f t="shared" si="291"/>
        <v>0</v>
      </c>
      <c r="W120" s="47">
        <f t="shared" si="292"/>
        <v>0</v>
      </c>
      <c r="X120" s="47">
        <f t="shared" si="293"/>
        <v>0</v>
      </c>
      <c r="Z120" s="47" t="str">
        <f t="shared" si="276"/>
        <v/>
      </c>
      <c r="AA120" s="47" t="str">
        <f t="shared" si="276"/>
        <v/>
      </c>
      <c r="AB120" s="47" t="str">
        <f t="shared" si="276"/>
        <v/>
      </c>
      <c r="AC120" s="47" t="str">
        <f t="shared" si="276"/>
        <v/>
      </c>
      <c r="AD120" s="47" t="str">
        <f t="shared" si="276"/>
        <v/>
      </c>
      <c r="AE120" s="49" t="str">
        <f t="shared" si="272"/>
        <v>PIC-b</v>
      </c>
      <c r="AF120" s="201">
        <f t="shared" si="266"/>
        <v>1</v>
      </c>
      <c r="AG120" s="47" t="str">
        <f t="shared" si="267"/>
        <v/>
      </c>
      <c r="AH120" s="47" t="str">
        <f t="shared" si="268"/>
        <v/>
      </c>
      <c r="AI120" s="47" t="str">
        <f t="shared" si="269"/>
        <v/>
      </c>
      <c r="AJ120" s="201" t="str">
        <f t="shared" si="270"/>
        <v/>
      </c>
      <c r="AL120" s="312"/>
      <c r="AM120" s="318"/>
      <c r="AN120" s="319"/>
      <c r="AO120" s="319"/>
      <c r="AP120" s="312"/>
      <c r="AQ120" s="344"/>
      <c r="AR120" s="344"/>
      <c r="AS120" s="49"/>
      <c r="AT120" s="46">
        <f t="shared" si="296"/>
        <v>4</v>
      </c>
      <c r="AU120" s="47" t="str">
        <f t="shared" si="297"/>
        <v>PIC-c</v>
      </c>
      <c r="AV120" s="47" t="str">
        <f t="shared" si="295"/>
        <v>Pc</v>
      </c>
      <c r="AW120" s="118"/>
      <c r="AX120" s="118"/>
      <c r="AY120" s="118">
        <f t="shared" si="298"/>
        <v>44.09765625</v>
      </c>
      <c r="AZ120" s="118">
        <f t="shared" si="298"/>
        <v>203.55793108258928</v>
      </c>
      <c r="BA120" s="118">
        <f t="shared" si="298"/>
        <v>593.71063232421875</v>
      </c>
      <c r="BC120" s="199">
        <f t="shared" si="197"/>
        <v>35</v>
      </c>
      <c r="BD120" s="441" t="s">
        <v>166</v>
      </c>
      <c r="BE120" s="199">
        <f>$AW$110</f>
        <v>39</v>
      </c>
      <c r="BF120" s="199">
        <f>$AX$110</f>
        <v>6</v>
      </c>
      <c r="BG120" s="199">
        <f>$AY$110</f>
        <v>22</v>
      </c>
      <c r="BH120" s="199">
        <f>$AZ$110</f>
        <v>59</v>
      </c>
      <c r="BI120" s="199">
        <f>$BA$110</f>
        <v>51</v>
      </c>
      <c r="BK120" s="48">
        <f t="shared" si="203"/>
        <v>35</v>
      </c>
      <c r="BL120" s="48">
        <v>10</v>
      </c>
      <c r="BM120" s="47" t="str">
        <f t="shared" si="158"/>
        <v>Jk3</v>
      </c>
      <c r="BN120" s="47"/>
      <c r="BO120" s="47" t="s">
        <v>241</v>
      </c>
      <c r="BP120" s="99" t="s">
        <v>242</v>
      </c>
      <c r="BQ120" s="99" t="s">
        <v>242</v>
      </c>
      <c r="BR120" s="47" t="s">
        <v>172</v>
      </c>
      <c r="BS120" s="99" t="s">
        <v>223</v>
      </c>
      <c r="BT120" s="47">
        <v>3</v>
      </c>
      <c r="BU120" s="48">
        <f t="shared" si="159"/>
        <v>24</v>
      </c>
      <c r="BV120" s="48">
        <f t="shared" si="160"/>
        <v>12</v>
      </c>
      <c r="BW120" s="48">
        <f t="shared" si="161"/>
        <v>12</v>
      </c>
      <c r="BX120" s="48">
        <f t="shared" si="162"/>
        <v>27</v>
      </c>
      <c r="BY120" s="48">
        <f t="shared" si="163"/>
        <v>91</v>
      </c>
      <c r="BZ120" s="118">
        <f t="shared" si="164"/>
        <v>8491392</v>
      </c>
      <c r="CA120" s="118">
        <f t="shared" si="165"/>
        <v>2905401.5068714633</v>
      </c>
      <c r="CB120" s="118">
        <f t="shared" si="166"/>
        <v>20</v>
      </c>
      <c r="CC120" s="118">
        <f t="shared" si="204"/>
        <v>58108030.137429267</v>
      </c>
      <c r="CD120" s="51">
        <f t="shared" si="167"/>
        <v>2.6661697235666518E-3</v>
      </c>
      <c r="CE120" s="81"/>
      <c r="CF120" s="199">
        <f t="shared" si="274"/>
        <v>35</v>
      </c>
      <c r="CG120" s="441" t="s">
        <v>166</v>
      </c>
      <c r="CH120" s="199">
        <f>$AW$110</f>
        <v>39</v>
      </c>
      <c r="CI120" s="199">
        <f>$AX$110</f>
        <v>6</v>
      </c>
      <c r="CJ120" s="199">
        <f>$AY$110</f>
        <v>22</v>
      </c>
      <c r="CK120" s="199">
        <f>$AZ$110</f>
        <v>59</v>
      </c>
      <c r="CL120" s="199">
        <f>$BA$110</f>
        <v>51</v>
      </c>
      <c r="CN120" s="48">
        <f t="shared" si="211"/>
        <v>35</v>
      </c>
      <c r="CO120" s="48">
        <v>10</v>
      </c>
      <c r="CP120" s="47" t="str">
        <f t="shared" si="168"/>
        <v>Jk3</v>
      </c>
      <c r="CQ120" s="47"/>
      <c r="CR120" s="47" t="s">
        <v>241</v>
      </c>
      <c r="CS120" s="99" t="s">
        <v>242</v>
      </c>
      <c r="CT120" s="99" t="s">
        <v>242</v>
      </c>
      <c r="CU120" s="47" t="s">
        <v>172</v>
      </c>
      <c r="CV120" s="99" t="s">
        <v>223</v>
      </c>
      <c r="CW120" s="47">
        <v>3</v>
      </c>
      <c r="CX120" s="48">
        <f t="shared" si="212"/>
        <v>24</v>
      </c>
      <c r="CY120" s="48">
        <f t="shared" si="213"/>
        <v>12</v>
      </c>
      <c r="CZ120" s="48">
        <f t="shared" si="214"/>
        <v>12</v>
      </c>
      <c r="DA120" s="48">
        <f t="shared" si="215"/>
        <v>27</v>
      </c>
      <c r="DB120" s="48">
        <f t="shared" si="216"/>
        <v>91</v>
      </c>
      <c r="DC120" s="118">
        <f t="shared" si="169"/>
        <v>8491392</v>
      </c>
      <c r="DD120" s="118">
        <f t="shared" si="217"/>
        <v>3048097.949028078</v>
      </c>
      <c r="DE120" s="118">
        <f t="shared" si="218"/>
        <v>30</v>
      </c>
      <c r="DF120" s="118">
        <f t="shared" si="219"/>
        <v>91442938.470842347</v>
      </c>
      <c r="DG120" s="51">
        <f t="shared" si="170"/>
        <v>4.1956747356315391E-3</v>
      </c>
      <c r="DI120" s="199">
        <f t="shared" si="220"/>
        <v>35</v>
      </c>
      <c r="DJ120" s="441" t="s">
        <v>166</v>
      </c>
      <c r="DK120" s="199">
        <f>$AW$110</f>
        <v>39</v>
      </c>
      <c r="DL120" s="199">
        <f>$AX$110</f>
        <v>6</v>
      </c>
      <c r="DM120" s="199">
        <f>$AY$110</f>
        <v>22</v>
      </c>
      <c r="DN120" s="199">
        <f>$AZ$110</f>
        <v>59</v>
      </c>
      <c r="DO120" s="199">
        <f>$BA$110</f>
        <v>51</v>
      </c>
      <c r="DQ120" s="48">
        <f t="shared" si="226"/>
        <v>35</v>
      </c>
      <c r="DR120" s="48">
        <v>10</v>
      </c>
      <c r="DS120" s="47" t="str">
        <f t="shared" si="171"/>
        <v>Jk3</v>
      </c>
      <c r="DT120" s="47"/>
      <c r="DU120" s="47" t="s">
        <v>241</v>
      </c>
      <c r="DV120" s="99" t="s">
        <v>242</v>
      </c>
      <c r="DW120" s="99" t="s">
        <v>242</v>
      </c>
      <c r="DX120" s="47" t="s">
        <v>172</v>
      </c>
      <c r="DY120" s="99" t="s">
        <v>223</v>
      </c>
      <c r="DZ120" s="47">
        <v>3</v>
      </c>
      <c r="EA120" s="48">
        <f t="shared" si="172"/>
        <v>24</v>
      </c>
      <c r="EB120" s="48">
        <f t="shared" si="173"/>
        <v>12</v>
      </c>
      <c r="EC120" s="48">
        <f t="shared" si="174"/>
        <v>12</v>
      </c>
      <c r="ED120" s="48">
        <f t="shared" si="175"/>
        <v>27</v>
      </c>
      <c r="EE120" s="48">
        <f t="shared" si="176"/>
        <v>91</v>
      </c>
      <c r="EF120" s="118">
        <f t="shared" si="177"/>
        <v>8491392</v>
      </c>
      <c r="EG120" s="118">
        <f t="shared" si="227"/>
        <v>2969983.4630309385</v>
      </c>
      <c r="EH120" s="118">
        <f t="shared" si="228"/>
        <v>50</v>
      </c>
      <c r="EI120" s="118">
        <f t="shared" si="229"/>
        <v>148499173.15154693</v>
      </c>
      <c r="EJ120" s="51">
        <f t="shared" si="178"/>
        <v>6.8135849467784431E-3</v>
      </c>
      <c r="EL120" s="199">
        <f t="shared" si="230"/>
        <v>35</v>
      </c>
      <c r="EM120" s="441" t="s">
        <v>166</v>
      </c>
      <c r="EN120" s="199">
        <f>$AW$110</f>
        <v>39</v>
      </c>
      <c r="EO120" s="199">
        <f>$AX$110</f>
        <v>6</v>
      </c>
      <c r="EP120" s="199">
        <f>$AY$110</f>
        <v>22</v>
      </c>
      <c r="EQ120" s="199">
        <f>$AZ$110</f>
        <v>59</v>
      </c>
      <c r="ER120" s="199">
        <f>$BA$110</f>
        <v>51</v>
      </c>
      <c r="ET120" s="48">
        <f t="shared" si="236"/>
        <v>35</v>
      </c>
      <c r="EU120" s="48">
        <v>10</v>
      </c>
      <c r="EV120" s="47" t="str">
        <f t="shared" si="179"/>
        <v>Jk3</v>
      </c>
      <c r="EW120" s="47"/>
      <c r="EX120" s="47" t="s">
        <v>241</v>
      </c>
      <c r="EY120" s="99" t="s">
        <v>242</v>
      </c>
      <c r="EZ120" s="99" t="s">
        <v>242</v>
      </c>
      <c r="FA120" s="47" t="s">
        <v>172</v>
      </c>
      <c r="FB120" s="99" t="s">
        <v>223</v>
      </c>
      <c r="FC120" s="47">
        <v>3</v>
      </c>
      <c r="FD120" s="48">
        <f t="shared" si="180"/>
        <v>24</v>
      </c>
      <c r="FE120" s="48">
        <f t="shared" si="181"/>
        <v>12</v>
      </c>
      <c r="FF120" s="48">
        <f t="shared" si="182"/>
        <v>12</v>
      </c>
      <c r="FG120" s="48">
        <f t="shared" si="183"/>
        <v>27</v>
      </c>
      <c r="FH120" s="48">
        <f t="shared" si="184"/>
        <v>91</v>
      </c>
      <c r="FI120" s="118">
        <f t="shared" si="185"/>
        <v>8491392</v>
      </c>
      <c r="FJ120" s="118">
        <f t="shared" si="237"/>
        <v>3461718.5611510794</v>
      </c>
      <c r="FK120" s="118">
        <f t="shared" si="238"/>
        <v>80</v>
      </c>
      <c r="FL120" s="118">
        <f t="shared" si="186"/>
        <v>276937484.89208633</v>
      </c>
      <c r="FM120" s="51">
        <f t="shared" si="187"/>
        <v>1.2706717742688967E-2</v>
      </c>
      <c r="FO120" s="199">
        <f t="shared" si="239"/>
        <v>35</v>
      </c>
      <c r="FP120" s="441" t="s">
        <v>166</v>
      </c>
      <c r="FQ120" s="199">
        <f>$AW$110</f>
        <v>39</v>
      </c>
      <c r="FR120" s="199">
        <f>$AX$110</f>
        <v>6</v>
      </c>
      <c r="FS120" s="199">
        <f>$AY$110</f>
        <v>22</v>
      </c>
      <c r="FT120" s="199">
        <f>$AZ$110</f>
        <v>59</v>
      </c>
      <c r="FU120" s="199">
        <f>$BA$110</f>
        <v>51</v>
      </c>
      <c r="FW120" s="48">
        <f t="shared" si="245"/>
        <v>35</v>
      </c>
      <c r="FX120" s="48">
        <v>10</v>
      </c>
      <c r="FY120" s="47" t="str">
        <f t="shared" si="188"/>
        <v>Jk3</v>
      </c>
      <c r="FZ120" s="47"/>
      <c r="GA120" s="47" t="s">
        <v>241</v>
      </c>
      <c r="GB120" s="99" t="s">
        <v>242</v>
      </c>
      <c r="GC120" s="99" t="s">
        <v>242</v>
      </c>
      <c r="GD120" s="47" t="s">
        <v>172</v>
      </c>
      <c r="GE120" s="99" t="s">
        <v>223</v>
      </c>
      <c r="GF120" s="47">
        <v>3</v>
      </c>
      <c r="GG120" s="48">
        <f t="shared" si="189"/>
        <v>24</v>
      </c>
      <c r="GH120" s="48">
        <f t="shared" si="190"/>
        <v>12</v>
      </c>
      <c r="GI120" s="48">
        <f t="shared" si="191"/>
        <v>12</v>
      </c>
      <c r="GJ120" s="48">
        <f t="shared" si="192"/>
        <v>27</v>
      </c>
      <c r="GK120" s="48">
        <f t="shared" si="193"/>
        <v>91</v>
      </c>
      <c r="GL120" s="118">
        <f t="shared" si="194"/>
        <v>8491392</v>
      </c>
      <c r="GM120" s="118">
        <f t="shared" si="246"/>
        <v>1390354.875</v>
      </c>
      <c r="GN120" s="118">
        <f t="shared" si="247"/>
        <v>100</v>
      </c>
      <c r="GO120" s="118">
        <f t="shared" si="195"/>
        <v>139035487.5</v>
      </c>
      <c r="GP120" s="51">
        <f t="shared" si="196"/>
        <v>6.379362824675325E-3</v>
      </c>
      <c r="GS120" s="48">
        <v>2</v>
      </c>
      <c r="GT120" s="47">
        <v>4</v>
      </c>
      <c r="GU120" s="97" t="s">
        <v>240</v>
      </c>
      <c r="GV120" s="93">
        <f t="shared" si="282"/>
        <v>2</v>
      </c>
      <c r="GW120" s="47" t="s">
        <v>206</v>
      </c>
      <c r="GX120" s="99" t="str">
        <f t="shared" si="277"/>
        <v>Pa4</v>
      </c>
      <c r="GY120" s="48">
        <f t="shared" si="299"/>
        <v>1000</v>
      </c>
      <c r="GZ120" s="306">
        <f t="shared" si="278"/>
        <v>34840.903516333739</v>
      </c>
      <c r="HA120" s="95">
        <f t="shared" si="283"/>
        <v>5025.4836220856059</v>
      </c>
      <c r="HB120" s="51">
        <f t="shared" si="279"/>
        <v>2.7778139893762518E-4</v>
      </c>
      <c r="HC120" s="51">
        <f t="shared" si="280"/>
        <v>3.3164304015281813E-3</v>
      </c>
      <c r="HD120" s="453">
        <f t="shared" si="281"/>
        <v>4.9956469654035357E-2</v>
      </c>
      <c r="HE120" s="68"/>
    </row>
    <row r="121" spans="1:213">
      <c r="A121" s="216" t="str">
        <f t="shared" si="294"/>
        <v>PIC-e</v>
      </c>
      <c r="B121" s="47">
        <f t="shared" si="284"/>
        <v>0</v>
      </c>
      <c r="C121" s="47">
        <f t="shared" si="285"/>
        <v>0</v>
      </c>
      <c r="D121" s="47">
        <f t="shared" si="286"/>
        <v>0</v>
      </c>
      <c r="E121" s="47">
        <f t="shared" si="287"/>
        <v>0</v>
      </c>
      <c r="F121" s="47">
        <f t="shared" si="288"/>
        <v>0</v>
      </c>
      <c r="G121" s="49"/>
      <c r="H121" s="47" t="str">
        <f t="shared" si="275"/>
        <v/>
      </c>
      <c r="I121" s="47" t="str">
        <f t="shared" si="275"/>
        <v/>
      </c>
      <c r="J121" s="47" t="str">
        <f t="shared" si="275"/>
        <v/>
      </c>
      <c r="K121" s="47" t="str">
        <f t="shared" si="275"/>
        <v/>
      </c>
      <c r="L121" s="47" t="str">
        <f t="shared" si="275"/>
        <v/>
      </c>
      <c r="M121" s="49" t="str">
        <f t="shared" si="271"/>
        <v>PIC-b</v>
      </c>
      <c r="N121" s="201">
        <f t="shared" si="261"/>
        <v>1</v>
      </c>
      <c r="O121" s="47">
        <f t="shared" si="262"/>
        <v>1</v>
      </c>
      <c r="P121" s="47" t="str">
        <f t="shared" si="263"/>
        <v/>
      </c>
      <c r="Q121" s="47" t="str">
        <f t="shared" si="264"/>
        <v/>
      </c>
      <c r="R121" s="201">
        <f t="shared" si="265"/>
        <v>1</v>
      </c>
      <c r="T121" s="47">
        <f t="shared" si="289"/>
        <v>0</v>
      </c>
      <c r="U121" s="47">
        <f t="shared" si="290"/>
        <v>0</v>
      </c>
      <c r="V121" s="47">
        <f t="shared" si="291"/>
        <v>0</v>
      </c>
      <c r="W121" s="47">
        <f t="shared" si="292"/>
        <v>0</v>
      </c>
      <c r="X121" s="47">
        <f t="shared" si="293"/>
        <v>0</v>
      </c>
      <c r="Z121" s="47" t="str">
        <f t="shared" si="276"/>
        <v/>
      </c>
      <c r="AA121" s="47" t="str">
        <f t="shared" si="276"/>
        <v/>
      </c>
      <c r="AB121" s="47" t="str">
        <f t="shared" si="276"/>
        <v/>
      </c>
      <c r="AC121" s="47" t="str">
        <f t="shared" si="276"/>
        <v/>
      </c>
      <c r="AD121" s="47" t="str">
        <f t="shared" si="276"/>
        <v/>
      </c>
      <c r="AE121" s="49" t="str">
        <f t="shared" si="272"/>
        <v>PIC-b</v>
      </c>
      <c r="AF121" s="201">
        <f t="shared" si="266"/>
        <v>1</v>
      </c>
      <c r="AG121" s="47" t="str">
        <f t="shared" si="267"/>
        <v/>
      </c>
      <c r="AH121" s="47">
        <f t="shared" si="268"/>
        <v>1</v>
      </c>
      <c r="AI121" s="47" t="str">
        <f t="shared" si="269"/>
        <v/>
      </c>
      <c r="AJ121" s="201">
        <f t="shared" si="270"/>
        <v>1</v>
      </c>
      <c r="AL121" s="217"/>
      <c r="AM121" s="320"/>
      <c r="AN121" s="321"/>
      <c r="AO121" s="322"/>
      <c r="AP121" s="217"/>
      <c r="AQ121" s="344"/>
      <c r="AR121" s="344"/>
      <c r="AS121" s="49"/>
      <c r="AT121" s="46">
        <f t="shared" si="296"/>
        <v>5</v>
      </c>
      <c r="AU121" s="47" t="str">
        <f t="shared" si="297"/>
        <v>PIC-d</v>
      </c>
      <c r="AV121" s="47" t="str">
        <f t="shared" si="295"/>
        <v>Pd</v>
      </c>
      <c r="AW121" s="118"/>
      <c r="AX121" s="118"/>
      <c r="AY121" s="118">
        <f t="shared" si="298"/>
        <v>59.885706018518519</v>
      </c>
      <c r="AZ121" s="118">
        <f t="shared" si="298"/>
        <v>104.24548825445817</v>
      </c>
      <c r="BA121" s="118">
        <f t="shared" si="298"/>
        <v>134.02991347001765</v>
      </c>
      <c r="BC121" s="199">
        <f t="shared" si="197"/>
        <v>36</v>
      </c>
      <c r="BD121" s="441" t="s">
        <v>172</v>
      </c>
      <c r="BE121" s="199">
        <f>$AW$111</f>
        <v>32</v>
      </c>
      <c r="BF121" s="199">
        <f>$AX$111</f>
        <v>13</v>
      </c>
      <c r="BG121" s="199">
        <f>$AY$111</f>
        <v>33</v>
      </c>
      <c r="BH121" s="199">
        <f>$AZ$111</f>
        <v>27</v>
      </c>
      <c r="BI121" s="199">
        <f>$BA$111</f>
        <v>70</v>
      </c>
      <c r="BK121" s="48">
        <f t="shared" si="203"/>
        <v>36</v>
      </c>
      <c r="BL121" s="48">
        <v>10</v>
      </c>
      <c r="BM121" s="47" t="str">
        <f t="shared" si="158"/>
        <v>Jk2</v>
      </c>
      <c r="BN121" s="47"/>
      <c r="BO121" s="47" t="s">
        <v>241</v>
      </c>
      <c r="BP121" s="99" t="s">
        <v>242</v>
      </c>
      <c r="BQ121" s="47" t="s">
        <v>172</v>
      </c>
      <c r="BR121" s="99" t="s">
        <v>223</v>
      </c>
      <c r="BS121" s="99" t="s">
        <v>223</v>
      </c>
      <c r="BT121" s="47">
        <v>2</v>
      </c>
      <c r="BU121" s="48">
        <f t="shared" si="159"/>
        <v>24</v>
      </c>
      <c r="BV121" s="48">
        <f t="shared" si="160"/>
        <v>12</v>
      </c>
      <c r="BW121" s="48">
        <f t="shared" si="161"/>
        <v>33</v>
      </c>
      <c r="BX121" s="48">
        <f t="shared" si="162"/>
        <v>72</v>
      </c>
      <c r="BY121" s="48">
        <f t="shared" si="163"/>
        <v>91</v>
      </c>
      <c r="BZ121" s="118">
        <f t="shared" si="164"/>
        <v>62270208</v>
      </c>
      <c r="CA121" s="118">
        <f t="shared" si="165"/>
        <v>0</v>
      </c>
      <c r="CB121" s="118">
        <f t="shared" si="166"/>
        <v>0</v>
      </c>
      <c r="CC121" s="118">
        <f t="shared" si="204"/>
        <v>0</v>
      </c>
      <c r="CD121" s="51">
        <f t="shared" si="167"/>
        <v>0</v>
      </c>
      <c r="CE121" s="81"/>
      <c r="CF121" s="199">
        <f t="shared" si="274"/>
        <v>36</v>
      </c>
      <c r="CG121" s="441" t="s">
        <v>172</v>
      </c>
      <c r="CH121" s="199">
        <f>$AW$111</f>
        <v>32</v>
      </c>
      <c r="CI121" s="199">
        <f>$AX$111</f>
        <v>13</v>
      </c>
      <c r="CJ121" s="199">
        <f>$AY$111</f>
        <v>33</v>
      </c>
      <c r="CK121" s="199">
        <f>$AZ$111</f>
        <v>27</v>
      </c>
      <c r="CL121" s="199">
        <f>$BA$111</f>
        <v>70</v>
      </c>
      <c r="CN121" s="48">
        <f t="shared" si="211"/>
        <v>36</v>
      </c>
      <c r="CO121" s="48">
        <v>10</v>
      </c>
      <c r="CP121" s="47" t="str">
        <f t="shared" si="168"/>
        <v>Jk2</v>
      </c>
      <c r="CQ121" s="47"/>
      <c r="CR121" s="47" t="s">
        <v>241</v>
      </c>
      <c r="CS121" s="99" t="s">
        <v>242</v>
      </c>
      <c r="CT121" s="47" t="s">
        <v>172</v>
      </c>
      <c r="CU121" s="99" t="s">
        <v>223</v>
      </c>
      <c r="CV121" s="99" t="s">
        <v>223</v>
      </c>
      <c r="CW121" s="47">
        <v>2</v>
      </c>
      <c r="CX121" s="48">
        <f t="shared" si="212"/>
        <v>24</v>
      </c>
      <c r="CY121" s="48">
        <f t="shared" si="213"/>
        <v>12</v>
      </c>
      <c r="CZ121" s="48">
        <f t="shared" si="214"/>
        <v>33</v>
      </c>
      <c r="DA121" s="48">
        <f t="shared" si="215"/>
        <v>72</v>
      </c>
      <c r="DB121" s="48">
        <f t="shared" si="216"/>
        <v>91</v>
      </c>
      <c r="DC121" s="118">
        <f t="shared" si="169"/>
        <v>62270208</v>
      </c>
      <c r="DD121" s="118">
        <f t="shared" si="217"/>
        <v>0</v>
      </c>
      <c r="DE121" s="118">
        <f t="shared" si="218"/>
        <v>0</v>
      </c>
      <c r="DF121" s="118">
        <f t="shared" si="219"/>
        <v>0</v>
      </c>
      <c r="DG121" s="51">
        <f t="shared" si="170"/>
        <v>0</v>
      </c>
      <c r="DI121" s="199">
        <f t="shared" si="220"/>
        <v>36</v>
      </c>
      <c r="DJ121" s="441" t="s">
        <v>172</v>
      </c>
      <c r="DK121" s="199">
        <f>$AW$111</f>
        <v>32</v>
      </c>
      <c r="DL121" s="199">
        <f>$AX$111</f>
        <v>13</v>
      </c>
      <c r="DM121" s="199">
        <f>$AY$111</f>
        <v>33</v>
      </c>
      <c r="DN121" s="199">
        <f>$AZ$111</f>
        <v>27</v>
      </c>
      <c r="DO121" s="199">
        <f>$BA$111</f>
        <v>70</v>
      </c>
      <c r="DQ121" s="48">
        <f t="shared" si="226"/>
        <v>36</v>
      </c>
      <c r="DR121" s="48">
        <v>10</v>
      </c>
      <c r="DS121" s="47" t="str">
        <f t="shared" si="171"/>
        <v>Jk2</v>
      </c>
      <c r="DT121" s="47"/>
      <c r="DU121" s="47" t="s">
        <v>241</v>
      </c>
      <c r="DV121" s="99" t="s">
        <v>242</v>
      </c>
      <c r="DW121" s="47" t="s">
        <v>172</v>
      </c>
      <c r="DX121" s="99" t="s">
        <v>223</v>
      </c>
      <c r="DY121" s="99" t="s">
        <v>223</v>
      </c>
      <c r="DZ121" s="47">
        <v>2</v>
      </c>
      <c r="EA121" s="48">
        <f t="shared" si="172"/>
        <v>24</v>
      </c>
      <c r="EB121" s="48">
        <f t="shared" si="173"/>
        <v>12</v>
      </c>
      <c r="EC121" s="48">
        <f t="shared" si="174"/>
        <v>33</v>
      </c>
      <c r="ED121" s="48">
        <f t="shared" si="175"/>
        <v>72</v>
      </c>
      <c r="EE121" s="48">
        <f t="shared" si="176"/>
        <v>91</v>
      </c>
      <c r="EF121" s="118">
        <f t="shared" si="177"/>
        <v>62270208</v>
      </c>
      <c r="EG121" s="118">
        <f t="shared" si="227"/>
        <v>0</v>
      </c>
      <c r="EH121" s="118">
        <f t="shared" si="228"/>
        <v>0</v>
      </c>
      <c r="EI121" s="118">
        <f t="shared" si="229"/>
        <v>0</v>
      </c>
      <c r="EJ121" s="51">
        <f t="shared" si="178"/>
        <v>0</v>
      </c>
      <c r="EL121" s="199">
        <f t="shared" si="230"/>
        <v>36</v>
      </c>
      <c r="EM121" s="441" t="s">
        <v>172</v>
      </c>
      <c r="EN121" s="199">
        <f>$AW$111</f>
        <v>32</v>
      </c>
      <c r="EO121" s="199">
        <f>$AX$111</f>
        <v>13</v>
      </c>
      <c r="EP121" s="199">
        <f>$AY$111</f>
        <v>33</v>
      </c>
      <c r="EQ121" s="199">
        <f>$AZ$111</f>
        <v>27</v>
      </c>
      <c r="ER121" s="199">
        <f>$BA$111</f>
        <v>70</v>
      </c>
      <c r="ET121" s="48">
        <f t="shared" si="236"/>
        <v>36</v>
      </c>
      <c r="EU121" s="48">
        <v>10</v>
      </c>
      <c r="EV121" s="47" t="str">
        <f t="shared" si="179"/>
        <v>Jk2</v>
      </c>
      <c r="EW121" s="47"/>
      <c r="EX121" s="47" t="s">
        <v>241</v>
      </c>
      <c r="EY121" s="99" t="s">
        <v>242</v>
      </c>
      <c r="EZ121" s="47" t="s">
        <v>172</v>
      </c>
      <c r="FA121" s="99" t="s">
        <v>223</v>
      </c>
      <c r="FB121" s="99" t="s">
        <v>223</v>
      </c>
      <c r="FC121" s="47">
        <v>2</v>
      </c>
      <c r="FD121" s="48">
        <f t="shared" si="180"/>
        <v>24</v>
      </c>
      <c r="FE121" s="48">
        <f t="shared" si="181"/>
        <v>12</v>
      </c>
      <c r="FF121" s="48">
        <f t="shared" si="182"/>
        <v>33</v>
      </c>
      <c r="FG121" s="48">
        <f t="shared" si="183"/>
        <v>72</v>
      </c>
      <c r="FH121" s="48">
        <f t="shared" si="184"/>
        <v>91</v>
      </c>
      <c r="FI121" s="118">
        <f t="shared" si="185"/>
        <v>62270208</v>
      </c>
      <c r="FJ121" s="118">
        <f t="shared" si="237"/>
        <v>0</v>
      </c>
      <c r="FK121" s="118">
        <f t="shared" si="238"/>
        <v>0</v>
      </c>
      <c r="FL121" s="118">
        <f t="shared" si="186"/>
        <v>0</v>
      </c>
      <c r="FM121" s="51">
        <f t="shared" si="187"/>
        <v>0</v>
      </c>
      <c r="FO121" s="199">
        <f t="shared" si="239"/>
        <v>36</v>
      </c>
      <c r="FP121" s="441" t="s">
        <v>172</v>
      </c>
      <c r="FQ121" s="199">
        <f>$AW$111</f>
        <v>32</v>
      </c>
      <c r="FR121" s="199">
        <f>$AX$111</f>
        <v>13</v>
      </c>
      <c r="FS121" s="199">
        <f>$AY$111</f>
        <v>33</v>
      </c>
      <c r="FT121" s="199">
        <f>$AZ$111</f>
        <v>27</v>
      </c>
      <c r="FU121" s="199">
        <f>$BA$111</f>
        <v>70</v>
      </c>
      <c r="FW121" s="48">
        <f t="shared" si="245"/>
        <v>36</v>
      </c>
      <c r="FX121" s="48">
        <v>10</v>
      </c>
      <c r="FY121" s="47" t="str">
        <f t="shared" si="188"/>
        <v>Jk2</v>
      </c>
      <c r="FZ121" s="47"/>
      <c r="GA121" s="47" t="s">
        <v>241</v>
      </c>
      <c r="GB121" s="99" t="s">
        <v>242</v>
      </c>
      <c r="GC121" s="47" t="s">
        <v>172</v>
      </c>
      <c r="GD121" s="99" t="s">
        <v>223</v>
      </c>
      <c r="GE121" s="99" t="s">
        <v>223</v>
      </c>
      <c r="GF121" s="47">
        <v>2</v>
      </c>
      <c r="GG121" s="48">
        <f t="shared" si="189"/>
        <v>24</v>
      </c>
      <c r="GH121" s="48">
        <f t="shared" si="190"/>
        <v>12</v>
      </c>
      <c r="GI121" s="48">
        <f t="shared" si="191"/>
        <v>33</v>
      </c>
      <c r="GJ121" s="48">
        <f t="shared" si="192"/>
        <v>72</v>
      </c>
      <c r="GK121" s="48">
        <f t="shared" si="193"/>
        <v>91</v>
      </c>
      <c r="GL121" s="118">
        <f t="shared" si="194"/>
        <v>62270208</v>
      </c>
      <c r="GM121" s="118">
        <f t="shared" si="246"/>
        <v>0</v>
      </c>
      <c r="GN121" s="118">
        <f t="shared" si="247"/>
        <v>0</v>
      </c>
      <c r="GO121" s="118">
        <f t="shared" si="195"/>
        <v>0</v>
      </c>
      <c r="GP121" s="51">
        <f t="shared" si="196"/>
        <v>0</v>
      </c>
      <c r="GS121" s="48">
        <v>2</v>
      </c>
      <c r="GT121" s="47">
        <v>3</v>
      </c>
      <c r="GU121" s="97" t="s">
        <v>240</v>
      </c>
      <c r="GV121" s="93">
        <f t="shared" si="282"/>
        <v>2</v>
      </c>
      <c r="GW121" s="47" t="s">
        <v>206</v>
      </c>
      <c r="GX121" s="99" t="str">
        <f t="shared" si="277"/>
        <v>Pa3</v>
      </c>
      <c r="GY121" s="48">
        <f t="shared" si="299"/>
        <v>200</v>
      </c>
      <c r="GZ121" s="306">
        <f t="shared" si="278"/>
        <v>108359.62017674938</v>
      </c>
      <c r="HA121" s="95">
        <f t="shared" si="283"/>
        <v>1615.8453648545494</v>
      </c>
      <c r="HB121" s="51">
        <f t="shared" si="279"/>
        <v>8.6393531289841153E-4</v>
      </c>
      <c r="HC121" s="51">
        <f t="shared" si="280"/>
        <v>2.0629036700138591E-3</v>
      </c>
      <c r="HD121" s="453">
        <f t="shared" si="281"/>
        <v>3.9032853230136677E-3</v>
      </c>
      <c r="HE121" s="68"/>
    </row>
    <row r="122" spans="1:213">
      <c r="A122" s="216" t="str">
        <f t="shared" si="294"/>
        <v>A</v>
      </c>
      <c r="B122" s="47">
        <f t="shared" si="284"/>
        <v>0</v>
      </c>
      <c r="C122" s="47">
        <f t="shared" si="285"/>
        <v>0</v>
      </c>
      <c r="D122" s="47">
        <f t="shared" si="286"/>
        <v>0</v>
      </c>
      <c r="E122" s="47">
        <f t="shared" si="287"/>
        <v>0</v>
      </c>
      <c r="F122" s="47">
        <f t="shared" si="288"/>
        <v>0</v>
      </c>
      <c r="G122" s="49"/>
      <c r="H122" s="47" t="str">
        <f t="shared" si="275"/>
        <v/>
      </c>
      <c r="I122" s="47" t="str">
        <f t="shared" si="275"/>
        <v/>
      </c>
      <c r="J122" s="47">
        <f t="shared" si="275"/>
        <v>10</v>
      </c>
      <c r="K122" s="47" t="str">
        <f t="shared" si="275"/>
        <v/>
      </c>
      <c r="L122" s="47" t="str">
        <f t="shared" si="275"/>
        <v/>
      </c>
      <c r="M122" s="49" t="str">
        <f t="shared" si="271"/>
        <v>PIC-b</v>
      </c>
      <c r="N122" s="201">
        <f t="shared" si="261"/>
        <v>1</v>
      </c>
      <c r="O122" s="47" t="str">
        <f t="shared" si="262"/>
        <v/>
      </c>
      <c r="P122" s="47">
        <f t="shared" si="263"/>
        <v>1</v>
      </c>
      <c r="Q122" s="47" t="str">
        <f t="shared" si="264"/>
        <v/>
      </c>
      <c r="R122" s="201">
        <f t="shared" si="265"/>
        <v>1</v>
      </c>
      <c r="T122" s="47">
        <f t="shared" si="289"/>
        <v>0</v>
      </c>
      <c r="U122" s="47">
        <f t="shared" si="290"/>
        <v>0</v>
      </c>
      <c r="V122" s="47">
        <f t="shared" si="291"/>
        <v>0</v>
      </c>
      <c r="W122" s="47">
        <f t="shared" si="292"/>
        <v>0</v>
      </c>
      <c r="X122" s="47">
        <f t="shared" si="293"/>
        <v>0</v>
      </c>
      <c r="Z122" s="47" t="str">
        <f t="shared" si="276"/>
        <v/>
      </c>
      <c r="AA122" s="47" t="str">
        <f t="shared" si="276"/>
        <v/>
      </c>
      <c r="AB122" s="47" t="str">
        <f t="shared" si="276"/>
        <v/>
      </c>
      <c r="AC122" s="47" t="str">
        <f t="shared" si="276"/>
        <v/>
      </c>
      <c r="AD122" s="47" t="str">
        <f t="shared" si="276"/>
        <v/>
      </c>
      <c r="AE122" s="49" t="str">
        <f t="shared" si="272"/>
        <v>PIC-b</v>
      </c>
      <c r="AF122" s="201">
        <f t="shared" si="266"/>
        <v>1</v>
      </c>
      <c r="AG122" s="47" t="str">
        <f t="shared" si="267"/>
        <v/>
      </c>
      <c r="AH122" s="47">
        <f t="shared" si="268"/>
        <v>1</v>
      </c>
      <c r="AI122" s="47" t="str">
        <f t="shared" si="269"/>
        <v/>
      </c>
      <c r="AJ122" s="201">
        <f t="shared" si="270"/>
        <v>1</v>
      </c>
      <c r="AL122" s="217"/>
      <c r="AM122" s="344"/>
      <c r="AN122" s="312"/>
      <c r="AO122" s="323"/>
      <c r="AP122" s="323"/>
      <c r="AQ122" s="344"/>
      <c r="AR122" s="344"/>
      <c r="AS122" s="49"/>
      <c r="AT122" s="46">
        <f t="shared" si="296"/>
        <v>6</v>
      </c>
      <c r="AU122" s="47" t="str">
        <f t="shared" si="297"/>
        <v>PIC-e</v>
      </c>
      <c r="AV122" s="47" t="str">
        <f t="shared" si="295"/>
        <v>Pe</v>
      </c>
      <c r="AW122" s="118"/>
      <c r="AX122" s="118"/>
      <c r="AY122" s="118">
        <f t="shared" si="298"/>
        <v>18.049273255813954</v>
      </c>
      <c r="AZ122" s="118">
        <f t="shared" si="298"/>
        <v>31.774896559233451</v>
      </c>
      <c r="BA122" s="118">
        <f t="shared" si="298"/>
        <v>217.12845982142858</v>
      </c>
      <c r="BC122" s="199">
        <f t="shared" si="197"/>
        <v>37</v>
      </c>
      <c r="BD122" s="441" t="s">
        <v>184</v>
      </c>
      <c r="BE122" s="199">
        <f>$AW$112</f>
        <v>41</v>
      </c>
      <c r="BF122" s="199">
        <f>$AX$112</f>
        <v>14</v>
      </c>
      <c r="BG122" s="199">
        <f>$AY$112</f>
        <v>8</v>
      </c>
      <c r="BH122" s="199">
        <f>$AZ$112</f>
        <v>46</v>
      </c>
      <c r="BI122" s="199">
        <f>$BA$112</f>
        <v>67</v>
      </c>
      <c r="BK122" s="48">
        <f t="shared" si="203"/>
        <v>37</v>
      </c>
      <c r="BL122" s="48">
        <v>11</v>
      </c>
      <c r="BM122" s="47" t="str">
        <f t="shared" si="158"/>
        <v>Te5</v>
      </c>
      <c r="BN122" s="47"/>
      <c r="BO122" s="47" t="s">
        <v>243</v>
      </c>
      <c r="BP122" s="99" t="s">
        <v>244</v>
      </c>
      <c r="BQ122" s="99" t="s">
        <v>244</v>
      </c>
      <c r="BR122" s="99" t="s">
        <v>244</v>
      </c>
      <c r="BS122" s="99" t="s">
        <v>244</v>
      </c>
      <c r="BT122" s="47">
        <v>5</v>
      </c>
      <c r="BU122" s="48">
        <f t="shared" si="159"/>
        <v>15</v>
      </c>
      <c r="BV122" s="48">
        <f t="shared" si="160"/>
        <v>8</v>
      </c>
      <c r="BW122" s="48">
        <f t="shared" si="161"/>
        <v>48</v>
      </c>
      <c r="BX122" s="48">
        <f t="shared" si="162"/>
        <v>28</v>
      </c>
      <c r="BY122" s="48">
        <f t="shared" si="163"/>
        <v>24</v>
      </c>
      <c r="BZ122" s="118">
        <f t="shared" si="164"/>
        <v>3870720</v>
      </c>
      <c r="CA122" s="118">
        <f t="shared" si="165"/>
        <v>1324399.5472918351</v>
      </c>
      <c r="CB122" s="118">
        <f t="shared" si="166"/>
        <v>200</v>
      </c>
      <c r="CC122" s="118">
        <f t="shared" si="204"/>
        <v>264879909.45836702</v>
      </c>
      <c r="CD122" s="51">
        <f t="shared" si="167"/>
        <v>1.2153480221386447E-2</v>
      </c>
      <c r="CE122" s="81"/>
      <c r="CF122" s="199">
        <f t="shared" si="274"/>
        <v>37</v>
      </c>
      <c r="CG122" s="441" t="s">
        <v>184</v>
      </c>
      <c r="CH122" s="199">
        <f>$AW$112</f>
        <v>41</v>
      </c>
      <c r="CI122" s="199">
        <f>$AX$112</f>
        <v>14</v>
      </c>
      <c r="CJ122" s="199">
        <f>$AY$112</f>
        <v>8</v>
      </c>
      <c r="CK122" s="199">
        <f>$AZ$112</f>
        <v>46</v>
      </c>
      <c r="CL122" s="199">
        <f>$BA$112</f>
        <v>67</v>
      </c>
      <c r="CN122" s="48">
        <f t="shared" si="211"/>
        <v>37</v>
      </c>
      <c r="CO122" s="48">
        <v>11</v>
      </c>
      <c r="CP122" s="47" t="str">
        <f t="shared" si="168"/>
        <v>Te5</v>
      </c>
      <c r="CQ122" s="47"/>
      <c r="CR122" s="47" t="s">
        <v>243</v>
      </c>
      <c r="CS122" s="99" t="s">
        <v>244</v>
      </c>
      <c r="CT122" s="99" t="s">
        <v>244</v>
      </c>
      <c r="CU122" s="99" t="s">
        <v>244</v>
      </c>
      <c r="CV122" s="99" t="s">
        <v>244</v>
      </c>
      <c r="CW122" s="47">
        <v>5</v>
      </c>
      <c r="CX122" s="48">
        <f t="shared" si="212"/>
        <v>15</v>
      </c>
      <c r="CY122" s="48">
        <f t="shared" si="213"/>
        <v>8</v>
      </c>
      <c r="CZ122" s="48">
        <f t="shared" si="214"/>
        <v>48</v>
      </c>
      <c r="DA122" s="48">
        <f t="shared" si="215"/>
        <v>28</v>
      </c>
      <c r="DB122" s="48">
        <f t="shared" si="216"/>
        <v>24</v>
      </c>
      <c r="DC122" s="118">
        <f t="shared" si="169"/>
        <v>3870720</v>
      </c>
      <c r="DD122" s="118">
        <f t="shared" si="217"/>
        <v>1389446.3585313174</v>
      </c>
      <c r="DE122" s="118">
        <f t="shared" si="218"/>
        <v>300</v>
      </c>
      <c r="DF122" s="118">
        <f t="shared" si="219"/>
        <v>416833907.55939525</v>
      </c>
      <c r="DG122" s="51">
        <f t="shared" si="170"/>
        <v>1.9125582840485648E-2</v>
      </c>
      <c r="DI122" s="199">
        <f t="shared" si="220"/>
        <v>37</v>
      </c>
      <c r="DJ122" s="441" t="s">
        <v>184</v>
      </c>
      <c r="DK122" s="199">
        <f>$AW$112</f>
        <v>41</v>
      </c>
      <c r="DL122" s="199">
        <f>$AX$112</f>
        <v>14</v>
      </c>
      <c r="DM122" s="199">
        <f>$AY$112</f>
        <v>8</v>
      </c>
      <c r="DN122" s="199">
        <f>$AZ$112</f>
        <v>46</v>
      </c>
      <c r="DO122" s="199">
        <f>$BA$112</f>
        <v>67</v>
      </c>
      <c r="DQ122" s="48">
        <f t="shared" si="226"/>
        <v>37</v>
      </c>
      <c r="DR122" s="48">
        <v>11</v>
      </c>
      <c r="DS122" s="47" t="str">
        <f t="shared" si="171"/>
        <v>Te5</v>
      </c>
      <c r="DT122" s="47"/>
      <c r="DU122" s="47" t="s">
        <v>243</v>
      </c>
      <c r="DV122" s="99" t="s">
        <v>244</v>
      </c>
      <c r="DW122" s="99" t="s">
        <v>244</v>
      </c>
      <c r="DX122" s="99" t="s">
        <v>244</v>
      </c>
      <c r="DY122" s="99" t="s">
        <v>244</v>
      </c>
      <c r="DZ122" s="47">
        <v>5</v>
      </c>
      <c r="EA122" s="48">
        <f t="shared" si="172"/>
        <v>15</v>
      </c>
      <c r="EB122" s="48">
        <f t="shared" si="173"/>
        <v>8</v>
      </c>
      <c r="EC122" s="48">
        <f t="shared" si="174"/>
        <v>48</v>
      </c>
      <c r="ED122" s="48">
        <f t="shared" si="175"/>
        <v>28</v>
      </c>
      <c r="EE122" s="48">
        <f t="shared" si="176"/>
        <v>24</v>
      </c>
      <c r="EF122" s="118">
        <f t="shared" si="177"/>
        <v>3870720</v>
      </c>
      <c r="EG122" s="118">
        <f t="shared" si="227"/>
        <v>1353838.6156266388</v>
      </c>
      <c r="EH122" s="118">
        <f t="shared" si="228"/>
        <v>500</v>
      </c>
      <c r="EI122" s="118">
        <f t="shared" si="229"/>
        <v>676919307.81331933</v>
      </c>
      <c r="EJ122" s="51">
        <f t="shared" si="178"/>
        <v>3.1059076680471542E-2</v>
      </c>
      <c r="EL122" s="199">
        <f t="shared" si="230"/>
        <v>37</v>
      </c>
      <c r="EM122" s="441" t="s">
        <v>184</v>
      </c>
      <c r="EN122" s="199">
        <f>$AW$112</f>
        <v>41</v>
      </c>
      <c r="EO122" s="199">
        <f>$AX$112</f>
        <v>14</v>
      </c>
      <c r="EP122" s="199">
        <f>$AY$112</f>
        <v>8</v>
      </c>
      <c r="EQ122" s="199">
        <f>$AZ$112</f>
        <v>46</v>
      </c>
      <c r="ER122" s="199">
        <f>$BA$112</f>
        <v>67</v>
      </c>
      <c r="ET122" s="48">
        <f t="shared" si="236"/>
        <v>37</v>
      </c>
      <c r="EU122" s="48">
        <v>11</v>
      </c>
      <c r="EV122" s="47" t="str">
        <f t="shared" si="179"/>
        <v>Te5</v>
      </c>
      <c r="EW122" s="47"/>
      <c r="EX122" s="47" t="s">
        <v>243</v>
      </c>
      <c r="EY122" s="99" t="s">
        <v>244</v>
      </c>
      <c r="EZ122" s="99" t="s">
        <v>244</v>
      </c>
      <c r="FA122" s="99" t="s">
        <v>244</v>
      </c>
      <c r="FB122" s="99" t="s">
        <v>244</v>
      </c>
      <c r="FC122" s="47">
        <v>5</v>
      </c>
      <c r="FD122" s="48">
        <f t="shared" si="180"/>
        <v>15</v>
      </c>
      <c r="FE122" s="48">
        <f t="shared" si="181"/>
        <v>8</v>
      </c>
      <c r="FF122" s="48">
        <f t="shared" si="182"/>
        <v>48</v>
      </c>
      <c r="FG122" s="48">
        <f t="shared" si="183"/>
        <v>28</v>
      </c>
      <c r="FH122" s="48">
        <f t="shared" si="184"/>
        <v>24</v>
      </c>
      <c r="FI122" s="118">
        <f t="shared" si="185"/>
        <v>3870720</v>
      </c>
      <c r="FJ122" s="118">
        <f t="shared" si="237"/>
        <v>1577991.3669064748</v>
      </c>
      <c r="FK122" s="118">
        <f t="shared" si="238"/>
        <v>800</v>
      </c>
      <c r="FL122" s="118">
        <f t="shared" si="186"/>
        <v>1262393093.5251799</v>
      </c>
      <c r="FM122" s="51">
        <f t="shared" si="187"/>
        <v>5.7922360080633464E-2</v>
      </c>
      <c r="FO122" s="199">
        <f t="shared" si="239"/>
        <v>37</v>
      </c>
      <c r="FP122" s="441" t="s">
        <v>184</v>
      </c>
      <c r="FQ122" s="199">
        <f>$AW$112</f>
        <v>41</v>
      </c>
      <c r="FR122" s="199">
        <f>$AX$112</f>
        <v>14</v>
      </c>
      <c r="FS122" s="199">
        <f>$AY$112</f>
        <v>8</v>
      </c>
      <c r="FT122" s="199">
        <f>$AZ$112</f>
        <v>46</v>
      </c>
      <c r="FU122" s="199">
        <f>$BA$112</f>
        <v>67</v>
      </c>
      <c r="FW122" s="48">
        <f t="shared" si="245"/>
        <v>37</v>
      </c>
      <c r="FX122" s="48">
        <v>11</v>
      </c>
      <c r="FY122" s="47" t="str">
        <f t="shared" si="188"/>
        <v>Te5</v>
      </c>
      <c r="FZ122" s="47"/>
      <c r="GA122" s="47" t="s">
        <v>243</v>
      </c>
      <c r="GB122" s="99" t="s">
        <v>244</v>
      </c>
      <c r="GC122" s="99" t="s">
        <v>244</v>
      </c>
      <c r="GD122" s="99" t="s">
        <v>244</v>
      </c>
      <c r="GE122" s="99" t="s">
        <v>244</v>
      </c>
      <c r="GF122" s="47">
        <v>5</v>
      </c>
      <c r="GG122" s="48">
        <f t="shared" si="189"/>
        <v>15</v>
      </c>
      <c r="GH122" s="48">
        <f t="shared" si="190"/>
        <v>8</v>
      </c>
      <c r="GI122" s="48">
        <f t="shared" si="191"/>
        <v>48</v>
      </c>
      <c r="GJ122" s="48">
        <f t="shared" si="192"/>
        <v>28</v>
      </c>
      <c r="GK122" s="48">
        <f t="shared" si="193"/>
        <v>24</v>
      </c>
      <c r="GL122" s="118">
        <f t="shared" si="194"/>
        <v>3870720</v>
      </c>
      <c r="GM122" s="118">
        <f t="shared" si="246"/>
        <v>633780</v>
      </c>
      <c r="GN122" s="118">
        <f t="shared" si="247"/>
        <v>1000</v>
      </c>
      <c r="GO122" s="118">
        <f t="shared" si="195"/>
        <v>633780000</v>
      </c>
      <c r="GP122" s="51">
        <f t="shared" si="196"/>
        <v>2.9079716579716579E-2</v>
      </c>
      <c r="GS122" s="48">
        <v>2</v>
      </c>
      <c r="GT122" s="47">
        <v>2</v>
      </c>
      <c r="GU122" s="97" t="s">
        <v>240</v>
      </c>
      <c r="GV122" s="93">
        <f t="shared" si="282"/>
        <v>2</v>
      </c>
      <c r="GW122" s="47" t="s">
        <v>206</v>
      </c>
      <c r="GX122" s="99" t="str">
        <f t="shared" si="277"/>
        <v>Pa2</v>
      </c>
      <c r="GY122" s="48">
        <f t="shared" si="299"/>
        <v>0</v>
      </c>
      <c r="GZ122" s="306">
        <f t="shared" si="278"/>
        <v>0</v>
      </c>
      <c r="HA122" s="95">
        <f t="shared" si="283"/>
        <v>0</v>
      </c>
      <c r="HB122" s="51">
        <f t="shared" si="279"/>
        <v>0</v>
      </c>
      <c r="HC122" s="51">
        <f t="shared" si="280"/>
        <v>0</v>
      </c>
      <c r="HD122" s="453">
        <f t="shared" si="281"/>
        <v>0</v>
      </c>
      <c r="HE122" s="68"/>
    </row>
    <row r="123" spans="1:213">
      <c r="A123" s="216" t="str">
        <f t="shared" si="294"/>
        <v>K</v>
      </c>
      <c r="B123" s="47">
        <f t="shared" si="284"/>
        <v>0</v>
      </c>
      <c r="C123" s="47">
        <f t="shared" si="285"/>
        <v>0</v>
      </c>
      <c r="D123" s="47">
        <f t="shared" si="286"/>
        <v>0</v>
      </c>
      <c r="E123" s="47">
        <f t="shared" si="287"/>
        <v>0</v>
      </c>
      <c r="F123" s="47">
        <f t="shared" si="288"/>
        <v>0</v>
      </c>
      <c r="G123" s="49"/>
      <c r="H123" s="47" t="str">
        <f t="shared" ref="H123:L132" si="300">IF(H26=H27,H26,"")</f>
        <v/>
      </c>
      <c r="I123" s="47" t="str">
        <f t="shared" si="300"/>
        <v/>
      </c>
      <c r="J123" s="47" t="str">
        <f t="shared" si="300"/>
        <v/>
      </c>
      <c r="K123" s="47" t="str">
        <f t="shared" si="300"/>
        <v/>
      </c>
      <c r="L123" s="47" t="str">
        <f t="shared" si="300"/>
        <v/>
      </c>
      <c r="M123" s="49" t="str">
        <f t="shared" si="271"/>
        <v>PIC-b</v>
      </c>
      <c r="N123" s="201" t="str">
        <f t="shared" si="261"/>
        <v/>
      </c>
      <c r="O123" s="47" t="str">
        <f t="shared" si="262"/>
        <v/>
      </c>
      <c r="P123" s="47">
        <f t="shared" si="263"/>
        <v>1</v>
      </c>
      <c r="Q123" s="47">
        <f t="shared" si="264"/>
        <v>1</v>
      </c>
      <c r="R123" s="201">
        <f t="shared" si="265"/>
        <v>1</v>
      </c>
      <c r="T123" s="47">
        <f t="shared" si="289"/>
        <v>0</v>
      </c>
      <c r="U123" s="47">
        <f t="shared" si="290"/>
        <v>0</v>
      </c>
      <c r="V123" s="47">
        <f t="shared" si="291"/>
        <v>0</v>
      </c>
      <c r="W123" s="47">
        <f t="shared" si="292"/>
        <v>0</v>
      </c>
      <c r="X123" s="47">
        <f t="shared" si="293"/>
        <v>0</v>
      </c>
      <c r="Z123" s="47" t="str">
        <f t="shared" ref="Z123:AD132" si="301">IF(Z26=Z27,Z26,"")</f>
        <v/>
      </c>
      <c r="AA123" s="47" t="str">
        <f t="shared" si="301"/>
        <v/>
      </c>
      <c r="AB123" s="47" t="str">
        <f t="shared" si="301"/>
        <v/>
      </c>
      <c r="AC123" s="47" t="str">
        <f t="shared" si="301"/>
        <v/>
      </c>
      <c r="AD123" s="47" t="str">
        <f t="shared" si="301"/>
        <v/>
      </c>
      <c r="AE123" s="49" t="str">
        <f t="shared" si="272"/>
        <v>PIC-b</v>
      </c>
      <c r="AF123" s="201">
        <f t="shared" si="266"/>
        <v>1</v>
      </c>
      <c r="AG123" s="47">
        <f t="shared" si="267"/>
        <v>1</v>
      </c>
      <c r="AH123" s="47">
        <f t="shared" si="268"/>
        <v>1</v>
      </c>
      <c r="AI123" s="47">
        <f t="shared" si="269"/>
        <v>1</v>
      </c>
      <c r="AJ123" s="201">
        <f t="shared" si="270"/>
        <v>1</v>
      </c>
      <c r="AL123" s="217"/>
      <c r="AM123" s="217"/>
      <c r="AN123" s="352"/>
      <c r="AO123" s="329"/>
      <c r="AP123" s="344"/>
      <c r="AQ123" s="344"/>
      <c r="AR123" s="344"/>
      <c r="AS123" s="49"/>
      <c r="AT123" s="46">
        <f t="shared" si="296"/>
        <v>7</v>
      </c>
      <c r="AU123" s="47" t="str">
        <f t="shared" si="297"/>
        <v>A</v>
      </c>
      <c r="AV123" s="47" t="str">
        <f t="shared" si="295"/>
        <v>Ac</v>
      </c>
      <c r="AW123" s="118"/>
      <c r="AX123" s="118"/>
      <c r="AY123" s="118">
        <f t="shared" si="298"/>
        <v>88.1953125</v>
      </c>
      <c r="AZ123" s="118">
        <f t="shared" si="298"/>
        <v>619.52413807744563</v>
      </c>
      <c r="BA123" s="118">
        <f t="shared" si="298"/>
        <v>593.71063232421875</v>
      </c>
      <c r="BC123" s="199">
        <f t="shared" si="197"/>
        <v>38</v>
      </c>
      <c r="BD123" s="441" t="s">
        <v>186</v>
      </c>
      <c r="BE123" s="199">
        <f>$AW$113</f>
        <v>25</v>
      </c>
      <c r="BF123" s="199">
        <f>$AX$113</f>
        <v>17</v>
      </c>
      <c r="BG123" s="199">
        <f>$AY$113</f>
        <v>23</v>
      </c>
      <c r="BH123" s="199">
        <f>$AZ$113</f>
        <v>29</v>
      </c>
      <c r="BI123" s="199">
        <f>$BA$113</f>
        <v>82</v>
      </c>
      <c r="BK123" s="48">
        <f t="shared" si="203"/>
        <v>38</v>
      </c>
      <c r="BL123" s="48">
        <v>11</v>
      </c>
      <c r="BM123" s="47" t="str">
        <f t="shared" si="158"/>
        <v>Te4</v>
      </c>
      <c r="BN123" s="47"/>
      <c r="BO123" s="47" t="s">
        <v>243</v>
      </c>
      <c r="BP123" s="99" t="s">
        <v>244</v>
      </c>
      <c r="BQ123" s="99" t="s">
        <v>244</v>
      </c>
      <c r="BR123" s="99" t="s">
        <v>244</v>
      </c>
      <c r="BS123" s="47" t="s">
        <v>184</v>
      </c>
      <c r="BT123" s="47">
        <v>4</v>
      </c>
      <c r="BU123" s="48">
        <f t="shared" si="159"/>
        <v>15</v>
      </c>
      <c r="BV123" s="48">
        <f t="shared" si="160"/>
        <v>8</v>
      </c>
      <c r="BW123" s="48">
        <f t="shared" si="161"/>
        <v>48</v>
      </c>
      <c r="BX123" s="48">
        <f t="shared" si="162"/>
        <v>28</v>
      </c>
      <c r="BY123" s="48">
        <f t="shared" si="163"/>
        <v>67</v>
      </c>
      <c r="BZ123" s="118">
        <f t="shared" si="164"/>
        <v>10805760</v>
      </c>
      <c r="CA123" s="118">
        <f t="shared" si="165"/>
        <v>3697282.0695230397</v>
      </c>
      <c r="CB123" s="118">
        <f t="shared" si="166"/>
        <v>40</v>
      </c>
      <c r="CC123" s="118">
        <f t="shared" si="204"/>
        <v>147891282.78092158</v>
      </c>
      <c r="CD123" s="51">
        <f t="shared" si="167"/>
        <v>6.7856931236074331E-3</v>
      </c>
      <c r="CE123" s="81"/>
      <c r="CF123" s="199">
        <f t="shared" si="274"/>
        <v>38</v>
      </c>
      <c r="CG123" s="441" t="s">
        <v>186</v>
      </c>
      <c r="CH123" s="199">
        <f>$AW$113</f>
        <v>25</v>
      </c>
      <c r="CI123" s="199">
        <f>$AX$113</f>
        <v>17</v>
      </c>
      <c r="CJ123" s="199">
        <f>$AY$113</f>
        <v>23</v>
      </c>
      <c r="CK123" s="199">
        <f>$AZ$113</f>
        <v>29</v>
      </c>
      <c r="CL123" s="199">
        <f>$BA$113</f>
        <v>82</v>
      </c>
      <c r="CN123" s="48">
        <f t="shared" si="211"/>
        <v>38</v>
      </c>
      <c r="CO123" s="48">
        <v>11</v>
      </c>
      <c r="CP123" s="47" t="str">
        <f t="shared" si="168"/>
        <v>Te4</v>
      </c>
      <c r="CQ123" s="47"/>
      <c r="CR123" s="47" t="s">
        <v>243</v>
      </c>
      <c r="CS123" s="99" t="s">
        <v>244</v>
      </c>
      <c r="CT123" s="99" t="s">
        <v>244</v>
      </c>
      <c r="CU123" s="99" t="s">
        <v>244</v>
      </c>
      <c r="CV123" s="47" t="s">
        <v>184</v>
      </c>
      <c r="CW123" s="47">
        <v>4</v>
      </c>
      <c r="CX123" s="48">
        <f t="shared" si="212"/>
        <v>15</v>
      </c>
      <c r="CY123" s="48">
        <f t="shared" si="213"/>
        <v>8</v>
      </c>
      <c r="CZ123" s="48">
        <f t="shared" si="214"/>
        <v>48</v>
      </c>
      <c r="DA123" s="48">
        <f t="shared" si="215"/>
        <v>28</v>
      </c>
      <c r="DB123" s="48">
        <f t="shared" si="216"/>
        <v>67</v>
      </c>
      <c r="DC123" s="118">
        <f t="shared" si="169"/>
        <v>10805760</v>
      </c>
      <c r="DD123" s="118">
        <f t="shared" si="217"/>
        <v>3878871.0842332612</v>
      </c>
      <c r="DE123" s="118">
        <f t="shared" si="218"/>
        <v>60</v>
      </c>
      <c r="DF123" s="118">
        <f t="shared" si="219"/>
        <v>232732265.05399567</v>
      </c>
      <c r="DG123" s="51">
        <f t="shared" si="170"/>
        <v>1.0678450419271153E-2</v>
      </c>
      <c r="DI123" s="199">
        <f t="shared" si="220"/>
        <v>38</v>
      </c>
      <c r="DJ123" s="441" t="s">
        <v>186</v>
      </c>
      <c r="DK123" s="199">
        <f>$AW$113</f>
        <v>25</v>
      </c>
      <c r="DL123" s="199">
        <f>$AX$113</f>
        <v>17</v>
      </c>
      <c r="DM123" s="199">
        <f>$AY$113</f>
        <v>23</v>
      </c>
      <c r="DN123" s="199">
        <f>$AZ$113</f>
        <v>29</v>
      </c>
      <c r="DO123" s="199">
        <f>$BA$113</f>
        <v>82</v>
      </c>
      <c r="DQ123" s="48">
        <f t="shared" si="226"/>
        <v>38</v>
      </c>
      <c r="DR123" s="48">
        <v>11</v>
      </c>
      <c r="DS123" s="47" t="str">
        <f t="shared" si="171"/>
        <v>Te4</v>
      </c>
      <c r="DT123" s="47"/>
      <c r="DU123" s="47" t="s">
        <v>243</v>
      </c>
      <c r="DV123" s="99" t="s">
        <v>244</v>
      </c>
      <c r="DW123" s="99" t="s">
        <v>244</v>
      </c>
      <c r="DX123" s="99" t="s">
        <v>244</v>
      </c>
      <c r="DY123" s="47" t="s">
        <v>184</v>
      </c>
      <c r="DZ123" s="47">
        <v>4</v>
      </c>
      <c r="EA123" s="48">
        <f t="shared" si="172"/>
        <v>15</v>
      </c>
      <c r="EB123" s="48">
        <f t="shared" si="173"/>
        <v>8</v>
      </c>
      <c r="EC123" s="48">
        <f t="shared" si="174"/>
        <v>48</v>
      </c>
      <c r="ED123" s="48">
        <f t="shared" si="175"/>
        <v>28</v>
      </c>
      <c r="EE123" s="48">
        <f t="shared" si="176"/>
        <v>67</v>
      </c>
      <c r="EF123" s="118">
        <f t="shared" si="177"/>
        <v>10805760</v>
      </c>
      <c r="EG123" s="118">
        <f t="shared" si="227"/>
        <v>3779466.135291033</v>
      </c>
      <c r="EH123" s="118">
        <f t="shared" si="228"/>
        <v>100</v>
      </c>
      <c r="EI123" s="118">
        <f t="shared" si="229"/>
        <v>377946613.52910328</v>
      </c>
      <c r="EJ123" s="51">
        <f t="shared" si="178"/>
        <v>1.7341317813263278E-2</v>
      </c>
      <c r="EL123" s="199">
        <f t="shared" si="230"/>
        <v>38</v>
      </c>
      <c r="EM123" s="441" t="s">
        <v>186</v>
      </c>
      <c r="EN123" s="199">
        <f>$AW$113</f>
        <v>25</v>
      </c>
      <c r="EO123" s="199">
        <f>$AX$113</f>
        <v>17</v>
      </c>
      <c r="EP123" s="199">
        <f>$AY$113</f>
        <v>23</v>
      </c>
      <c r="EQ123" s="199">
        <f>$AZ$113</f>
        <v>29</v>
      </c>
      <c r="ER123" s="199">
        <f>$BA$113</f>
        <v>82</v>
      </c>
      <c r="ET123" s="48">
        <f t="shared" si="236"/>
        <v>38</v>
      </c>
      <c r="EU123" s="48">
        <v>11</v>
      </c>
      <c r="EV123" s="47" t="str">
        <f t="shared" si="179"/>
        <v>Te4</v>
      </c>
      <c r="EW123" s="47"/>
      <c r="EX123" s="47" t="s">
        <v>243</v>
      </c>
      <c r="EY123" s="99" t="s">
        <v>244</v>
      </c>
      <c r="EZ123" s="99" t="s">
        <v>244</v>
      </c>
      <c r="FA123" s="99" t="s">
        <v>244</v>
      </c>
      <c r="FB123" s="47" t="s">
        <v>184</v>
      </c>
      <c r="FC123" s="47">
        <v>4</v>
      </c>
      <c r="FD123" s="48">
        <f t="shared" si="180"/>
        <v>15</v>
      </c>
      <c r="FE123" s="48">
        <f t="shared" si="181"/>
        <v>8</v>
      </c>
      <c r="FF123" s="48">
        <f t="shared" si="182"/>
        <v>48</v>
      </c>
      <c r="FG123" s="48">
        <f t="shared" si="183"/>
        <v>28</v>
      </c>
      <c r="FH123" s="48">
        <f t="shared" si="184"/>
        <v>67</v>
      </c>
      <c r="FI123" s="118">
        <f t="shared" si="185"/>
        <v>10805760</v>
      </c>
      <c r="FJ123" s="118">
        <f t="shared" si="237"/>
        <v>4405225.899280576</v>
      </c>
      <c r="FK123" s="118">
        <f t="shared" si="238"/>
        <v>160</v>
      </c>
      <c r="FL123" s="118">
        <f t="shared" si="186"/>
        <v>704836143.88489223</v>
      </c>
      <c r="FM123" s="51">
        <f t="shared" si="187"/>
        <v>3.2339984378353691E-2</v>
      </c>
      <c r="FO123" s="199">
        <f t="shared" si="239"/>
        <v>38</v>
      </c>
      <c r="FP123" s="441" t="s">
        <v>186</v>
      </c>
      <c r="FQ123" s="199">
        <f>$AW$113</f>
        <v>25</v>
      </c>
      <c r="FR123" s="199">
        <f>$AX$113</f>
        <v>17</v>
      </c>
      <c r="FS123" s="199">
        <f>$AY$113</f>
        <v>23</v>
      </c>
      <c r="FT123" s="199">
        <f>$AZ$113</f>
        <v>29</v>
      </c>
      <c r="FU123" s="199">
        <f>$BA$113</f>
        <v>82</v>
      </c>
      <c r="FW123" s="48">
        <f t="shared" si="245"/>
        <v>38</v>
      </c>
      <c r="FX123" s="48">
        <v>11</v>
      </c>
      <c r="FY123" s="47" t="str">
        <f t="shared" si="188"/>
        <v>Te4</v>
      </c>
      <c r="FZ123" s="47"/>
      <c r="GA123" s="47" t="s">
        <v>243</v>
      </c>
      <c r="GB123" s="99" t="s">
        <v>244</v>
      </c>
      <c r="GC123" s="99" t="s">
        <v>244</v>
      </c>
      <c r="GD123" s="99" t="s">
        <v>244</v>
      </c>
      <c r="GE123" s="47" t="s">
        <v>184</v>
      </c>
      <c r="GF123" s="47">
        <v>4</v>
      </c>
      <c r="GG123" s="48">
        <f t="shared" si="189"/>
        <v>15</v>
      </c>
      <c r="GH123" s="48">
        <f t="shared" si="190"/>
        <v>8</v>
      </c>
      <c r="GI123" s="48">
        <f t="shared" si="191"/>
        <v>48</v>
      </c>
      <c r="GJ123" s="48">
        <f t="shared" si="192"/>
        <v>28</v>
      </c>
      <c r="GK123" s="48">
        <f t="shared" si="193"/>
        <v>67</v>
      </c>
      <c r="GL123" s="118">
        <f t="shared" si="194"/>
        <v>10805760</v>
      </c>
      <c r="GM123" s="118">
        <f t="shared" si="246"/>
        <v>1769302.5</v>
      </c>
      <c r="GN123" s="118">
        <f t="shared" si="247"/>
        <v>200</v>
      </c>
      <c r="GO123" s="118">
        <f t="shared" si="195"/>
        <v>353860500</v>
      </c>
      <c r="GP123" s="51">
        <f t="shared" si="196"/>
        <v>1.6236175090341757E-2</v>
      </c>
      <c r="GS123" s="48">
        <v>2</v>
      </c>
      <c r="GT123" s="47">
        <v>1</v>
      </c>
      <c r="GU123" s="97" t="s">
        <v>240</v>
      </c>
      <c r="GV123" s="93">
        <f t="shared" si="282"/>
        <v>2</v>
      </c>
      <c r="GW123" s="47" t="s">
        <v>206</v>
      </c>
      <c r="GX123" s="99" t="str">
        <f t="shared" si="277"/>
        <v>Pa1</v>
      </c>
      <c r="GY123" s="48">
        <f t="shared" si="299"/>
        <v>0</v>
      </c>
      <c r="GZ123" s="306">
        <f t="shared" si="278"/>
        <v>0</v>
      </c>
      <c r="HA123" s="95">
        <f t="shared" si="283"/>
        <v>0</v>
      </c>
      <c r="HB123" s="51">
        <f t="shared" si="279"/>
        <v>0</v>
      </c>
      <c r="HC123" s="51">
        <f t="shared" si="280"/>
        <v>0</v>
      </c>
      <c r="HD123" s="453">
        <f t="shared" si="281"/>
        <v>0</v>
      </c>
      <c r="HE123" s="68"/>
    </row>
    <row r="124" spans="1:213">
      <c r="A124" s="216" t="str">
        <f t="shared" si="294"/>
        <v>Q</v>
      </c>
      <c r="B124" s="47">
        <f t="shared" si="284"/>
        <v>0</v>
      </c>
      <c r="C124" s="47">
        <f t="shared" si="285"/>
        <v>0</v>
      </c>
      <c r="D124" s="47">
        <f t="shared" si="286"/>
        <v>0</v>
      </c>
      <c r="E124" s="47">
        <f t="shared" si="287"/>
        <v>0</v>
      </c>
      <c r="F124" s="47">
        <f t="shared" si="288"/>
        <v>0</v>
      </c>
      <c r="G124" s="49"/>
      <c r="H124" s="47" t="str">
        <f t="shared" si="300"/>
        <v/>
      </c>
      <c r="I124" s="47" t="str">
        <f t="shared" si="300"/>
        <v/>
      </c>
      <c r="J124" s="47" t="str">
        <f t="shared" si="300"/>
        <v/>
      </c>
      <c r="K124" s="47" t="str">
        <f t="shared" si="300"/>
        <v/>
      </c>
      <c r="L124" s="47" t="str">
        <f t="shared" si="300"/>
        <v/>
      </c>
      <c r="M124" s="49" t="str">
        <f t="shared" si="271"/>
        <v>PIC-b</v>
      </c>
      <c r="N124" s="201" t="str">
        <f t="shared" si="261"/>
        <v/>
      </c>
      <c r="O124" s="47" t="str">
        <f t="shared" si="262"/>
        <v/>
      </c>
      <c r="P124" s="47">
        <f t="shared" si="263"/>
        <v>1</v>
      </c>
      <c r="Q124" s="47">
        <f t="shared" si="264"/>
        <v>1</v>
      </c>
      <c r="R124" s="201">
        <f t="shared" si="265"/>
        <v>1</v>
      </c>
      <c r="T124" s="47">
        <f t="shared" si="289"/>
        <v>0</v>
      </c>
      <c r="U124" s="47">
        <f t="shared" si="290"/>
        <v>0</v>
      </c>
      <c r="V124" s="47">
        <f t="shared" si="291"/>
        <v>0</v>
      </c>
      <c r="W124" s="47">
        <f t="shared" si="292"/>
        <v>0</v>
      </c>
      <c r="X124" s="47">
        <f t="shared" si="293"/>
        <v>0</v>
      </c>
      <c r="Z124" s="47" t="str">
        <f t="shared" si="301"/>
        <v/>
      </c>
      <c r="AA124" s="47" t="str">
        <f t="shared" si="301"/>
        <v/>
      </c>
      <c r="AB124" s="47" t="str">
        <f t="shared" si="301"/>
        <v/>
      </c>
      <c r="AC124" s="47" t="str">
        <f t="shared" si="301"/>
        <v/>
      </c>
      <c r="AD124" s="47" t="str">
        <f t="shared" si="301"/>
        <v/>
      </c>
      <c r="AE124" s="49" t="str">
        <f t="shared" si="272"/>
        <v>PIC-b</v>
      </c>
      <c r="AF124" s="201">
        <f t="shared" si="266"/>
        <v>1</v>
      </c>
      <c r="AG124" s="47">
        <f t="shared" si="267"/>
        <v>1</v>
      </c>
      <c r="AH124" s="47">
        <f t="shared" si="268"/>
        <v>1</v>
      </c>
      <c r="AI124" s="47">
        <f t="shared" si="269"/>
        <v>1</v>
      </c>
      <c r="AJ124" s="201">
        <f t="shared" si="270"/>
        <v>1</v>
      </c>
      <c r="AL124" s="217"/>
      <c r="AM124" s="217"/>
      <c r="AN124" s="352"/>
      <c r="AO124" s="329"/>
      <c r="AP124" s="344"/>
      <c r="AQ124" s="344"/>
      <c r="AR124" s="344"/>
      <c r="AS124" s="49"/>
      <c r="AT124" s="46">
        <f t="shared" si="296"/>
        <v>8</v>
      </c>
      <c r="AU124" s="47" t="str">
        <f t="shared" si="297"/>
        <v>K</v>
      </c>
      <c r="AV124" s="47" t="str">
        <f t="shared" si="295"/>
        <v>Kg</v>
      </c>
      <c r="AW124" s="118"/>
      <c r="AX124" s="118"/>
      <c r="AY124" s="118">
        <f t="shared" si="298"/>
        <v>159.69521604938271</v>
      </c>
      <c r="AZ124" s="118">
        <f t="shared" si="298"/>
        <v>111.10374406067251</v>
      </c>
      <c r="BA124" s="118">
        <f t="shared" si="298"/>
        <v>469.10469714506172</v>
      </c>
      <c r="BD124" s="102"/>
      <c r="BK124" s="48">
        <f t="shared" si="203"/>
        <v>39</v>
      </c>
      <c r="BL124" s="48">
        <v>11</v>
      </c>
      <c r="BM124" s="47" t="str">
        <f t="shared" si="158"/>
        <v>Te3</v>
      </c>
      <c r="BN124" s="47"/>
      <c r="BO124" s="47" t="s">
        <v>243</v>
      </c>
      <c r="BP124" s="99" t="s">
        <v>244</v>
      </c>
      <c r="BQ124" s="99" t="s">
        <v>244</v>
      </c>
      <c r="BR124" s="47" t="s">
        <v>184</v>
      </c>
      <c r="BS124" s="99" t="s">
        <v>223</v>
      </c>
      <c r="BT124" s="47">
        <v>3</v>
      </c>
      <c r="BU124" s="48">
        <f t="shared" si="159"/>
        <v>15</v>
      </c>
      <c r="BV124" s="48">
        <f t="shared" si="160"/>
        <v>8</v>
      </c>
      <c r="BW124" s="48">
        <f t="shared" si="161"/>
        <v>48</v>
      </c>
      <c r="BX124" s="48">
        <f t="shared" si="162"/>
        <v>46</v>
      </c>
      <c r="BY124" s="48">
        <f t="shared" si="163"/>
        <v>91</v>
      </c>
      <c r="BZ124" s="118">
        <f t="shared" si="164"/>
        <v>24111360</v>
      </c>
      <c r="CA124" s="118">
        <f t="shared" si="165"/>
        <v>8249905.5133387232</v>
      </c>
      <c r="CB124" s="118">
        <f t="shared" si="166"/>
        <v>20</v>
      </c>
      <c r="CC124" s="118">
        <f t="shared" si="204"/>
        <v>164998110.26677448</v>
      </c>
      <c r="CD124" s="51">
        <f t="shared" si="167"/>
        <v>7.5706053879053079E-3</v>
      </c>
      <c r="CE124" s="81"/>
      <c r="CG124" s="102"/>
      <c r="CN124" s="48">
        <f t="shared" si="211"/>
        <v>39</v>
      </c>
      <c r="CO124" s="48">
        <v>11</v>
      </c>
      <c r="CP124" s="47" t="str">
        <f t="shared" si="168"/>
        <v>Te3</v>
      </c>
      <c r="CQ124" s="47"/>
      <c r="CR124" s="47" t="s">
        <v>243</v>
      </c>
      <c r="CS124" s="99" t="s">
        <v>244</v>
      </c>
      <c r="CT124" s="99" t="s">
        <v>244</v>
      </c>
      <c r="CU124" s="47" t="s">
        <v>184</v>
      </c>
      <c r="CV124" s="99" t="s">
        <v>223</v>
      </c>
      <c r="CW124" s="47">
        <v>3</v>
      </c>
      <c r="CX124" s="48">
        <f t="shared" si="212"/>
        <v>15</v>
      </c>
      <c r="CY124" s="48">
        <f t="shared" si="213"/>
        <v>8</v>
      </c>
      <c r="CZ124" s="48">
        <f t="shared" si="214"/>
        <v>48</v>
      </c>
      <c r="DA124" s="48">
        <f t="shared" si="215"/>
        <v>46</v>
      </c>
      <c r="DB124" s="48">
        <f t="shared" si="216"/>
        <v>91</v>
      </c>
      <c r="DC124" s="118">
        <f t="shared" si="169"/>
        <v>24111360</v>
      </c>
      <c r="DD124" s="118">
        <f t="shared" si="217"/>
        <v>8655092.9416846652</v>
      </c>
      <c r="DE124" s="118">
        <f t="shared" si="218"/>
        <v>30</v>
      </c>
      <c r="DF124" s="118">
        <f t="shared" si="219"/>
        <v>259652788.25053996</v>
      </c>
      <c r="DG124" s="51">
        <f t="shared" si="170"/>
        <v>1.1913644311052518E-2</v>
      </c>
      <c r="DJ124" s="102"/>
      <c r="DQ124" s="48">
        <f t="shared" si="226"/>
        <v>39</v>
      </c>
      <c r="DR124" s="48">
        <v>11</v>
      </c>
      <c r="DS124" s="47" t="str">
        <f t="shared" si="171"/>
        <v>Te3</v>
      </c>
      <c r="DT124" s="47"/>
      <c r="DU124" s="47" t="s">
        <v>243</v>
      </c>
      <c r="DV124" s="99" t="s">
        <v>244</v>
      </c>
      <c r="DW124" s="99" t="s">
        <v>244</v>
      </c>
      <c r="DX124" s="47" t="s">
        <v>184</v>
      </c>
      <c r="DY124" s="99" t="s">
        <v>223</v>
      </c>
      <c r="DZ124" s="47">
        <v>3</v>
      </c>
      <c r="EA124" s="48">
        <f t="shared" si="172"/>
        <v>15</v>
      </c>
      <c r="EB124" s="48">
        <f t="shared" si="173"/>
        <v>8</v>
      </c>
      <c r="EC124" s="48">
        <f t="shared" si="174"/>
        <v>48</v>
      </c>
      <c r="ED124" s="48">
        <f t="shared" si="175"/>
        <v>46</v>
      </c>
      <c r="EE124" s="48">
        <f t="shared" si="176"/>
        <v>91</v>
      </c>
      <c r="EF124" s="118">
        <f t="shared" si="177"/>
        <v>24111360</v>
      </c>
      <c r="EG124" s="118">
        <f t="shared" si="227"/>
        <v>8433286.3765076026</v>
      </c>
      <c r="EH124" s="118">
        <f t="shared" si="228"/>
        <v>50</v>
      </c>
      <c r="EI124" s="118">
        <f t="shared" si="229"/>
        <v>421664318.82538015</v>
      </c>
      <c r="EJ124" s="51">
        <f t="shared" si="178"/>
        <v>1.934721651554373E-2</v>
      </c>
      <c r="EM124" s="102"/>
      <c r="ET124" s="48">
        <f t="shared" si="236"/>
        <v>39</v>
      </c>
      <c r="EU124" s="48">
        <v>11</v>
      </c>
      <c r="EV124" s="47" t="str">
        <f t="shared" si="179"/>
        <v>Te3</v>
      </c>
      <c r="EW124" s="47"/>
      <c r="EX124" s="47" t="s">
        <v>243</v>
      </c>
      <c r="EY124" s="99" t="s">
        <v>244</v>
      </c>
      <c r="EZ124" s="99" t="s">
        <v>244</v>
      </c>
      <c r="FA124" s="47" t="s">
        <v>184</v>
      </c>
      <c r="FB124" s="99" t="s">
        <v>223</v>
      </c>
      <c r="FC124" s="47">
        <v>3</v>
      </c>
      <c r="FD124" s="48">
        <f t="shared" si="180"/>
        <v>15</v>
      </c>
      <c r="FE124" s="48">
        <f t="shared" si="181"/>
        <v>8</v>
      </c>
      <c r="FF124" s="48">
        <f t="shared" si="182"/>
        <v>48</v>
      </c>
      <c r="FG124" s="48">
        <f t="shared" si="183"/>
        <v>46</v>
      </c>
      <c r="FH124" s="48">
        <f t="shared" si="184"/>
        <v>91</v>
      </c>
      <c r="FI124" s="118">
        <f t="shared" si="185"/>
        <v>24111360</v>
      </c>
      <c r="FJ124" s="118">
        <f t="shared" si="237"/>
        <v>9829571.2230215836</v>
      </c>
      <c r="FK124" s="118">
        <f t="shared" si="238"/>
        <v>80</v>
      </c>
      <c r="FL124" s="118">
        <f t="shared" si="186"/>
        <v>786365697.84172666</v>
      </c>
      <c r="FM124" s="51">
        <f t="shared" si="187"/>
        <v>3.6080803466894594E-2</v>
      </c>
      <c r="FP124" s="102"/>
      <c r="FW124" s="48">
        <f t="shared" si="245"/>
        <v>39</v>
      </c>
      <c r="FX124" s="48">
        <v>11</v>
      </c>
      <c r="FY124" s="47" t="str">
        <f t="shared" si="188"/>
        <v>Te3</v>
      </c>
      <c r="FZ124" s="47"/>
      <c r="GA124" s="47" t="s">
        <v>243</v>
      </c>
      <c r="GB124" s="99" t="s">
        <v>244</v>
      </c>
      <c r="GC124" s="99" t="s">
        <v>244</v>
      </c>
      <c r="GD124" s="47" t="s">
        <v>184</v>
      </c>
      <c r="GE124" s="99" t="s">
        <v>223</v>
      </c>
      <c r="GF124" s="47">
        <v>3</v>
      </c>
      <c r="GG124" s="48">
        <f t="shared" si="189"/>
        <v>15</v>
      </c>
      <c r="GH124" s="48">
        <f t="shared" si="190"/>
        <v>8</v>
      </c>
      <c r="GI124" s="48">
        <f t="shared" si="191"/>
        <v>48</v>
      </c>
      <c r="GJ124" s="48">
        <f t="shared" si="192"/>
        <v>46</v>
      </c>
      <c r="GK124" s="48">
        <f t="shared" si="193"/>
        <v>91</v>
      </c>
      <c r="GL124" s="118">
        <f t="shared" si="194"/>
        <v>24111360</v>
      </c>
      <c r="GM124" s="118">
        <f t="shared" si="246"/>
        <v>3947921.25</v>
      </c>
      <c r="GN124" s="118">
        <f t="shared" si="247"/>
        <v>100</v>
      </c>
      <c r="GO124" s="118">
        <f t="shared" si="195"/>
        <v>394792125</v>
      </c>
      <c r="GP124" s="51">
        <f t="shared" si="196"/>
        <v>1.8114240119448451E-2</v>
      </c>
      <c r="GS124" s="48">
        <v>3</v>
      </c>
      <c r="GT124" s="47">
        <v>5</v>
      </c>
      <c r="GU124" s="97" t="s">
        <v>240</v>
      </c>
      <c r="GV124" s="93">
        <f t="shared" si="282"/>
        <v>2</v>
      </c>
      <c r="GW124" s="47" t="s">
        <v>206</v>
      </c>
      <c r="GX124" s="99" t="str">
        <f t="shared" si="277"/>
        <v>Pb5</v>
      </c>
      <c r="GY124" s="48">
        <f t="shared" si="299"/>
        <v>3600</v>
      </c>
      <c r="GZ124" s="306">
        <f t="shared" si="278"/>
        <v>5292.2891417215824</v>
      </c>
      <c r="HA124" s="95">
        <f t="shared" si="283"/>
        <v>33084.433845396896</v>
      </c>
      <c r="HB124" s="51">
        <f t="shared" si="279"/>
        <v>4.2194642876601308E-5</v>
      </c>
      <c r="HC124" s="51">
        <f t="shared" si="280"/>
        <v>1.8135416879242721E-3</v>
      </c>
      <c r="HD124" s="453">
        <f t="shared" si="281"/>
        <v>0.10585168282842072</v>
      </c>
      <c r="HE124" s="68"/>
    </row>
    <row r="125" spans="1:213">
      <c r="A125" s="216" t="str">
        <f t="shared" si="294"/>
        <v>J</v>
      </c>
      <c r="B125" s="47">
        <f t="shared" si="284"/>
        <v>0</v>
      </c>
      <c r="C125" s="47">
        <f t="shared" si="285"/>
        <v>0</v>
      </c>
      <c r="D125" s="47">
        <f t="shared" si="286"/>
        <v>0</v>
      </c>
      <c r="E125" s="47">
        <f t="shared" si="287"/>
        <v>0</v>
      </c>
      <c r="F125" s="47">
        <f t="shared" si="288"/>
        <v>0</v>
      </c>
      <c r="G125" s="49"/>
      <c r="H125" s="47" t="str">
        <f t="shared" si="300"/>
        <v/>
      </c>
      <c r="I125" s="47" t="str">
        <f t="shared" si="300"/>
        <v/>
      </c>
      <c r="J125" s="47" t="str">
        <f t="shared" si="300"/>
        <v/>
      </c>
      <c r="K125" s="47" t="str">
        <f t="shared" si="300"/>
        <v/>
      </c>
      <c r="L125" s="47" t="str">
        <f t="shared" si="300"/>
        <v/>
      </c>
      <c r="M125" s="49" t="str">
        <f t="shared" si="271"/>
        <v>PIC-b</v>
      </c>
      <c r="N125" s="201" t="str">
        <f t="shared" si="261"/>
        <v/>
      </c>
      <c r="O125" s="47" t="str">
        <f t="shared" si="262"/>
        <v/>
      </c>
      <c r="P125" s="47">
        <f t="shared" si="263"/>
        <v>1</v>
      </c>
      <c r="Q125" s="47">
        <f t="shared" si="264"/>
        <v>1</v>
      </c>
      <c r="R125" s="201">
        <f t="shared" si="265"/>
        <v>1</v>
      </c>
      <c r="T125" s="47">
        <f t="shared" si="289"/>
        <v>0</v>
      </c>
      <c r="U125" s="47">
        <f t="shared" si="290"/>
        <v>0</v>
      </c>
      <c r="V125" s="47">
        <f t="shared" si="291"/>
        <v>0</v>
      </c>
      <c r="W125" s="47">
        <f t="shared" si="292"/>
        <v>0</v>
      </c>
      <c r="X125" s="47">
        <f t="shared" si="293"/>
        <v>0</v>
      </c>
      <c r="Z125" s="47" t="str">
        <f t="shared" si="301"/>
        <v/>
      </c>
      <c r="AA125" s="47" t="str">
        <f t="shared" si="301"/>
        <v/>
      </c>
      <c r="AB125" s="47" t="str">
        <f t="shared" si="301"/>
        <v/>
      </c>
      <c r="AC125" s="47" t="str">
        <f t="shared" si="301"/>
        <v/>
      </c>
      <c r="AD125" s="47" t="str">
        <f t="shared" si="301"/>
        <v/>
      </c>
      <c r="AE125" s="49" t="str">
        <f t="shared" si="272"/>
        <v>PIC-b</v>
      </c>
      <c r="AF125" s="201">
        <f t="shared" si="266"/>
        <v>1</v>
      </c>
      <c r="AG125" s="47">
        <f t="shared" si="267"/>
        <v>1</v>
      </c>
      <c r="AH125" s="47">
        <f t="shared" si="268"/>
        <v>1</v>
      </c>
      <c r="AI125" s="47">
        <f t="shared" si="269"/>
        <v>1</v>
      </c>
      <c r="AJ125" s="201">
        <f t="shared" si="270"/>
        <v>1</v>
      </c>
      <c r="AL125" s="217"/>
      <c r="AM125" s="217"/>
      <c r="AN125" s="324"/>
      <c r="AO125" s="217"/>
      <c r="AP125" s="217"/>
      <c r="AQ125" s="344"/>
      <c r="AR125" s="344"/>
      <c r="AS125" s="49"/>
      <c r="AT125" s="46">
        <f t="shared" si="296"/>
        <v>9</v>
      </c>
      <c r="AU125" s="47" t="str">
        <f t="shared" si="297"/>
        <v>Q</v>
      </c>
      <c r="AV125" s="47" t="str">
        <f t="shared" si="295"/>
        <v>Qn</v>
      </c>
      <c r="AW125" s="118"/>
      <c r="AX125" s="118"/>
      <c r="AY125" s="118">
        <f t="shared" si="298"/>
        <v>9.3961107748184016</v>
      </c>
      <c r="AZ125" s="118">
        <f t="shared" si="298"/>
        <v>77.545878507653057</v>
      </c>
      <c r="BA125" s="118">
        <f t="shared" si="298"/>
        <v>103.39450467687075</v>
      </c>
      <c r="BC125" s="46">
        <v>18</v>
      </c>
      <c r="BD125" s="253" t="s">
        <v>245</v>
      </c>
      <c r="BE125" s="60">
        <f>+AP11</f>
        <v>0.82193820374969295</v>
      </c>
      <c r="BK125" s="48">
        <f t="shared" si="203"/>
        <v>40</v>
      </c>
      <c r="BL125" s="48">
        <v>11</v>
      </c>
      <c r="BM125" s="47" t="str">
        <f t="shared" si="158"/>
        <v>Te2</v>
      </c>
      <c r="BN125" s="123"/>
      <c r="BO125" s="47" t="s">
        <v>243</v>
      </c>
      <c r="BP125" s="99" t="s">
        <v>244</v>
      </c>
      <c r="BQ125" s="47" t="s">
        <v>184</v>
      </c>
      <c r="BR125" s="99" t="s">
        <v>223</v>
      </c>
      <c r="BS125" s="99" t="s">
        <v>223</v>
      </c>
      <c r="BT125" s="47">
        <v>2</v>
      </c>
      <c r="BU125" s="48">
        <f t="shared" si="159"/>
        <v>15</v>
      </c>
      <c r="BV125" s="48">
        <f t="shared" si="160"/>
        <v>8</v>
      </c>
      <c r="BW125" s="48">
        <f t="shared" si="161"/>
        <v>8</v>
      </c>
      <c r="BX125" s="48">
        <f t="shared" si="162"/>
        <v>72</v>
      </c>
      <c r="BY125" s="48">
        <f t="shared" si="163"/>
        <v>91</v>
      </c>
      <c r="BZ125" s="118">
        <f t="shared" si="164"/>
        <v>6289920</v>
      </c>
      <c r="CA125" s="118">
        <f t="shared" si="165"/>
        <v>0</v>
      </c>
      <c r="CB125" s="118">
        <f t="shared" si="166"/>
        <v>0</v>
      </c>
      <c r="CC125" s="118">
        <f t="shared" si="204"/>
        <v>0</v>
      </c>
      <c r="CD125" s="51">
        <f t="shared" si="167"/>
        <v>0</v>
      </c>
      <c r="CE125" s="81"/>
      <c r="CG125" s="253"/>
      <c r="CH125" s="60"/>
      <c r="CI125" s="60"/>
      <c r="CJ125" s="60"/>
      <c r="CK125" s="60"/>
      <c r="CL125" s="60"/>
      <c r="CN125" s="48">
        <f t="shared" si="211"/>
        <v>40</v>
      </c>
      <c r="CO125" s="48">
        <v>11</v>
      </c>
      <c r="CP125" s="47" t="str">
        <f t="shared" si="168"/>
        <v>Te2</v>
      </c>
      <c r="CQ125" s="123"/>
      <c r="CR125" s="47" t="s">
        <v>243</v>
      </c>
      <c r="CS125" s="99" t="s">
        <v>244</v>
      </c>
      <c r="CT125" s="47" t="s">
        <v>184</v>
      </c>
      <c r="CU125" s="99" t="s">
        <v>223</v>
      </c>
      <c r="CV125" s="99" t="s">
        <v>223</v>
      </c>
      <c r="CW125" s="47">
        <v>2</v>
      </c>
      <c r="CX125" s="48">
        <f t="shared" si="212"/>
        <v>15</v>
      </c>
      <c r="CY125" s="48">
        <f t="shared" si="213"/>
        <v>8</v>
      </c>
      <c r="CZ125" s="48">
        <f t="shared" si="214"/>
        <v>8</v>
      </c>
      <c r="DA125" s="48">
        <f t="shared" si="215"/>
        <v>72</v>
      </c>
      <c r="DB125" s="48">
        <f t="shared" si="216"/>
        <v>91</v>
      </c>
      <c r="DC125" s="118">
        <f t="shared" si="169"/>
        <v>6289920</v>
      </c>
      <c r="DD125" s="118">
        <f t="shared" si="217"/>
        <v>0</v>
      </c>
      <c r="DE125" s="118">
        <f t="shared" si="218"/>
        <v>0</v>
      </c>
      <c r="DF125" s="118">
        <f t="shared" si="219"/>
        <v>0</v>
      </c>
      <c r="DG125" s="51">
        <f t="shared" si="170"/>
        <v>0</v>
      </c>
      <c r="DI125" s="142"/>
      <c r="DJ125" s="283"/>
      <c r="DK125" s="154"/>
      <c r="DL125" s="142"/>
      <c r="DM125" s="142"/>
      <c r="DN125" s="142"/>
      <c r="DQ125" s="48">
        <f t="shared" si="226"/>
        <v>40</v>
      </c>
      <c r="DR125" s="48">
        <v>11</v>
      </c>
      <c r="DS125" s="47" t="str">
        <f t="shared" si="171"/>
        <v>Te2</v>
      </c>
      <c r="DT125" s="123"/>
      <c r="DU125" s="47" t="s">
        <v>243</v>
      </c>
      <c r="DV125" s="99" t="s">
        <v>244</v>
      </c>
      <c r="DW125" s="47" t="s">
        <v>184</v>
      </c>
      <c r="DX125" s="99" t="s">
        <v>223</v>
      </c>
      <c r="DY125" s="99" t="s">
        <v>223</v>
      </c>
      <c r="DZ125" s="47">
        <v>2</v>
      </c>
      <c r="EA125" s="48">
        <f t="shared" si="172"/>
        <v>15</v>
      </c>
      <c r="EB125" s="48">
        <f t="shared" si="173"/>
        <v>8</v>
      </c>
      <c r="EC125" s="48">
        <f t="shared" si="174"/>
        <v>8</v>
      </c>
      <c r="ED125" s="48">
        <f t="shared" si="175"/>
        <v>72</v>
      </c>
      <c r="EE125" s="48">
        <f t="shared" si="176"/>
        <v>91</v>
      </c>
      <c r="EF125" s="118">
        <f t="shared" si="177"/>
        <v>6289920</v>
      </c>
      <c r="EG125" s="118">
        <f t="shared" si="227"/>
        <v>0</v>
      </c>
      <c r="EH125" s="118">
        <f t="shared" si="228"/>
        <v>0</v>
      </c>
      <c r="EI125" s="118">
        <f t="shared" si="229"/>
        <v>0</v>
      </c>
      <c r="EJ125" s="51">
        <f t="shared" si="178"/>
        <v>0</v>
      </c>
      <c r="EL125" s="142"/>
      <c r="EM125" s="283"/>
      <c r="EN125" s="154"/>
      <c r="EO125" s="142"/>
      <c r="EP125" s="142"/>
      <c r="EQ125" s="142"/>
      <c r="ER125" s="142"/>
      <c r="ET125" s="48">
        <f t="shared" si="236"/>
        <v>40</v>
      </c>
      <c r="EU125" s="48">
        <v>11</v>
      </c>
      <c r="EV125" s="47" t="str">
        <f t="shared" si="179"/>
        <v>Te2</v>
      </c>
      <c r="EW125" s="123"/>
      <c r="EX125" s="47" t="s">
        <v>243</v>
      </c>
      <c r="EY125" s="99" t="s">
        <v>244</v>
      </c>
      <c r="EZ125" s="47" t="s">
        <v>184</v>
      </c>
      <c r="FA125" s="99" t="s">
        <v>223</v>
      </c>
      <c r="FB125" s="99" t="s">
        <v>223</v>
      </c>
      <c r="FC125" s="47">
        <v>2</v>
      </c>
      <c r="FD125" s="48">
        <f t="shared" si="180"/>
        <v>15</v>
      </c>
      <c r="FE125" s="48">
        <f t="shared" si="181"/>
        <v>8</v>
      </c>
      <c r="FF125" s="48">
        <f t="shared" si="182"/>
        <v>8</v>
      </c>
      <c r="FG125" s="48">
        <f t="shared" si="183"/>
        <v>72</v>
      </c>
      <c r="FH125" s="48">
        <f t="shared" si="184"/>
        <v>91</v>
      </c>
      <c r="FI125" s="118">
        <f t="shared" si="185"/>
        <v>6289920</v>
      </c>
      <c r="FJ125" s="118">
        <f t="shared" si="237"/>
        <v>0</v>
      </c>
      <c r="FK125" s="118">
        <f t="shared" si="238"/>
        <v>0</v>
      </c>
      <c r="FL125" s="118">
        <f t="shared" si="186"/>
        <v>0</v>
      </c>
      <c r="FM125" s="51">
        <f t="shared" si="187"/>
        <v>0</v>
      </c>
      <c r="FP125" s="253"/>
      <c r="FQ125" s="60"/>
      <c r="FW125" s="48">
        <f t="shared" si="245"/>
        <v>40</v>
      </c>
      <c r="FX125" s="48">
        <v>11</v>
      </c>
      <c r="FY125" s="47" t="str">
        <f t="shared" si="188"/>
        <v>Te2</v>
      </c>
      <c r="FZ125" s="123"/>
      <c r="GA125" s="47" t="s">
        <v>243</v>
      </c>
      <c r="GB125" s="99" t="s">
        <v>244</v>
      </c>
      <c r="GC125" s="47" t="s">
        <v>184</v>
      </c>
      <c r="GD125" s="99" t="s">
        <v>223</v>
      </c>
      <c r="GE125" s="99" t="s">
        <v>223</v>
      </c>
      <c r="GF125" s="47">
        <v>2</v>
      </c>
      <c r="GG125" s="48">
        <f t="shared" si="189"/>
        <v>15</v>
      </c>
      <c r="GH125" s="48">
        <f t="shared" si="190"/>
        <v>8</v>
      </c>
      <c r="GI125" s="48">
        <f t="shared" si="191"/>
        <v>8</v>
      </c>
      <c r="GJ125" s="48">
        <f t="shared" si="192"/>
        <v>72</v>
      </c>
      <c r="GK125" s="48">
        <f t="shared" si="193"/>
        <v>91</v>
      </c>
      <c r="GL125" s="118">
        <f t="shared" si="194"/>
        <v>6289920</v>
      </c>
      <c r="GM125" s="118">
        <f t="shared" si="246"/>
        <v>0</v>
      </c>
      <c r="GN125" s="118">
        <f t="shared" si="247"/>
        <v>0</v>
      </c>
      <c r="GO125" s="118">
        <f t="shared" si="195"/>
        <v>0</v>
      </c>
      <c r="GP125" s="51">
        <f t="shared" si="196"/>
        <v>0</v>
      </c>
      <c r="GS125" s="48">
        <v>3</v>
      </c>
      <c r="GT125" s="47">
        <v>4</v>
      </c>
      <c r="GU125" s="97" t="s">
        <v>240</v>
      </c>
      <c r="GV125" s="93">
        <f t="shared" si="282"/>
        <v>2</v>
      </c>
      <c r="GW125" s="47" t="s">
        <v>206</v>
      </c>
      <c r="GX125" s="99" t="str">
        <f t="shared" si="277"/>
        <v>Pb4</v>
      </c>
      <c r="GY125" s="48">
        <f t="shared" si="299"/>
        <v>600</v>
      </c>
      <c r="GZ125" s="306">
        <f t="shared" si="278"/>
        <v>26814.264984722678</v>
      </c>
      <c r="HA125" s="95">
        <f t="shared" si="283"/>
        <v>6529.8224694862301</v>
      </c>
      <c r="HB125" s="51">
        <f t="shared" si="279"/>
        <v>2.137861905747799E-4</v>
      </c>
      <c r="HC125" s="51">
        <f t="shared" si="280"/>
        <v>1.5314352031360516E-3</v>
      </c>
      <c r="HD125" s="453">
        <f t="shared" si="281"/>
        <v>1.2900322899960431E-2</v>
      </c>
      <c r="HE125" s="68"/>
    </row>
    <row r="126" spans="1:213">
      <c r="A126" s="216">
        <f t="shared" si="294"/>
        <v>10</v>
      </c>
      <c r="B126" s="47">
        <f t="shared" si="284"/>
        <v>0</v>
      </c>
      <c r="C126" s="47">
        <f t="shared" si="285"/>
        <v>0</v>
      </c>
      <c r="D126" s="47">
        <f t="shared" si="286"/>
        <v>0</v>
      </c>
      <c r="E126" s="47">
        <f t="shared" si="287"/>
        <v>0</v>
      </c>
      <c r="F126" s="47">
        <f t="shared" si="288"/>
        <v>0</v>
      </c>
      <c r="G126" s="49"/>
      <c r="H126" s="47" t="str">
        <f t="shared" si="300"/>
        <v/>
      </c>
      <c r="I126" s="47" t="str">
        <f t="shared" si="300"/>
        <v/>
      </c>
      <c r="J126" s="47" t="str">
        <f t="shared" si="300"/>
        <v/>
      </c>
      <c r="K126" s="47" t="str">
        <f t="shared" si="300"/>
        <v/>
      </c>
      <c r="L126" s="47" t="str">
        <f t="shared" si="300"/>
        <v/>
      </c>
      <c r="M126" s="49" t="str">
        <f t="shared" si="271"/>
        <v>PIC-b</v>
      </c>
      <c r="N126" s="201">
        <f t="shared" si="261"/>
        <v>1</v>
      </c>
      <c r="O126" s="47" t="str">
        <f t="shared" si="262"/>
        <v/>
      </c>
      <c r="P126" s="47">
        <f t="shared" si="263"/>
        <v>1</v>
      </c>
      <c r="Q126" s="47">
        <f t="shared" si="264"/>
        <v>1</v>
      </c>
      <c r="R126" s="201">
        <f t="shared" si="265"/>
        <v>1</v>
      </c>
      <c r="T126" s="47">
        <f t="shared" si="289"/>
        <v>0</v>
      </c>
      <c r="U126" s="47">
        <f t="shared" si="290"/>
        <v>0</v>
      </c>
      <c r="V126" s="47">
        <f t="shared" si="291"/>
        <v>0</v>
      </c>
      <c r="W126" s="47">
        <f t="shared" si="292"/>
        <v>0</v>
      </c>
      <c r="X126" s="47">
        <f t="shared" si="293"/>
        <v>0</v>
      </c>
      <c r="Z126" s="47" t="str">
        <f t="shared" si="301"/>
        <v/>
      </c>
      <c r="AA126" s="47" t="str">
        <f t="shared" si="301"/>
        <v/>
      </c>
      <c r="AB126" s="47" t="str">
        <f t="shared" si="301"/>
        <v/>
      </c>
      <c r="AC126" s="47" t="str">
        <f t="shared" si="301"/>
        <v/>
      </c>
      <c r="AD126" s="47" t="str">
        <f t="shared" si="301"/>
        <v/>
      </c>
      <c r="AE126" s="49" t="str">
        <f t="shared" si="272"/>
        <v>PIC-b</v>
      </c>
      <c r="AF126" s="201">
        <f t="shared" si="266"/>
        <v>1</v>
      </c>
      <c r="AG126" s="47" t="str">
        <f t="shared" si="267"/>
        <v/>
      </c>
      <c r="AH126" s="47">
        <f t="shared" si="268"/>
        <v>1</v>
      </c>
      <c r="AI126" s="47">
        <f t="shared" si="269"/>
        <v>1</v>
      </c>
      <c r="AJ126" s="201">
        <f t="shared" si="270"/>
        <v>1</v>
      </c>
      <c r="AL126" s="217"/>
      <c r="AM126" s="217"/>
      <c r="AN126" s="217"/>
      <c r="AO126" s="217"/>
      <c r="AP126" s="217"/>
      <c r="AQ126" s="344"/>
      <c r="AR126" s="344"/>
      <c r="AS126" s="49"/>
      <c r="AT126" s="46">
        <f t="shared" si="296"/>
        <v>10</v>
      </c>
      <c r="AU126" s="47" t="str">
        <f t="shared" si="297"/>
        <v>J</v>
      </c>
      <c r="AV126" s="47" t="str">
        <f t="shared" si="295"/>
        <v>Jk</v>
      </c>
      <c r="AW126" s="118"/>
      <c r="AX126" s="118"/>
      <c r="AY126" s="118">
        <f t="shared" si="298"/>
        <v>35.634469696969695</v>
      </c>
      <c r="AZ126" s="118">
        <f t="shared" si="298"/>
        <v>39.25359552556818</v>
      </c>
      <c r="BA126" s="118">
        <f t="shared" si="298"/>
        <v>83.741003787878782</v>
      </c>
      <c r="BC126" s="102" t="s">
        <v>246</v>
      </c>
      <c r="BD126" s="102" t="s">
        <v>247</v>
      </c>
      <c r="BE126" s="102" t="s">
        <v>248</v>
      </c>
      <c r="BG126" s="176" t="s">
        <v>249</v>
      </c>
      <c r="BK126" s="48">
        <f t="shared" si="203"/>
        <v>41</v>
      </c>
      <c r="BL126" s="48">
        <v>12</v>
      </c>
      <c r="BM126" s="47" t="str">
        <f t="shared" si="158"/>
        <v>Nn5</v>
      </c>
      <c r="BN126" s="47"/>
      <c r="BO126" s="47" t="s">
        <v>250</v>
      </c>
      <c r="BP126" s="99" t="s">
        <v>251</v>
      </c>
      <c r="BQ126" s="99" t="s">
        <v>251</v>
      </c>
      <c r="BR126" s="99" t="s">
        <v>251</v>
      </c>
      <c r="BS126" s="99" t="s">
        <v>251</v>
      </c>
      <c r="BT126" s="47">
        <v>5</v>
      </c>
      <c r="BU126" s="48">
        <f t="shared" si="159"/>
        <v>33</v>
      </c>
      <c r="BV126" s="48">
        <f t="shared" si="160"/>
        <v>8</v>
      </c>
      <c r="BW126" s="48">
        <f t="shared" si="161"/>
        <v>28</v>
      </c>
      <c r="BX126" s="48">
        <f t="shared" si="162"/>
        <v>48</v>
      </c>
      <c r="BY126" s="48">
        <f t="shared" si="163"/>
        <v>9</v>
      </c>
      <c r="BZ126" s="118">
        <f t="shared" si="164"/>
        <v>3193344</v>
      </c>
      <c r="CA126" s="118">
        <f t="shared" si="165"/>
        <v>1092629.626515764</v>
      </c>
      <c r="CB126" s="118">
        <f t="shared" si="166"/>
        <v>200</v>
      </c>
      <c r="CC126" s="118">
        <f t="shared" si="204"/>
        <v>218525925.3031528</v>
      </c>
      <c r="CD126" s="51">
        <f t="shared" si="167"/>
        <v>1.0026621182643818E-2</v>
      </c>
      <c r="CE126" s="81"/>
      <c r="CF126" s="102"/>
      <c r="CG126" s="102"/>
      <c r="CH126" s="102"/>
      <c r="CJ126" s="176"/>
      <c r="CN126" s="48">
        <f t="shared" si="211"/>
        <v>41</v>
      </c>
      <c r="CO126" s="48">
        <v>12</v>
      </c>
      <c r="CP126" s="47" t="str">
        <f t="shared" si="168"/>
        <v>Nn5</v>
      </c>
      <c r="CQ126" s="47"/>
      <c r="CR126" s="47" t="s">
        <v>250</v>
      </c>
      <c r="CS126" s="99" t="s">
        <v>251</v>
      </c>
      <c r="CT126" s="99" t="s">
        <v>251</v>
      </c>
      <c r="CU126" s="99" t="s">
        <v>251</v>
      </c>
      <c r="CV126" s="99" t="s">
        <v>251</v>
      </c>
      <c r="CW126" s="47">
        <v>5</v>
      </c>
      <c r="CX126" s="48">
        <f t="shared" si="212"/>
        <v>33</v>
      </c>
      <c r="CY126" s="48">
        <f t="shared" si="213"/>
        <v>8</v>
      </c>
      <c r="CZ126" s="48">
        <f t="shared" si="214"/>
        <v>28</v>
      </c>
      <c r="DA126" s="48">
        <f t="shared" si="215"/>
        <v>48</v>
      </c>
      <c r="DB126" s="48">
        <f t="shared" si="216"/>
        <v>9</v>
      </c>
      <c r="DC126" s="118">
        <f t="shared" si="169"/>
        <v>3193344</v>
      </c>
      <c r="DD126" s="118">
        <f t="shared" si="217"/>
        <v>1146293.245788337</v>
      </c>
      <c r="DE126" s="118">
        <f t="shared" si="218"/>
        <v>300</v>
      </c>
      <c r="DF126" s="118">
        <f t="shared" si="219"/>
        <v>343887973.7365011</v>
      </c>
      <c r="DG126" s="51">
        <f t="shared" si="170"/>
        <v>1.5778605843400659E-2</v>
      </c>
      <c r="DI126" s="267"/>
      <c r="DJ126" s="267"/>
      <c r="DK126" s="267"/>
      <c r="DL126" s="142"/>
      <c r="DM126" s="258"/>
      <c r="DN126" s="142"/>
      <c r="DQ126" s="48">
        <f t="shared" si="226"/>
        <v>41</v>
      </c>
      <c r="DR126" s="48">
        <v>12</v>
      </c>
      <c r="DS126" s="47" t="str">
        <f t="shared" si="171"/>
        <v>Nn5</v>
      </c>
      <c r="DT126" s="47"/>
      <c r="DU126" s="47" t="s">
        <v>250</v>
      </c>
      <c r="DV126" s="99" t="s">
        <v>251</v>
      </c>
      <c r="DW126" s="99" t="s">
        <v>251</v>
      </c>
      <c r="DX126" s="99" t="s">
        <v>251</v>
      </c>
      <c r="DY126" s="99" t="s">
        <v>251</v>
      </c>
      <c r="DZ126" s="47">
        <v>5</v>
      </c>
      <c r="EA126" s="48">
        <f t="shared" si="172"/>
        <v>33</v>
      </c>
      <c r="EB126" s="48">
        <f t="shared" si="173"/>
        <v>8</v>
      </c>
      <c r="EC126" s="48">
        <f t="shared" si="174"/>
        <v>28</v>
      </c>
      <c r="ED126" s="48">
        <f t="shared" si="175"/>
        <v>48</v>
      </c>
      <c r="EE126" s="48">
        <f t="shared" si="176"/>
        <v>9</v>
      </c>
      <c r="EF126" s="118">
        <f t="shared" si="177"/>
        <v>3193344</v>
      </c>
      <c r="EG126" s="118">
        <f t="shared" si="227"/>
        <v>1116916.8578919768</v>
      </c>
      <c r="EH126" s="118">
        <f t="shared" si="228"/>
        <v>500</v>
      </c>
      <c r="EI126" s="118">
        <f t="shared" si="229"/>
        <v>558458428.94598842</v>
      </c>
      <c r="EJ126" s="51">
        <f t="shared" si="178"/>
        <v>2.5623738261389018E-2</v>
      </c>
      <c r="EL126" s="267"/>
      <c r="EM126" s="267"/>
      <c r="EN126" s="267"/>
      <c r="EO126" s="142"/>
      <c r="EP126" s="258"/>
      <c r="EQ126" s="142"/>
      <c r="ER126" s="142"/>
      <c r="ET126" s="48">
        <f t="shared" si="236"/>
        <v>41</v>
      </c>
      <c r="EU126" s="48">
        <v>12</v>
      </c>
      <c r="EV126" s="47" t="str">
        <f t="shared" si="179"/>
        <v>Nn5</v>
      </c>
      <c r="EW126" s="47"/>
      <c r="EX126" s="47" t="s">
        <v>250</v>
      </c>
      <c r="EY126" s="99" t="s">
        <v>251</v>
      </c>
      <c r="EZ126" s="99" t="s">
        <v>251</v>
      </c>
      <c r="FA126" s="99" t="s">
        <v>251</v>
      </c>
      <c r="FB126" s="99" t="s">
        <v>251</v>
      </c>
      <c r="FC126" s="47">
        <v>5</v>
      </c>
      <c r="FD126" s="48">
        <f t="shared" si="180"/>
        <v>33</v>
      </c>
      <c r="FE126" s="48">
        <f t="shared" si="181"/>
        <v>8</v>
      </c>
      <c r="FF126" s="48">
        <f t="shared" si="182"/>
        <v>28</v>
      </c>
      <c r="FG126" s="48">
        <f t="shared" si="183"/>
        <v>48</v>
      </c>
      <c r="FH126" s="48">
        <f t="shared" si="184"/>
        <v>9</v>
      </c>
      <c r="FI126" s="118">
        <f t="shared" si="185"/>
        <v>3193344</v>
      </c>
      <c r="FJ126" s="118">
        <f t="shared" si="237"/>
        <v>1301842.8776978417</v>
      </c>
      <c r="FK126" s="118">
        <f t="shared" si="238"/>
        <v>800</v>
      </c>
      <c r="FL126" s="118">
        <f t="shared" si="186"/>
        <v>1041474302.1582733</v>
      </c>
      <c r="FM126" s="51">
        <f t="shared" si="187"/>
        <v>4.7785947066522602E-2</v>
      </c>
      <c r="FO126" s="267"/>
      <c r="FP126" s="267"/>
      <c r="FQ126" s="267"/>
      <c r="FR126" s="142"/>
      <c r="FS126" s="258"/>
      <c r="FT126" s="142"/>
      <c r="FU126" s="142"/>
      <c r="FW126" s="48">
        <f t="shared" si="245"/>
        <v>41</v>
      </c>
      <c r="FX126" s="48">
        <v>12</v>
      </c>
      <c r="FY126" s="47" t="str">
        <f t="shared" si="188"/>
        <v>Nn5</v>
      </c>
      <c r="FZ126" s="47"/>
      <c r="GA126" s="47" t="s">
        <v>250</v>
      </c>
      <c r="GB126" s="99" t="s">
        <v>251</v>
      </c>
      <c r="GC126" s="99" t="s">
        <v>251</v>
      </c>
      <c r="GD126" s="99" t="s">
        <v>251</v>
      </c>
      <c r="GE126" s="99" t="s">
        <v>251</v>
      </c>
      <c r="GF126" s="47">
        <v>5</v>
      </c>
      <c r="GG126" s="48">
        <f t="shared" si="189"/>
        <v>33</v>
      </c>
      <c r="GH126" s="48">
        <f t="shared" si="190"/>
        <v>8</v>
      </c>
      <c r="GI126" s="48">
        <f t="shared" si="191"/>
        <v>28</v>
      </c>
      <c r="GJ126" s="48">
        <f t="shared" si="192"/>
        <v>48</v>
      </c>
      <c r="GK126" s="48">
        <f t="shared" si="193"/>
        <v>9</v>
      </c>
      <c r="GL126" s="118">
        <f t="shared" si="194"/>
        <v>3193344</v>
      </c>
      <c r="GM126" s="118">
        <f t="shared" si="246"/>
        <v>522868.49999999994</v>
      </c>
      <c r="GN126" s="118">
        <f t="shared" si="247"/>
        <v>1000</v>
      </c>
      <c r="GO126" s="118">
        <f t="shared" si="195"/>
        <v>522868499.99999994</v>
      </c>
      <c r="GP126" s="51">
        <f t="shared" si="196"/>
        <v>2.3990766178266173E-2</v>
      </c>
      <c r="GS126" s="48">
        <v>3</v>
      </c>
      <c r="GT126" s="47">
        <v>3</v>
      </c>
      <c r="GU126" s="97" t="s">
        <v>240</v>
      </c>
      <c r="GV126" s="93">
        <f t="shared" si="282"/>
        <v>2</v>
      </c>
      <c r="GW126" s="47" t="s">
        <v>206</v>
      </c>
      <c r="GX126" s="99" t="str">
        <f t="shared" si="277"/>
        <v>Pb3</v>
      </c>
      <c r="GY126" s="48">
        <f t="shared" si="299"/>
        <v>100</v>
      </c>
      <c r="GZ126" s="306">
        <f t="shared" si="278"/>
        <v>114379.59907545768</v>
      </c>
      <c r="HA126" s="95">
        <f t="shared" si="283"/>
        <v>1530.8008719674679</v>
      </c>
      <c r="HB126" s="51">
        <f t="shared" si="279"/>
        <v>9.1193171917054554E-4</v>
      </c>
      <c r="HC126" s="51">
        <f t="shared" si="280"/>
        <v>1.0887547147295368E-3</v>
      </c>
      <c r="HD126" s="453">
        <f t="shared" si="281"/>
        <v>4.661391230754646E-4</v>
      </c>
      <c r="HE126" s="68"/>
    </row>
    <row r="127" spans="1:213">
      <c r="A127" s="216">
        <f t="shared" si="294"/>
        <v>9</v>
      </c>
      <c r="B127" s="47">
        <f t="shared" si="284"/>
        <v>0</v>
      </c>
      <c r="C127" s="47">
        <f t="shared" si="285"/>
        <v>0</v>
      </c>
      <c r="D127" s="47">
        <f t="shared" si="286"/>
        <v>0</v>
      </c>
      <c r="E127" s="47">
        <f t="shared" si="287"/>
        <v>0</v>
      </c>
      <c r="F127" s="47">
        <f t="shared" si="288"/>
        <v>0</v>
      </c>
      <c r="G127" s="49"/>
      <c r="H127" s="47" t="str">
        <f t="shared" si="300"/>
        <v/>
      </c>
      <c r="I127" s="47" t="str">
        <f t="shared" si="300"/>
        <v/>
      </c>
      <c r="J127" s="47" t="str">
        <f t="shared" si="300"/>
        <v/>
      </c>
      <c r="K127" s="47" t="str">
        <f t="shared" si="300"/>
        <v/>
      </c>
      <c r="L127" s="47" t="str">
        <f t="shared" si="300"/>
        <v/>
      </c>
      <c r="M127" s="49" t="str">
        <f t="shared" si="271"/>
        <v>PIC-b</v>
      </c>
      <c r="N127" s="201">
        <f t="shared" si="261"/>
        <v>1</v>
      </c>
      <c r="O127" s="47" t="str">
        <f t="shared" si="262"/>
        <v/>
      </c>
      <c r="P127" s="47">
        <f t="shared" si="263"/>
        <v>1</v>
      </c>
      <c r="Q127" s="47">
        <f t="shared" si="264"/>
        <v>1</v>
      </c>
      <c r="R127" s="201">
        <f t="shared" si="265"/>
        <v>1</v>
      </c>
      <c r="T127" s="47">
        <f t="shared" si="289"/>
        <v>0</v>
      </c>
      <c r="U127" s="47">
        <f t="shared" si="290"/>
        <v>0</v>
      </c>
      <c r="V127" s="47">
        <f t="shared" si="291"/>
        <v>0</v>
      </c>
      <c r="W127" s="47">
        <f t="shared" si="292"/>
        <v>0</v>
      </c>
      <c r="X127" s="47">
        <f t="shared" si="293"/>
        <v>0</v>
      </c>
      <c r="Z127" s="47" t="str">
        <f t="shared" si="301"/>
        <v/>
      </c>
      <c r="AA127" s="47" t="str">
        <f t="shared" si="301"/>
        <v/>
      </c>
      <c r="AB127" s="47">
        <f t="shared" si="301"/>
        <v>9</v>
      </c>
      <c r="AC127" s="47" t="str">
        <f t="shared" si="301"/>
        <v/>
      </c>
      <c r="AD127" s="47" t="str">
        <f t="shared" si="301"/>
        <v/>
      </c>
      <c r="AE127" s="49" t="str">
        <f t="shared" si="272"/>
        <v>PIC-b</v>
      </c>
      <c r="AF127" s="201">
        <f t="shared" si="266"/>
        <v>1</v>
      </c>
      <c r="AG127" s="47" t="str">
        <f t="shared" si="267"/>
        <v/>
      </c>
      <c r="AH127" s="47">
        <f t="shared" si="268"/>
        <v>1</v>
      </c>
      <c r="AI127" s="47">
        <f t="shared" si="269"/>
        <v>1</v>
      </c>
      <c r="AJ127" s="201">
        <f t="shared" si="270"/>
        <v>1</v>
      </c>
      <c r="AL127" s="217"/>
      <c r="AM127" s="217"/>
      <c r="AN127" s="217"/>
      <c r="AO127" s="217"/>
      <c r="AP127" s="321"/>
      <c r="AQ127" s="344"/>
      <c r="AR127" s="344"/>
      <c r="AS127" s="49"/>
      <c r="AT127" s="46">
        <f t="shared" si="296"/>
        <v>11</v>
      </c>
      <c r="AU127" s="47">
        <f t="shared" si="297"/>
        <v>10</v>
      </c>
      <c r="AV127" s="47" t="str">
        <f t="shared" si="295"/>
        <v>Te</v>
      </c>
      <c r="AW127" s="118"/>
      <c r="AX127" s="118"/>
      <c r="AY127" s="118">
        <f t="shared" si="298"/>
        <v>64.195099255583131</v>
      </c>
      <c r="AZ127" s="118">
        <f t="shared" si="298"/>
        <v>60.893398187099358</v>
      </c>
      <c r="BA127" s="118">
        <f t="shared" si="298"/>
        <v>129.90591613247864</v>
      </c>
      <c r="BC127" s="294">
        <v>2</v>
      </c>
      <c r="BD127" s="49">
        <v>3386</v>
      </c>
      <c r="BE127" s="73">
        <f>+BD127/$BD$130</f>
        <v>0.34215844785772032</v>
      </c>
      <c r="BG127" s="73">
        <f>+$CD$130+$CD$160</f>
        <v>0.39199061045117178</v>
      </c>
      <c r="BK127" s="48">
        <f t="shared" si="203"/>
        <v>42</v>
      </c>
      <c r="BL127" s="48">
        <v>12</v>
      </c>
      <c r="BM127" s="47" t="str">
        <f t="shared" si="158"/>
        <v>Nn4</v>
      </c>
      <c r="BN127" s="47"/>
      <c r="BO127" s="47" t="s">
        <v>250</v>
      </c>
      <c r="BP127" s="99" t="s">
        <v>251</v>
      </c>
      <c r="BQ127" s="99" t="s">
        <v>251</v>
      </c>
      <c r="BR127" s="99" t="s">
        <v>251</v>
      </c>
      <c r="BS127" s="47" t="s">
        <v>186</v>
      </c>
      <c r="BT127" s="47">
        <v>4</v>
      </c>
      <c r="BU127" s="48">
        <f t="shared" si="159"/>
        <v>33</v>
      </c>
      <c r="BV127" s="48">
        <f t="shared" si="160"/>
        <v>8</v>
      </c>
      <c r="BW127" s="48">
        <f t="shared" si="161"/>
        <v>28</v>
      </c>
      <c r="BX127" s="48">
        <f t="shared" si="162"/>
        <v>48</v>
      </c>
      <c r="BY127" s="48">
        <f t="shared" si="163"/>
        <v>82</v>
      </c>
      <c r="BZ127" s="118">
        <f t="shared" si="164"/>
        <v>29094912</v>
      </c>
      <c r="CA127" s="118">
        <f t="shared" si="165"/>
        <v>9955069.9304769617</v>
      </c>
      <c r="CB127" s="118">
        <f t="shared" si="166"/>
        <v>40</v>
      </c>
      <c r="CC127" s="118">
        <f t="shared" si="204"/>
        <v>398202797.21907848</v>
      </c>
      <c r="CD127" s="51">
        <f t="shared" si="167"/>
        <v>1.8270731932817627E-2</v>
      </c>
      <c r="CE127" s="275"/>
      <c r="CF127" s="142"/>
      <c r="CG127" s="142"/>
      <c r="CH127" s="151"/>
      <c r="CI127" s="142"/>
      <c r="CJ127" s="151"/>
      <c r="CK127" s="142"/>
      <c r="CN127" s="48">
        <f t="shared" si="211"/>
        <v>42</v>
      </c>
      <c r="CO127" s="48">
        <v>12</v>
      </c>
      <c r="CP127" s="47" t="str">
        <f t="shared" si="168"/>
        <v>Nn4</v>
      </c>
      <c r="CQ127" s="47"/>
      <c r="CR127" s="47" t="s">
        <v>250</v>
      </c>
      <c r="CS127" s="99" t="s">
        <v>251</v>
      </c>
      <c r="CT127" s="99" t="s">
        <v>251</v>
      </c>
      <c r="CU127" s="99" t="s">
        <v>251</v>
      </c>
      <c r="CV127" s="47" t="s">
        <v>186</v>
      </c>
      <c r="CW127" s="47">
        <v>4</v>
      </c>
      <c r="CX127" s="48">
        <f t="shared" si="212"/>
        <v>33</v>
      </c>
      <c r="CY127" s="48">
        <f t="shared" si="213"/>
        <v>8</v>
      </c>
      <c r="CZ127" s="48">
        <f t="shared" si="214"/>
        <v>28</v>
      </c>
      <c r="DA127" s="48">
        <f t="shared" si="215"/>
        <v>48</v>
      </c>
      <c r="DB127" s="48">
        <f t="shared" si="216"/>
        <v>82</v>
      </c>
      <c r="DC127" s="118">
        <f t="shared" si="169"/>
        <v>29094912</v>
      </c>
      <c r="DD127" s="118">
        <f t="shared" si="217"/>
        <v>10444005.128293736</v>
      </c>
      <c r="DE127" s="118">
        <f t="shared" si="218"/>
        <v>60</v>
      </c>
      <c r="DF127" s="118">
        <f t="shared" si="219"/>
        <v>626640307.69762421</v>
      </c>
      <c r="DG127" s="51">
        <f t="shared" si="170"/>
        <v>2.8752126203530088E-2</v>
      </c>
      <c r="DI127" s="142"/>
      <c r="DJ127" s="142"/>
      <c r="DK127" s="151"/>
      <c r="DL127" s="142"/>
      <c r="DM127" s="151"/>
      <c r="DN127" s="142"/>
      <c r="DQ127" s="48">
        <f t="shared" si="226"/>
        <v>42</v>
      </c>
      <c r="DR127" s="48">
        <v>12</v>
      </c>
      <c r="DS127" s="47" t="str">
        <f t="shared" si="171"/>
        <v>Nn4</v>
      </c>
      <c r="DT127" s="47"/>
      <c r="DU127" s="47" t="s">
        <v>250</v>
      </c>
      <c r="DV127" s="99" t="s">
        <v>251</v>
      </c>
      <c r="DW127" s="99" t="s">
        <v>251</v>
      </c>
      <c r="DX127" s="99" t="s">
        <v>251</v>
      </c>
      <c r="DY127" s="47" t="s">
        <v>186</v>
      </c>
      <c r="DZ127" s="47">
        <v>4</v>
      </c>
      <c r="EA127" s="48">
        <f t="shared" si="172"/>
        <v>33</v>
      </c>
      <c r="EB127" s="48">
        <f t="shared" si="173"/>
        <v>8</v>
      </c>
      <c r="EC127" s="48">
        <f t="shared" si="174"/>
        <v>28</v>
      </c>
      <c r="ED127" s="48">
        <f t="shared" si="175"/>
        <v>48</v>
      </c>
      <c r="EE127" s="48">
        <f t="shared" si="176"/>
        <v>82</v>
      </c>
      <c r="EF127" s="118">
        <f t="shared" si="177"/>
        <v>29094912</v>
      </c>
      <c r="EG127" s="118">
        <f t="shared" si="227"/>
        <v>10176353.594126901</v>
      </c>
      <c r="EH127" s="118">
        <f t="shared" si="228"/>
        <v>100</v>
      </c>
      <c r="EI127" s="118">
        <f t="shared" si="229"/>
        <v>1017635359.41269</v>
      </c>
      <c r="EJ127" s="51">
        <f t="shared" si="178"/>
        <v>4.6692145276308883E-2</v>
      </c>
      <c r="EL127" s="142"/>
      <c r="EM127" s="142"/>
      <c r="EN127" s="151"/>
      <c r="EO127" s="142"/>
      <c r="EP127" s="151"/>
      <c r="EQ127" s="142"/>
      <c r="ER127" s="142"/>
      <c r="ET127" s="48">
        <f t="shared" si="236"/>
        <v>42</v>
      </c>
      <c r="EU127" s="48">
        <v>12</v>
      </c>
      <c r="EV127" s="47" t="str">
        <f t="shared" si="179"/>
        <v>Nn4</v>
      </c>
      <c r="EW127" s="47"/>
      <c r="EX127" s="47" t="s">
        <v>250</v>
      </c>
      <c r="EY127" s="99" t="s">
        <v>251</v>
      </c>
      <c r="EZ127" s="99" t="s">
        <v>251</v>
      </c>
      <c r="FA127" s="99" t="s">
        <v>251</v>
      </c>
      <c r="FB127" s="47" t="s">
        <v>186</v>
      </c>
      <c r="FC127" s="47">
        <v>4</v>
      </c>
      <c r="FD127" s="48">
        <f t="shared" si="180"/>
        <v>33</v>
      </c>
      <c r="FE127" s="48">
        <f t="shared" si="181"/>
        <v>8</v>
      </c>
      <c r="FF127" s="48">
        <f t="shared" si="182"/>
        <v>28</v>
      </c>
      <c r="FG127" s="48">
        <f t="shared" si="183"/>
        <v>48</v>
      </c>
      <c r="FH127" s="48">
        <f t="shared" si="184"/>
        <v>82</v>
      </c>
      <c r="FI127" s="118">
        <f t="shared" si="185"/>
        <v>29094912</v>
      </c>
      <c r="FJ127" s="118">
        <f t="shared" si="237"/>
        <v>11861235.107913669</v>
      </c>
      <c r="FK127" s="118">
        <f t="shared" si="238"/>
        <v>160</v>
      </c>
      <c r="FL127" s="118">
        <f t="shared" si="186"/>
        <v>1897797617.2661872</v>
      </c>
      <c r="FM127" s="51">
        <f t="shared" si="187"/>
        <v>8.7076614654552312E-2</v>
      </c>
      <c r="FO127" s="142"/>
      <c r="FP127" s="142"/>
      <c r="FQ127" s="151"/>
      <c r="FR127" s="142"/>
      <c r="FS127" s="151"/>
      <c r="FT127" s="142"/>
      <c r="FU127" s="142"/>
      <c r="FW127" s="48">
        <f t="shared" si="245"/>
        <v>42</v>
      </c>
      <c r="FX127" s="48">
        <v>12</v>
      </c>
      <c r="FY127" s="47" t="str">
        <f t="shared" si="188"/>
        <v>Nn4</v>
      </c>
      <c r="FZ127" s="47"/>
      <c r="GA127" s="47" t="s">
        <v>250</v>
      </c>
      <c r="GB127" s="99" t="s">
        <v>251</v>
      </c>
      <c r="GC127" s="99" t="s">
        <v>251</v>
      </c>
      <c r="GD127" s="99" t="s">
        <v>251</v>
      </c>
      <c r="GE127" s="47" t="s">
        <v>186</v>
      </c>
      <c r="GF127" s="47">
        <v>4</v>
      </c>
      <c r="GG127" s="48">
        <f t="shared" si="189"/>
        <v>33</v>
      </c>
      <c r="GH127" s="48">
        <f t="shared" si="190"/>
        <v>8</v>
      </c>
      <c r="GI127" s="48">
        <f t="shared" si="191"/>
        <v>28</v>
      </c>
      <c r="GJ127" s="48">
        <f t="shared" si="192"/>
        <v>48</v>
      </c>
      <c r="GK127" s="48">
        <f t="shared" si="193"/>
        <v>82</v>
      </c>
      <c r="GL127" s="118">
        <f t="shared" si="194"/>
        <v>29094912</v>
      </c>
      <c r="GM127" s="118">
        <f t="shared" si="246"/>
        <v>4763913</v>
      </c>
      <c r="GN127" s="118">
        <f t="shared" si="247"/>
        <v>200</v>
      </c>
      <c r="GO127" s="118">
        <f t="shared" si="195"/>
        <v>952782600</v>
      </c>
      <c r="GP127" s="51">
        <f t="shared" si="196"/>
        <v>4.3716507258173921E-2</v>
      </c>
      <c r="GS127" s="48">
        <v>3</v>
      </c>
      <c r="GT127" s="47">
        <v>2</v>
      </c>
      <c r="GU127" s="97" t="s">
        <v>240</v>
      </c>
      <c r="GV127" s="93">
        <f t="shared" si="282"/>
        <v>2</v>
      </c>
      <c r="GW127" s="47" t="s">
        <v>206</v>
      </c>
      <c r="GX127" s="99" t="str">
        <f t="shared" si="277"/>
        <v>Pb2</v>
      </c>
      <c r="GY127" s="48">
        <f t="shared" si="299"/>
        <v>0</v>
      </c>
      <c r="GZ127" s="306">
        <f t="shared" si="278"/>
        <v>0</v>
      </c>
      <c r="HA127" s="95">
        <f t="shared" si="283"/>
        <v>0</v>
      </c>
      <c r="HB127" s="51">
        <f t="shared" si="279"/>
        <v>0</v>
      </c>
      <c r="HC127" s="51">
        <f t="shared" si="280"/>
        <v>0</v>
      </c>
      <c r="HD127" s="453">
        <f t="shared" si="281"/>
        <v>0</v>
      </c>
      <c r="HE127" s="68"/>
    </row>
    <row r="128" spans="1:213">
      <c r="A128" s="216" t="str">
        <f t="shared" si="294"/>
        <v>Scatter</v>
      </c>
      <c r="B128" s="47">
        <f t="shared" si="284"/>
        <v>0</v>
      </c>
      <c r="C128" s="47">
        <f t="shared" si="285"/>
        <v>0</v>
      </c>
      <c r="D128" s="47">
        <f t="shared" si="286"/>
        <v>0</v>
      </c>
      <c r="E128" s="47">
        <f t="shared" si="287"/>
        <v>0</v>
      </c>
      <c r="F128" s="47">
        <f t="shared" si="288"/>
        <v>0</v>
      </c>
      <c r="G128" s="49"/>
      <c r="H128" s="47">
        <f t="shared" si="300"/>
        <v>9</v>
      </c>
      <c r="I128" s="47" t="str">
        <f t="shared" si="300"/>
        <v/>
      </c>
      <c r="J128" s="47" t="str">
        <f t="shared" si="300"/>
        <v/>
      </c>
      <c r="K128" s="47" t="str">
        <f t="shared" si="300"/>
        <v/>
      </c>
      <c r="L128" s="47" t="str">
        <f t="shared" si="300"/>
        <v/>
      </c>
      <c r="M128" s="49" t="str">
        <f t="shared" si="271"/>
        <v>PIC-b</v>
      </c>
      <c r="N128" s="201">
        <f t="shared" si="261"/>
        <v>1</v>
      </c>
      <c r="O128" s="47" t="str">
        <f t="shared" si="262"/>
        <v/>
      </c>
      <c r="P128" s="47">
        <f t="shared" si="263"/>
        <v>1</v>
      </c>
      <c r="Q128" s="47">
        <f t="shared" si="264"/>
        <v>1</v>
      </c>
      <c r="R128" s="201">
        <f t="shared" si="265"/>
        <v>1</v>
      </c>
      <c r="T128" s="47">
        <f t="shared" si="289"/>
        <v>0</v>
      </c>
      <c r="U128" s="47">
        <f t="shared" si="290"/>
        <v>0</v>
      </c>
      <c r="V128" s="47">
        <f t="shared" si="291"/>
        <v>0</v>
      </c>
      <c r="W128" s="47">
        <f t="shared" si="292"/>
        <v>0</v>
      </c>
      <c r="X128" s="47">
        <f t="shared" si="293"/>
        <v>0</v>
      </c>
      <c r="Z128" s="47" t="str">
        <f t="shared" si="301"/>
        <v/>
      </c>
      <c r="AA128" s="47" t="str">
        <f t="shared" si="301"/>
        <v/>
      </c>
      <c r="AB128" s="47" t="str">
        <f t="shared" si="301"/>
        <v/>
      </c>
      <c r="AC128" s="47" t="str">
        <f t="shared" si="301"/>
        <v/>
      </c>
      <c r="AD128" s="47" t="str">
        <f t="shared" si="301"/>
        <v/>
      </c>
      <c r="AE128" s="49" t="str">
        <f t="shared" si="272"/>
        <v>PIC-b</v>
      </c>
      <c r="AF128" s="201" t="str">
        <f t="shared" si="266"/>
        <v/>
      </c>
      <c r="AG128" s="47" t="str">
        <f t="shared" si="267"/>
        <v/>
      </c>
      <c r="AH128" s="47">
        <f t="shared" si="268"/>
        <v>1</v>
      </c>
      <c r="AI128" s="47">
        <f t="shared" si="269"/>
        <v>1</v>
      </c>
      <c r="AJ128" s="201">
        <f t="shared" si="270"/>
        <v>1</v>
      </c>
      <c r="AL128" s="217"/>
      <c r="AM128" s="217"/>
      <c r="AN128" s="217"/>
      <c r="AO128" s="217"/>
      <c r="AP128" s="217"/>
      <c r="AQ128" s="344"/>
      <c r="AR128" s="344"/>
      <c r="AS128" s="49"/>
      <c r="AT128" s="46">
        <f t="shared" si="296"/>
        <v>12</v>
      </c>
      <c r="AU128" s="47">
        <f t="shared" si="297"/>
        <v>9</v>
      </c>
      <c r="AV128" s="47" t="str">
        <f t="shared" si="295"/>
        <v>Nn</v>
      </c>
      <c r="AW128" s="118"/>
      <c r="AX128" s="118"/>
      <c r="AY128" s="118">
        <f t="shared" si="298"/>
        <v>13.474283854166666</v>
      </c>
      <c r="AZ128" s="118">
        <f t="shared" si="298"/>
        <v>17.16236696872177</v>
      </c>
      <c r="BA128" s="118">
        <f t="shared" si="298"/>
        <v>117.27617428626543</v>
      </c>
      <c r="BC128" s="294">
        <v>3</v>
      </c>
      <c r="BD128" s="49">
        <v>3950</v>
      </c>
      <c r="BE128" s="73">
        <f>+BD128/$BD$130</f>
        <v>0.39915117219078416</v>
      </c>
      <c r="BG128" s="60">
        <f>+$CD$209+$CD$239</f>
        <v>0.68592568426556177</v>
      </c>
      <c r="BK128" s="48">
        <f t="shared" si="203"/>
        <v>43</v>
      </c>
      <c r="BL128" s="48">
        <v>12</v>
      </c>
      <c r="BM128" s="47" t="str">
        <f t="shared" si="158"/>
        <v>Nn3</v>
      </c>
      <c r="BN128" s="47"/>
      <c r="BO128" s="47" t="s">
        <v>250</v>
      </c>
      <c r="BP128" s="99" t="s">
        <v>251</v>
      </c>
      <c r="BQ128" s="99" t="s">
        <v>251</v>
      </c>
      <c r="BR128" s="47" t="s">
        <v>186</v>
      </c>
      <c r="BS128" s="99" t="s">
        <v>223</v>
      </c>
      <c r="BT128" s="47">
        <v>3</v>
      </c>
      <c r="BU128" s="48">
        <f t="shared" si="159"/>
        <v>33</v>
      </c>
      <c r="BV128" s="48">
        <f t="shared" si="160"/>
        <v>8</v>
      </c>
      <c r="BW128" s="48">
        <f t="shared" si="161"/>
        <v>28</v>
      </c>
      <c r="BX128" s="48">
        <f t="shared" si="162"/>
        <v>29</v>
      </c>
      <c r="BY128" s="48">
        <f t="shared" si="163"/>
        <v>91</v>
      </c>
      <c r="BZ128" s="118">
        <f t="shared" si="164"/>
        <v>19507488</v>
      </c>
      <c r="CA128" s="118">
        <f t="shared" si="165"/>
        <v>6674651.815683105</v>
      </c>
      <c r="CB128" s="118">
        <f t="shared" si="166"/>
        <v>20</v>
      </c>
      <c r="CC128" s="118">
        <f t="shared" si="204"/>
        <v>133493036.3136621</v>
      </c>
      <c r="CD128" s="51">
        <f t="shared" si="167"/>
        <v>6.1250586344900552E-3</v>
      </c>
      <c r="CE128" s="275"/>
      <c r="CF128" s="142"/>
      <c r="CG128" s="142"/>
      <c r="CH128" s="151"/>
      <c r="CI128" s="142"/>
      <c r="CJ128" s="154"/>
      <c r="CK128" s="142"/>
      <c r="CN128" s="48">
        <f t="shared" si="211"/>
        <v>43</v>
      </c>
      <c r="CO128" s="48">
        <v>12</v>
      </c>
      <c r="CP128" s="47" t="str">
        <f t="shared" si="168"/>
        <v>Nn3</v>
      </c>
      <c r="CQ128" s="47"/>
      <c r="CR128" s="47" t="s">
        <v>250</v>
      </c>
      <c r="CS128" s="99" t="s">
        <v>251</v>
      </c>
      <c r="CT128" s="99" t="s">
        <v>251</v>
      </c>
      <c r="CU128" s="47" t="s">
        <v>186</v>
      </c>
      <c r="CV128" s="99" t="s">
        <v>223</v>
      </c>
      <c r="CW128" s="47">
        <v>3</v>
      </c>
      <c r="CX128" s="48">
        <f t="shared" si="212"/>
        <v>33</v>
      </c>
      <c r="CY128" s="48">
        <f t="shared" si="213"/>
        <v>8</v>
      </c>
      <c r="CZ128" s="48">
        <f t="shared" si="214"/>
        <v>28</v>
      </c>
      <c r="DA128" s="48">
        <f t="shared" si="215"/>
        <v>29</v>
      </c>
      <c r="DB128" s="48">
        <f t="shared" si="216"/>
        <v>91</v>
      </c>
      <c r="DC128" s="118">
        <f t="shared" si="169"/>
        <v>19507488</v>
      </c>
      <c r="DD128" s="118">
        <f t="shared" si="217"/>
        <v>7002471.9343412528</v>
      </c>
      <c r="DE128" s="118">
        <f t="shared" si="218"/>
        <v>30</v>
      </c>
      <c r="DF128" s="118">
        <f t="shared" si="219"/>
        <v>210074158.03023759</v>
      </c>
      <c r="DG128" s="51">
        <f t="shared" si="170"/>
        <v>9.6388288936885055E-3</v>
      </c>
      <c r="DI128" s="142"/>
      <c r="DJ128" s="142"/>
      <c r="DK128" s="151"/>
      <c r="DL128" s="142"/>
      <c r="DM128" s="154"/>
      <c r="DN128" s="142"/>
      <c r="DQ128" s="48">
        <f t="shared" si="226"/>
        <v>43</v>
      </c>
      <c r="DR128" s="48">
        <v>12</v>
      </c>
      <c r="DS128" s="47" t="str">
        <f t="shared" si="171"/>
        <v>Nn3</v>
      </c>
      <c r="DT128" s="47"/>
      <c r="DU128" s="47" t="s">
        <v>250</v>
      </c>
      <c r="DV128" s="99" t="s">
        <v>251</v>
      </c>
      <c r="DW128" s="99" t="s">
        <v>251</v>
      </c>
      <c r="DX128" s="47" t="s">
        <v>186</v>
      </c>
      <c r="DY128" s="99" t="s">
        <v>223</v>
      </c>
      <c r="DZ128" s="47">
        <v>3</v>
      </c>
      <c r="EA128" s="48">
        <f t="shared" si="172"/>
        <v>33</v>
      </c>
      <c r="EB128" s="48">
        <f t="shared" si="173"/>
        <v>8</v>
      </c>
      <c r="EC128" s="48">
        <f t="shared" si="174"/>
        <v>28</v>
      </c>
      <c r="ED128" s="48">
        <f t="shared" si="175"/>
        <v>29</v>
      </c>
      <c r="EE128" s="48">
        <f t="shared" si="176"/>
        <v>91</v>
      </c>
      <c r="EF128" s="118">
        <f t="shared" si="177"/>
        <v>19507488</v>
      </c>
      <c r="EG128" s="118">
        <f t="shared" si="227"/>
        <v>6823017.5647614049</v>
      </c>
      <c r="EH128" s="118">
        <f t="shared" si="228"/>
        <v>50</v>
      </c>
      <c r="EI128" s="118">
        <f t="shared" si="229"/>
        <v>341150878.23807025</v>
      </c>
      <c r="EJ128" s="51">
        <f t="shared" si="178"/>
        <v>1.5653019738843896E-2</v>
      </c>
      <c r="EL128" s="142"/>
      <c r="EM128" s="142"/>
      <c r="EN128" s="151"/>
      <c r="EO128" s="142"/>
      <c r="EP128" s="154"/>
      <c r="EQ128" s="142"/>
      <c r="ER128" s="142"/>
      <c r="ET128" s="48">
        <f t="shared" si="236"/>
        <v>43</v>
      </c>
      <c r="EU128" s="48">
        <v>12</v>
      </c>
      <c r="EV128" s="47" t="str">
        <f t="shared" si="179"/>
        <v>Nn3</v>
      </c>
      <c r="EW128" s="47"/>
      <c r="EX128" s="47" t="s">
        <v>250</v>
      </c>
      <c r="EY128" s="99" t="s">
        <v>251</v>
      </c>
      <c r="EZ128" s="99" t="s">
        <v>251</v>
      </c>
      <c r="FA128" s="47" t="s">
        <v>186</v>
      </c>
      <c r="FB128" s="99" t="s">
        <v>223</v>
      </c>
      <c r="FC128" s="47">
        <v>3</v>
      </c>
      <c r="FD128" s="48">
        <f t="shared" si="180"/>
        <v>33</v>
      </c>
      <c r="FE128" s="48">
        <f t="shared" si="181"/>
        <v>8</v>
      </c>
      <c r="FF128" s="48">
        <f t="shared" si="182"/>
        <v>28</v>
      </c>
      <c r="FG128" s="48">
        <f t="shared" si="183"/>
        <v>29</v>
      </c>
      <c r="FH128" s="48">
        <f t="shared" si="184"/>
        <v>91</v>
      </c>
      <c r="FI128" s="118">
        <f t="shared" si="185"/>
        <v>19507488</v>
      </c>
      <c r="FJ128" s="118">
        <f t="shared" si="237"/>
        <v>7952692.949640288</v>
      </c>
      <c r="FK128" s="118">
        <f t="shared" si="238"/>
        <v>80</v>
      </c>
      <c r="FL128" s="118">
        <f t="shared" si="186"/>
        <v>636215435.971223</v>
      </c>
      <c r="FM128" s="51">
        <f t="shared" si="187"/>
        <v>2.9191461645498417E-2</v>
      </c>
      <c r="FO128" s="142"/>
      <c r="FP128" s="142"/>
      <c r="FQ128" s="151"/>
      <c r="FR128" s="142"/>
      <c r="FS128" s="154"/>
      <c r="FT128" s="142"/>
      <c r="FU128" s="142"/>
      <c r="FW128" s="48">
        <f t="shared" si="245"/>
        <v>43</v>
      </c>
      <c r="FX128" s="48">
        <v>12</v>
      </c>
      <c r="FY128" s="47" t="str">
        <f t="shared" si="188"/>
        <v>Nn3</v>
      </c>
      <c r="FZ128" s="47"/>
      <c r="GA128" s="47" t="s">
        <v>250</v>
      </c>
      <c r="GB128" s="99" t="s">
        <v>251</v>
      </c>
      <c r="GC128" s="99" t="s">
        <v>251</v>
      </c>
      <c r="GD128" s="47" t="s">
        <v>186</v>
      </c>
      <c r="GE128" s="99" t="s">
        <v>223</v>
      </c>
      <c r="GF128" s="47">
        <v>3</v>
      </c>
      <c r="GG128" s="48">
        <f t="shared" si="189"/>
        <v>33</v>
      </c>
      <c r="GH128" s="48">
        <f t="shared" si="190"/>
        <v>8</v>
      </c>
      <c r="GI128" s="48">
        <f t="shared" si="191"/>
        <v>28</v>
      </c>
      <c r="GJ128" s="48">
        <f t="shared" si="192"/>
        <v>29</v>
      </c>
      <c r="GK128" s="48">
        <f t="shared" si="193"/>
        <v>91</v>
      </c>
      <c r="GL128" s="118">
        <f t="shared" si="194"/>
        <v>19507488</v>
      </c>
      <c r="GM128" s="118">
        <f t="shared" si="246"/>
        <v>3194097.15625</v>
      </c>
      <c r="GN128" s="118">
        <f t="shared" si="247"/>
        <v>100</v>
      </c>
      <c r="GO128" s="118">
        <f t="shared" si="195"/>
        <v>319409715.625</v>
      </c>
      <c r="GP128" s="51">
        <f t="shared" si="196"/>
        <v>1.4655470357510289E-2</v>
      </c>
      <c r="GS128" s="48">
        <v>3</v>
      </c>
      <c r="GT128" s="47">
        <v>1</v>
      </c>
      <c r="GU128" s="97" t="s">
        <v>240</v>
      </c>
      <c r="GV128" s="93">
        <f t="shared" si="282"/>
        <v>2</v>
      </c>
      <c r="GW128" s="47" t="s">
        <v>206</v>
      </c>
      <c r="GX128" s="99" t="str">
        <f t="shared" si="277"/>
        <v>Pb1</v>
      </c>
      <c r="GY128" s="48">
        <f t="shared" si="299"/>
        <v>0</v>
      </c>
      <c r="GZ128" s="306">
        <f t="shared" si="278"/>
        <v>0</v>
      </c>
      <c r="HA128" s="95">
        <f t="shared" si="283"/>
        <v>0</v>
      </c>
      <c r="HB128" s="51">
        <f t="shared" si="279"/>
        <v>0</v>
      </c>
      <c r="HC128" s="51">
        <f t="shared" si="280"/>
        <v>0</v>
      </c>
      <c r="HD128" s="453">
        <f t="shared" si="281"/>
        <v>0</v>
      </c>
      <c r="HE128" s="68"/>
    </row>
    <row r="129" spans="1:214">
      <c r="A129" s="216" t="str">
        <f>AU17</f>
        <v>Total</v>
      </c>
      <c r="B129" s="47">
        <f t="shared" si="284"/>
        <v>0</v>
      </c>
      <c r="C129" s="47">
        <f t="shared" si="285"/>
        <v>0</v>
      </c>
      <c r="D129" s="47">
        <f t="shared" si="286"/>
        <v>0</v>
      </c>
      <c r="E129" s="47">
        <f t="shared" si="287"/>
        <v>0</v>
      </c>
      <c r="F129" s="47">
        <f t="shared" si="288"/>
        <v>0</v>
      </c>
      <c r="G129" s="49"/>
      <c r="H129" s="47" t="str">
        <f t="shared" si="300"/>
        <v/>
      </c>
      <c r="I129" s="47" t="str">
        <f t="shared" si="300"/>
        <v/>
      </c>
      <c r="J129" s="47" t="str">
        <f t="shared" si="300"/>
        <v/>
      </c>
      <c r="K129" s="47" t="str">
        <f t="shared" si="300"/>
        <v/>
      </c>
      <c r="L129" s="47" t="str">
        <f t="shared" si="300"/>
        <v/>
      </c>
      <c r="M129" s="49" t="str">
        <f t="shared" si="271"/>
        <v>PIC-b</v>
      </c>
      <c r="N129" s="201">
        <f t="shared" si="261"/>
        <v>1</v>
      </c>
      <c r="O129" s="47" t="str">
        <f t="shared" si="262"/>
        <v/>
      </c>
      <c r="P129" s="47">
        <f t="shared" si="263"/>
        <v>1</v>
      </c>
      <c r="Q129" s="47">
        <f t="shared" si="264"/>
        <v>1</v>
      </c>
      <c r="R129" s="201">
        <f t="shared" si="265"/>
        <v>1</v>
      </c>
      <c r="T129" s="47">
        <f t="shared" si="289"/>
        <v>0</v>
      </c>
      <c r="U129" s="47">
        <f t="shared" si="290"/>
        <v>0</v>
      </c>
      <c r="V129" s="47">
        <f t="shared" si="291"/>
        <v>0</v>
      </c>
      <c r="W129" s="47">
        <f t="shared" si="292"/>
        <v>0</v>
      </c>
      <c r="X129" s="47">
        <f t="shared" si="293"/>
        <v>0</v>
      </c>
      <c r="Z129" s="47" t="str">
        <f t="shared" si="301"/>
        <v/>
      </c>
      <c r="AA129" s="47" t="str">
        <f t="shared" si="301"/>
        <v/>
      </c>
      <c r="AB129" s="47" t="str">
        <f t="shared" si="301"/>
        <v/>
      </c>
      <c r="AC129" s="47" t="str">
        <f t="shared" si="301"/>
        <v/>
      </c>
      <c r="AD129" s="47" t="str">
        <f t="shared" si="301"/>
        <v/>
      </c>
      <c r="AE129" s="49" t="str">
        <f t="shared" si="272"/>
        <v>PIC-b</v>
      </c>
      <c r="AF129" s="201" t="str">
        <f t="shared" si="266"/>
        <v/>
      </c>
      <c r="AG129" s="47" t="str">
        <f t="shared" si="267"/>
        <v/>
      </c>
      <c r="AH129" s="47" t="str">
        <f t="shared" si="268"/>
        <v/>
      </c>
      <c r="AI129" s="47">
        <f t="shared" si="269"/>
        <v>1</v>
      </c>
      <c r="AJ129" s="201">
        <f t="shared" si="270"/>
        <v>1</v>
      </c>
      <c r="AL129" s="217"/>
      <c r="AM129" s="217"/>
      <c r="AN129" s="217"/>
      <c r="AO129" s="217"/>
      <c r="AP129" s="217"/>
      <c r="AQ129" s="344"/>
      <c r="AR129" s="344"/>
      <c r="AS129" s="49"/>
      <c r="AT129" s="46">
        <f t="shared" si="296"/>
        <v>13</v>
      </c>
      <c r="AU129" s="47" t="str">
        <f t="shared" si="297"/>
        <v>Scatter</v>
      </c>
      <c r="AV129" s="47" t="str">
        <f t="shared" si="295"/>
        <v>Sc</v>
      </c>
      <c r="AW129" s="118"/>
      <c r="AX129" s="118"/>
      <c r="AY129" s="118">
        <f ca="1">IF(SUMIF($BM$6:$BM$79,CONCATENATE($AV129,AY$116),$CA$29:$CA$79)&gt;0,$AN$4/SUMIF($BM$6:$BM$79,CONCATENATE($AV129,AY$116),$CA$6:$CA$79),0)</f>
        <v>136.09091205859858</v>
      </c>
      <c r="AZ129" s="118">
        <f>IF(SUMIF($BM$6:$BM$79,CONCATENATE($AV129,AZ$116),$CA$6:$CA$79)&gt;0,$AN$4/SUMIF($BM$6:$BM$79,CONCATENATE($AV129,AZ$116),$CA$6:$CA$79),0)</f>
        <v>2814.6281828703704</v>
      </c>
      <c r="BA129" s="118">
        <f>IF(SUMIF($BM$6:$BM$79,CONCATENATE($AV129,BA$116),$CA$6:$CA$79)&gt;0,$AN$4/SUMIF($BM$6:$BM$79,CONCATENATE($AV129,BA$116),$CA$6:$CA$79),0)</f>
        <v>151989.921875</v>
      </c>
      <c r="BC129" s="294">
        <v>5</v>
      </c>
      <c r="BD129" s="49">
        <v>2560</v>
      </c>
      <c r="BE129" s="73">
        <f>+BD129/$BD$130</f>
        <v>0.25869037995149557</v>
      </c>
      <c r="BG129" s="60">
        <f>+$CD$288+$CD$318</f>
        <v>0.74091550705478404</v>
      </c>
      <c r="BK129" s="48">
        <f t="shared" si="203"/>
        <v>44</v>
      </c>
      <c r="BL129" s="48">
        <v>12</v>
      </c>
      <c r="BM129" s="47" t="str">
        <f t="shared" si="158"/>
        <v>Nn2</v>
      </c>
      <c r="BN129" s="47"/>
      <c r="BO129" s="47" t="s">
        <v>250</v>
      </c>
      <c r="BP129" s="99" t="s">
        <v>251</v>
      </c>
      <c r="BQ129" s="47" t="s">
        <v>186</v>
      </c>
      <c r="BR129" s="99" t="s">
        <v>223</v>
      </c>
      <c r="BS129" s="99" t="s">
        <v>223</v>
      </c>
      <c r="BT129" s="47">
        <v>2</v>
      </c>
      <c r="BU129" s="48">
        <f t="shared" si="159"/>
        <v>33</v>
      </c>
      <c r="BV129" s="48">
        <f t="shared" si="160"/>
        <v>8</v>
      </c>
      <c r="BW129" s="48">
        <f t="shared" si="161"/>
        <v>23</v>
      </c>
      <c r="BX129" s="48">
        <f t="shared" si="162"/>
        <v>72</v>
      </c>
      <c r="BY129" s="48">
        <f t="shared" si="163"/>
        <v>91</v>
      </c>
      <c r="BZ129" s="118">
        <f t="shared" si="164"/>
        <v>39783744</v>
      </c>
      <c r="CA129" s="118">
        <f t="shared" si="165"/>
        <v>0</v>
      </c>
      <c r="CB129" s="118">
        <f t="shared" si="166"/>
        <v>0</v>
      </c>
      <c r="CC129" s="118">
        <f t="shared" si="204"/>
        <v>0</v>
      </c>
      <c r="CD129" s="51">
        <f t="shared" si="167"/>
        <v>0</v>
      </c>
      <c r="CE129" s="275"/>
      <c r="CF129" s="143"/>
      <c r="CG129" s="142"/>
      <c r="CH129" s="151"/>
      <c r="CI129" s="142"/>
      <c r="CJ129" s="154"/>
      <c r="CK129" s="142"/>
      <c r="CN129" s="48">
        <f t="shared" si="211"/>
        <v>44</v>
      </c>
      <c r="CO129" s="48">
        <v>12</v>
      </c>
      <c r="CP129" s="47" t="str">
        <f t="shared" si="168"/>
        <v>Nn2</v>
      </c>
      <c r="CQ129" s="47"/>
      <c r="CR129" s="47" t="s">
        <v>250</v>
      </c>
      <c r="CS129" s="99" t="s">
        <v>251</v>
      </c>
      <c r="CT129" s="47" t="s">
        <v>186</v>
      </c>
      <c r="CU129" s="99" t="s">
        <v>223</v>
      </c>
      <c r="CV129" s="99" t="s">
        <v>223</v>
      </c>
      <c r="CW129" s="47">
        <v>2</v>
      </c>
      <c r="CX129" s="48">
        <f t="shared" si="212"/>
        <v>33</v>
      </c>
      <c r="CY129" s="48">
        <f t="shared" si="213"/>
        <v>8</v>
      </c>
      <c r="CZ129" s="48">
        <f t="shared" si="214"/>
        <v>23</v>
      </c>
      <c r="DA129" s="48">
        <f t="shared" si="215"/>
        <v>72</v>
      </c>
      <c r="DB129" s="48">
        <f t="shared" si="216"/>
        <v>91</v>
      </c>
      <c r="DC129" s="118">
        <f t="shared" si="169"/>
        <v>39783744</v>
      </c>
      <c r="DD129" s="118">
        <f t="shared" si="217"/>
        <v>0</v>
      </c>
      <c r="DE129" s="118">
        <f t="shared" si="218"/>
        <v>0</v>
      </c>
      <c r="DF129" s="118">
        <f t="shared" si="219"/>
        <v>0</v>
      </c>
      <c r="DG129" s="51">
        <f t="shared" si="170"/>
        <v>0</v>
      </c>
      <c r="DI129" s="143"/>
      <c r="DJ129" s="142"/>
      <c r="DK129" s="151"/>
      <c r="DL129" s="142"/>
      <c r="DM129" s="154"/>
      <c r="DN129" s="142"/>
      <c r="DQ129" s="48">
        <f t="shared" si="226"/>
        <v>44</v>
      </c>
      <c r="DR129" s="48">
        <v>12</v>
      </c>
      <c r="DS129" s="47" t="str">
        <f t="shared" si="171"/>
        <v>Nn2</v>
      </c>
      <c r="DT129" s="47"/>
      <c r="DU129" s="47" t="s">
        <v>250</v>
      </c>
      <c r="DV129" s="99" t="s">
        <v>251</v>
      </c>
      <c r="DW129" s="47" t="s">
        <v>186</v>
      </c>
      <c r="DX129" s="99" t="s">
        <v>223</v>
      </c>
      <c r="DY129" s="99" t="s">
        <v>223</v>
      </c>
      <c r="DZ129" s="47">
        <v>2</v>
      </c>
      <c r="EA129" s="48">
        <f t="shared" si="172"/>
        <v>33</v>
      </c>
      <c r="EB129" s="48">
        <f t="shared" si="173"/>
        <v>8</v>
      </c>
      <c r="EC129" s="48">
        <f t="shared" si="174"/>
        <v>23</v>
      </c>
      <c r="ED129" s="48">
        <f t="shared" si="175"/>
        <v>72</v>
      </c>
      <c r="EE129" s="48">
        <f t="shared" si="176"/>
        <v>91</v>
      </c>
      <c r="EF129" s="118">
        <f t="shared" si="177"/>
        <v>39783744</v>
      </c>
      <c r="EG129" s="118">
        <f t="shared" si="227"/>
        <v>0</v>
      </c>
      <c r="EH129" s="118">
        <f t="shared" si="228"/>
        <v>0</v>
      </c>
      <c r="EI129" s="118">
        <f t="shared" si="229"/>
        <v>0</v>
      </c>
      <c r="EJ129" s="51">
        <f t="shared" si="178"/>
        <v>0</v>
      </c>
      <c r="EL129" s="143"/>
      <c r="EM129" s="142"/>
      <c r="EN129" s="151"/>
      <c r="EO129" s="142"/>
      <c r="EP129" s="154"/>
      <c r="EQ129" s="142"/>
      <c r="ER129" s="142"/>
      <c r="ET129" s="48">
        <f t="shared" si="236"/>
        <v>44</v>
      </c>
      <c r="EU129" s="48">
        <v>12</v>
      </c>
      <c r="EV129" s="47" t="str">
        <f t="shared" si="179"/>
        <v>Nn2</v>
      </c>
      <c r="EW129" s="47"/>
      <c r="EX129" s="47" t="s">
        <v>250</v>
      </c>
      <c r="EY129" s="99" t="s">
        <v>251</v>
      </c>
      <c r="EZ129" s="47" t="s">
        <v>186</v>
      </c>
      <c r="FA129" s="99" t="s">
        <v>223</v>
      </c>
      <c r="FB129" s="99" t="s">
        <v>223</v>
      </c>
      <c r="FC129" s="47">
        <v>2</v>
      </c>
      <c r="FD129" s="48">
        <f t="shared" si="180"/>
        <v>33</v>
      </c>
      <c r="FE129" s="48">
        <f t="shared" si="181"/>
        <v>8</v>
      </c>
      <c r="FF129" s="48">
        <f t="shared" si="182"/>
        <v>23</v>
      </c>
      <c r="FG129" s="48">
        <f t="shared" si="183"/>
        <v>72</v>
      </c>
      <c r="FH129" s="48">
        <f t="shared" si="184"/>
        <v>91</v>
      </c>
      <c r="FI129" s="118">
        <f t="shared" si="185"/>
        <v>39783744</v>
      </c>
      <c r="FJ129" s="118">
        <f t="shared" si="237"/>
        <v>0</v>
      </c>
      <c r="FK129" s="118">
        <f t="shared" si="238"/>
        <v>0</v>
      </c>
      <c r="FL129" s="118">
        <f t="shared" si="186"/>
        <v>0</v>
      </c>
      <c r="FM129" s="51">
        <f t="shared" si="187"/>
        <v>0</v>
      </c>
      <c r="FO129" s="143"/>
      <c r="FP129" s="142"/>
      <c r="FQ129" s="151"/>
      <c r="FR129" s="142"/>
      <c r="FS129" s="154"/>
      <c r="FT129" s="142"/>
      <c r="FU129" s="142"/>
      <c r="FW129" s="48">
        <f t="shared" si="245"/>
        <v>44</v>
      </c>
      <c r="FX129" s="48">
        <v>12</v>
      </c>
      <c r="FY129" s="47" t="str">
        <f t="shared" si="188"/>
        <v>Nn2</v>
      </c>
      <c r="FZ129" s="47"/>
      <c r="GA129" s="47" t="s">
        <v>250</v>
      </c>
      <c r="GB129" s="99" t="s">
        <v>251</v>
      </c>
      <c r="GC129" s="47" t="s">
        <v>186</v>
      </c>
      <c r="GD129" s="99" t="s">
        <v>223</v>
      </c>
      <c r="GE129" s="99" t="s">
        <v>223</v>
      </c>
      <c r="GF129" s="47">
        <v>2</v>
      </c>
      <c r="GG129" s="48">
        <f t="shared" si="189"/>
        <v>33</v>
      </c>
      <c r="GH129" s="48">
        <f t="shared" si="190"/>
        <v>8</v>
      </c>
      <c r="GI129" s="48">
        <f t="shared" si="191"/>
        <v>23</v>
      </c>
      <c r="GJ129" s="48">
        <f t="shared" si="192"/>
        <v>72</v>
      </c>
      <c r="GK129" s="48">
        <f t="shared" si="193"/>
        <v>91</v>
      </c>
      <c r="GL129" s="118">
        <f t="shared" si="194"/>
        <v>39783744</v>
      </c>
      <c r="GM129" s="118">
        <f t="shared" si="246"/>
        <v>0</v>
      </c>
      <c r="GN129" s="118">
        <f t="shared" si="247"/>
        <v>0</v>
      </c>
      <c r="GO129" s="118">
        <f t="shared" si="195"/>
        <v>0</v>
      </c>
      <c r="GP129" s="51">
        <f t="shared" si="196"/>
        <v>0</v>
      </c>
      <c r="GS129" s="48">
        <v>4</v>
      </c>
      <c r="GT129" s="47">
        <v>5</v>
      </c>
      <c r="GU129" s="97" t="s">
        <v>240</v>
      </c>
      <c r="GV129" s="93">
        <f t="shared" si="282"/>
        <v>2</v>
      </c>
      <c r="GW129" s="47" t="s">
        <v>206</v>
      </c>
      <c r="GX129" s="99" t="str">
        <f t="shared" si="277"/>
        <v>Pc5</v>
      </c>
      <c r="GY129" s="48">
        <f t="shared" si="299"/>
        <v>3600</v>
      </c>
      <c r="GZ129" s="306">
        <f t="shared" si="278"/>
        <v>8467.6626267545325</v>
      </c>
      <c r="HA129" s="95">
        <f t="shared" si="283"/>
        <v>20677.771153373058</v>
      </c>
      <c r="HB129" s="51">
        <f t="shared" si="279"/>
        <v>6.751142860256209E-5</v>
      </c>
      <c r="HC129" s="51">
        <f t="shared" si="280"/>
        <v>2.9016667006788359E-3</v>
      </c>
      <c r="HD129" s="453">
        <f t="shared" si="281"/>
        <v>0.16936269252547315</v>
      </c>
      <c r="HE129" s="68"/>
      <c r="HF129" s="60"/>
    </row>
    <row r="130" spans="1:214">
      <c r="G130" s="49"/>
      <c r="H130" s="47" t="str">
        <f t="shared" si="300"/>
        <v/>
      </c>
      <c r="I130" s="47" t="str">
        <f t="shared" si="300"/>
        <v/>
      </c>
      <c r="J130" s="47" t="str">
        <f t="shared" si="300"/>
        <v/>
      </c>
      <c r="K130" s="47" t="str">
        <f t="shared" si="300"/>
        <v/>
      </c>
      <c r="L130" s="47" t="str">
        <f t="shared" si="300"/>
        <v/>
      </c>
      <c r="M130" s="49" t="str">
        <f t="shared" si="271"/>
        <v>PIC-b</v>
      </c>
      <c r="N130" s="201">
        <f t="shared" si="261"/>
        <v>1</v>
      </c>
      <c r="O130" s="47" t="str">
        <f t="shared" si="262"/>
        <v/>
      </c>
      <c r="P130" s="47" t="str">
        <f t="shared" si="263"/>
        <v/>
      </c>
      <c r="Q130" s="47">
        <f t="shared" si="264"/>
        <v>1</v>
      </c>
      <c r="R130" s="201" t="str">
        <f t="shared" si="265"/>
        <v/>
      </c>
      <c r="Z130" s="47" t="str">
        <f t="shared" si="301"/>
        <v/>
      </c>
      <c r="AA130" s="47" t="str">
        <f t="shared" si="301"/>
        <v/>
      </c>
      <c r="AB130" s="47" t="str">
        <f t="shared" si="301"/>
        <v/>
      </c>
      <c r="AC130" s="47" t="str">
        <f t="shared" si="301"/>
        <v/>
      </c>
      <c r="AD130" s="47" t="str">
        <f t="shared" si="301"/>
        <v/>
      </c>
      <c r="AE130" s="49" t="str">
        <f t="shared" si="272"/>
        <v>PIC-b</v>
      </c>
      <c r="AF130" s="201" t="str">
        <f t="shared" si="266"/>
        <v/>
      </c>
      <c r="AG130" s="47" t="str">
        <f t="shared" si="267"/>
        <v/>
      </c>
      <c r="AH130" s="47" t="str">
        <f t="shared" si="268"/>
        <v/>
      </c>
      <c r="AI130" s="47">
        <f t="shared" si="269"/>
        <v>1</v>
      </c>
      <c r="AJ130" s="201" t="str">
        <f t="shared" si="270"/>
        <v/>
      </c>
      <c r="AL130" s="217"/>
      <c r="AM130" s="217"/>
      <c r="AN130" s="217"/>
      <c r="AO130" s="217"/>
      <c r="AP130" s="330"/>
      <c r="AQ130" s="217"/>
      <c r="AR130" s="217"/>
      <c r="AS130" s="49"/>
      <c r="AU130" s="49"/>
      <c r="AV130" s="59"/>
      <c r="AW130" s="61"/>
      <c r="AX130" s="59"/>
      <c r="AY130" s="59"/>
      <c r="AZ130" s="107"/>
      <c r="BC130" s="49"/>
      <c r="BD130" s="254">
        <f>+SUM(BD127:BD129)</f>
        <v>9896</v>
      </c>
      <c r="BE130" s="228">
        <f>+SUMPRODUCT(BC127:BC129,BE127:BE129)</f>
        <v>3.1752223120452712</v>
      </c>
      <c r="BF130" s="176" t="s">
        <v>252</v>
      </c>
      <c r="BG130" s="73">
        <f>+SUM($BG$127:$BG$129)</f>
        <v>1.8188318017715175</v>
      </c>
      <c r="BK130" s="63"/>
      <c r="BL130" s="56"/>
      <c r="BM130" s="119"/>
      <c r="BN130" s="119"/>
      <c r="BO130" s="119"/>
      <c r="BP130" s="119"/>
      <c r="BQ130" s="119"/>
      <c r="BR130" s="119"/>
      <c r="BS130" s="119"/>
      <c r="BT130" s="119"/>
      <c r="BU130" s="56"/>
      <c r="BV130" s="56"/>
      <c r="BW130" s="56"/>
      <c r="BX130" s="56"/>
      <c r="BY130" s="56"/>
      <c r="BZ130" s="56"/>
      <c r="CA130" s="121">
        <f>SUM(CA86:CA129)</f>
        <v>90084921.429264352</v>
      </c>
      <c r="CB130" s="56"/>
      <c r="CC130" s="252" t="s">
        <v>117</v>
      </c>
      <c r="CD130" s="120">
        <f>SUM(CD86:CD129)</f>
        <v>0.38287845425601907</v>
      </c>
      <c r="CE130" s="275"/>
      <c r="CF130" s="148"/>
      <c r="CG130" s="282"/>
      <c r="CH130" s="148"/>
      <c r="CI130" s="258"/>
      <c r="CJ130" s="151"/>
      <c r="CK130" s="142"/>
      <c r="CN130" s="63"/>
      <c r="CO130" s="56"/>
      <c r="CP130" s="119"/>
      <c r="CQ130" s="119"/>
      <c r="CR130" s="119"/>
      <c r="CS130" s="119"/>
      <c r="CT130" s="119"/>
      <c r="CU130" s="119"/>
      <c r="CV130" s="119"/>
      <c r="CW130" s="119"/>
      <c r="CX130" s="56"/>
      <c r="CY130" s="56"/>
      <c r="CZ130" s="56"/>
      <c r="DA130" s="56"/>
      <c r="DB130" s="56"/>
      <c r="DC130" s="56"/>
      <c r="DD130" s="121">
        <f>SUM(DD86:DD129)</f>
        <v>94509369.39265658</v>
      </c>
      <c r="DE130" s="56"/>
      <c r="DF130" s="252" t="s">
        <v>117</v>
      </c>
      <c r="DG130" s="120">
        <f>SUM(DG86:DG129)</f>
        <v>0.60252482921103701</v>
      </c>
      <c r="DI130" s="148"/>
      <c r="DJ130" s="282"/>
      <c r="DK130" s="148"/>
      <c r="DL130" s="258"/>
      <c r="DM130" s="151"/>
      <c r="DN130" s="142"/>
      <c r="DQ130" s="63"/>
      <c r="DR130" s="56"/>
      <c r="DS130" s="119"/>
      <c r="DT130" s="119"/>
      <c r="DU130" s="119"/>
      <c r="DV130" s="119"/>
      <c r="DW130" s="119"/>
      <c r="DX130" s="119"/>
      <c r="DY130" s="119"/>
      <c r="DZ130" s="119"/>
      <c r="EA130" s="56"/>
      <c r="EB130" s="56"/>
      <c r="EC130" s="56"/>
      <c r="ED130" s="56"/>
      <c r="EE130" s="56"/>
      <c r="EF130" s="56"/>
      <c r="EG130" s="121">
        <f>SUM(EG86:EG129)</f>
        <v>92087350.502359703</v>
      </c>
      <c r="EH130" s="56"/>
      <c r="EI130" s="252" t="s">
        <v>117</v>
      </c>
      <c r="EJ130" s="120">
        <f>SUM(EJ86:EJ129)</f>
        <v>0.97847291914887491</v>
      </c>
      <c r="EL130" s="148"/>
      <c r="EM130" s="290"/>
      <c r="EN130" s="148"/>
      <c r="EO130" s="258"/>
      <c r="EP130" s="151"/>
      <c r="EQ130" s="142"/>
      <c r="ER130" s="142"/>
      <c r="ET130" s="63"/>
      <c r="EU130" s="56"/>
      <c r="EV130" s="119"/>
      <c r="EW130" s="119"/>
      <c r="EX130" s="119"/>
      <c r="EY130" s="119"/>
      <c r="EZ130" s="119"/>
      <c r="FA130" s="119"/>
      <c r="FB130" s="119"/>
      <c r="FC130" s="119"/>
      <c r="FD130" s="56"/>
      <c r="FE130" s="56"/>
      <c r="FF130" s="56"/>
      <c r="FG130" s="56"/>
      <c r="FH130" s="56"/>
      <c r="FI130" s="56"/>
      <c r="FJ130" s="121">
        <f>SUM(FJ86:FJ129)</f>
        <v>107334096.11510792</v>
      </c>
      <c r="FK130" s="56"/>
      <c r="FL130" s="252" t="s">
        <v>117</v>
      </c>
      <c r="FM130" s="120">
        <f>SUM(FM86:FM129)</f>
        <v>1.824763219304729</v>
      </c>
      <c r="FO130" s="148"/>
      <c r="FP130" s="282"/>
      <c r="FQ130" s="148"/>
      <c r="FR130" s="258"/>
      <c r="FS130" s="151"/>
      <c r="FT130" s="142"/>
      <c r="FU130" s="142"/>
      <c r="FW130" s="63"/>
      <c r="FX130" s="56"/>
      <c r="FY130" s="119"/>
      <c r="FZ130" s="119"/>
      <c r="GA130" s="119"/>
      <c r="GB130" s="119"/>
      <c r="GC130" s="119"/>
      <c r="GD130" s="119"/>
      <c r="GE130" s="119"/>
      <c r="GF130" s="119"/>
      <c r="GG130" s="56"/>
      <c r="GH130" s="56"/>
      <c r="GI130" s="56"/>
      <c r="GJ130" s="56"/>
      <c r="GK130" s="56"/>
      <c r="GL130" s="56"/>
      <c r="GM130" s="121">
        <f>SUM(GM86:GM129)</f>
        <v>43109363.5</v>
      </c>
      <c r="GN130" s="56"/>
      <c r="GO130" s="252" t="s">
        <v>117</v>
      </c>
      <c r="GP130" s="120">
        <f>SUM(GP86:GP129)</f>
        <v>0.91611593810409531</v>
      </c>
      <c r="GS130" s="48">
        <v>4</v>
      </c>
      <c r="GT130" s="47">
        <v>4</v>
      </c>
      <c r="GU130" s="97" t="s">
        <v>240</v>
      </c>
      <c r="GV130" s="93">
        <f t="shared" si="282"/>
        <v>2</v>
      </c>
      <c r="GW130" s="47" t="s">
        <v>206</v>
      </c>
      <c r="GX130" s="99" t="str">
        <f t="shared" si="277"/>
        <v>Pc4</v>
      </c>
      <c r="GY130" s="48">
        <f t="shared" si="299"/>
        <v>600</v>
      </c>
      <c r="GZ130" s="306">
        <f t="shared" si="278"/>
        <v>34341.076208504492</v>
      </c>
      <c r="HA130" s="95">
        <f t="shared" si="283"/>
        <v>5098.6285035714391</v>
      </c>
      <c r="HB130" s="51">
        <f t="shared" si="279"/>
        <v>2.7379634933261295E-4</v>
      </c>
      <c r="HC130" s="51">
        <f t="shared" si="280"/>
        <v>1.9613117513847685E-3</v>
      </c>
      <c r="HD130" s="453">
        <f t="shared" si="281"/>
        <v>1.6521466170124767E-2</v>
      </c>
      <c r="HE130" s="68"/>
    </row>
    <row r="131" spans="1:214">
      <c r="A131" s="222" t="s">
        <v>253</v>
      </c>
      <c r="B131" s="193"/>
      <c r="C131" s="187"/>
      <c r="D131" s="187"/>
      <c r="E131" s="187"/>
      <c r="F131" s="194"/>
      <c r="G131" s="49"/>
      <c r="H131" s="47" t="str">
        <f t="shared" si="300"/>
        <v/>
      </c>
      <c r="I131" s="47" t="str">
        <f t="shared" si="300"/>
        <v/>
      </c>
      <c r="J131" s="47" t="str">
        <f t="shared" si="300"/>
        <v/>
      </c>
      <c r="K131" s="47" t="str">
        <f t="shared" si="300"/>
        <v/>
      </c>
      <c r="L131" s="47" t="str">
        <f t="shared" si="300"/>
        <v/>
      </c>
      <c r="M131" s="49" t="str">
        <f t="shared" si="271"/>
        <v>PIC-b</v>
      </c>
      <c r="N131" s="201">
        <f t="shared" si="261"/>
        <v>1</v>
      </c>
      <c r="O131" s="47" t="str">
        <f t="shared" si="262"/>
        <v/>
      </c>
      <c r="P131" s="47" t="str">
        <f t="shared" si="263"/>
        <v/>
      </c>
      <c r="Q131" s="47">
        <f t="shared" si="264"/>
        <v>1</v>
      </c>
      <c r="R131" s="201" t="str">
        <f t="shared" si="265"/>
        <v/>
      </c>
      <c r="Z131" s="47" t="str">
        <f t="shared" si="301"/>
        <v/>
      </c>
      <c r="AA131" s="47" t="str">
        <f t="shared" si="301"/>
        <v/>
      </c>
      <c r="AB131" s="47" t="str">
        <f t="shared" si="301"/>
        <v/>
      </c>
      <c r="AC131" s="47" t="str">
        <f t="shared" si="301"/>
        <v/>
      </c>
      <c r="AD131" s="47" t="str">
        <f t="shared" si="301"/>
        <v/>
      </c>
      <c r="AE131" s="49" t="str">
        <f t="shared" si="272"/>
        <v>PIC-b</v>
      </c>
      <c r="AF131" s="201">
        <f t="shared" si="266"/>
        <v>1</v>
      </c>
      <c r="AG131" s="47" t="str">
        <f t="shared" si="267"/>
        <v/>
      </c>
      <c r="AH131" s="47" t="str">
        <f t="shared" si="268"/>
        <v/>
      </c>
      <c r="AI131" s="47">
        <f t="shared" si="269"/>
        <v>1</v>
      </c>
      <c r="AJ131" s="201" t="str">
        <f t="shared" si="270"/>
        <v/>
      </c>
      <c r="AL131" s="217"/>
      <c r="AM131" s="217"/>
      <c r="AN131" s="217"/>
      <c r="AO131" s="312"/>
      <c r="AP131" s="326"/>
      <c r="AQ131" s="217"/>
      <c r="AR131" s="217"/>
      <c r="AU131" s="100" t="s">
        <v>254</v>
      </c>
      <c r="AV131" s="84"/>
      <c r="AW131" s="84"/>
      <c r="AX131" s="84"/>
      <c r="AY131" s="84"/>
      <c r="AZ131" s="84"/>
      <c r="BA131" s="85"/>
      <c r="BD131" s="49"/>
      <c r="BF131" s="176"/>
      <c r="BM131" s="46"/>
      <c r="BN131" s="46"/>
      <c r="BP131" s="57"/>
      <c r="BQ131" s="74"/>
      <c r="BR131" s="157"/>
      <c r="BS131" s="60"/>
      <c r="BT131" s="82"/>
      <c r="CE131" s="142"/>
      <c r="CF131" s="142"/>
      <c r="CG131" s="148"/>
      <c r="CH131" s="142"/>
      <c r="CI131" s="258"/>
      <c r="CJ131" s="142"/>
      <c r="CK131" s="142"/>
      <c r="CP131" s="46"/>
      <c r="CQ131" s="46"/>
      <c r="CS131" s="57"/>
      <c r="CT131" s="74"/>
      <c r="CU131" s="157"/>
      <c r="CV131" s="60"/>
      <c r="CW131" s="82"/>
      <c r="DI131" s="142"/>
      <c r="DJ131" s="148"/>
      <c r="DK131" s="142"/>
      <c r="DL131" s="258"/>
      <c r="DM131" s="142"/>
      <c r="DN131" s="142"/>
      <c r="DS131" s="46"/>
      <c r="DT131" s="46"/>
      <c r="DV131" s="57"/>
      <c r="DW131" s="74"/>
      <c r="DX131" s="157"/>
      <c r="DY131" s="60"/>
      <c r="DZ131" s="82"/>
      <c r="EL131" s="142"/>
      <c r="EM131" s="148"/>
      <c r="EN131" s="142"/>
      <c r="EO131" s="258"/>
      <c r="EP131" s="142"/>
      <c r="EQ131" s="142"/>
      <c r="ER131" s="142"/>
      <c r="EV131" s="46"/>
      <c r="EW131" s="46"/>
      <c r="EY131" s="57"/>
      <c r="EZ131" s="74"/>
      <c r="FA131" s="157"/>
      <c r="FB131" s="60"/>
      <c r="FC131" s="82"/>
      <c r="FO131" s="142"/>
      <c r="FP131" s="148"/>
      <c r="FQ131" s="142"/>
      <c r="FR131" s="258"/>
      <c r="FS131" s="142"/>
      <c r="FT131" s="142"/>
      <c r="FU131" s="142"/>
      <c r="FY131" s="46"/>
      <c r="FZ131" s="46"/>
      <c r="GB131" s="57"/>
      <c r="GC131" s="74"/>
      <c r="GD131" s="157"/>
      <c r="GE131" s="60"/>
      <c r="GF131" s="82"/>
      <c r="GS131" s="48">
        <v>4</v>
      </c>
      <c r="GT131" s="47">
        <v>3</v>
      </c>
      <c r="GU131" s="97" t="s">
        <v>240</v>
      </c>
      <c r="GV131" s="93">
        <f t="shared" si="282"/>
        <v>2</v>
      </c>
      <c r="GW131" s="47" t="s">
        <v>206</v>
      </c>
      <c r="GX131" s="99" t="str">
        <f t="shared" si="277"/>
        <v>Pc3</v>
      </c>
      <c r="GY131" s="48">
        <f t="shared" si="299"/>
        <v>60</v>
      </c>
      <c r="GZ131" s="306">
        <f t="shared" si="278"/>
        <v>214043.69417629513</v>
      </c>
      <c r="HA131" s="95">
        <f t="shared" si="283"/>
        <v>818.02171595761547</v>
      </c>
      <c r="HB131" s="51">
        <f t="shared" si="279"/>
        <v>1.7065388896758751E-3</v>
      </c>
      <c r="HC131" s="51">
        <f t="shared" si="280"/>
        <v>1.2224614340822872E-3</v>
      </c>
      <c r="HD131" s="453">
        <f t="shared" si="281"/>
        <v>3.8759366243436531E-5</v>
      </c>
      <c r="HE131" s="68"/>
    </row>
    <row r="132" spans="1:214">
      <c r="A132" s="454"/>
      <c r="B132" s="47" t="s">
        <v>31</v>
      </c>
      <c r="C132" s="47" t="s">
        <v>32</v>
      </c>
      <c r="D132" s="47" t="s">
        <v>33</v>
      </c>
      <c r="E132" s="47" t="s">
        <v>34</v>
      </c>
      <c r="F132" s="47" t="s">
        <v>35</v>
      </c>
      <c r="G132" s="49"/>
      <c r="H132" s="47" t="str">
        <f t="shared" si="300"/>
        <v/>
      </c>
      <c r="I132" s="47" t="str">
        <f t="shared" si="300"/>
        <v/>
      </c>
      <c r="J132" s="47" t="str">
        <f t="shared" si="300"/>
        <v/>
      </c>
      <c r="K132" s="47" t="str">
        <f t="shared" si="300"/>
        <v/>
      </c>
      <c r="L132" s="47" t="str">
        <f t="shared" si="300"/>
        <v/>
      </c>
      <c r="M132" s="49" t="str">
        <f t="shared" si="271"/>
        <v>PIC-b</v>
      </c>
      <c r="N132" s="201">
        <f t="shared" si="261"/>
        <v>1</v>
      </c>
      <c r="O132" s="47" t="str">
        <f t="shared" si="262"/>
        <v/>
      </c>
      <c r="P132" s="47" t="str">
        <f t="shared" si="263"/>
        <v/>
      </c>
      <c r="Q132" s="47">
        <f t="shared" si="264"/>
        <v>1</v>
      </c>
      <c r="R132" s="201" t="str">
        <f t="shared" si="265"/>
        <v/>
      </c>
      <c r="Z132" s="47" t="str">
        <f t="shared" si="301"/>
        <v/>
      </c>
      <c r="AA132" s="47" t="str">
        <f t="shared" si="301"/>
        <v/>
      </c>
      <c r="AB132" s="47" t="str">
        <f t="shared" si="301"/>
        <v>A</v>
      </c>
      <c r="AC132" s="47" t="str">
        <f t="shared" si="301"/>
        <v/>
      </c>
      <c r="AD132" s="47" t="str">
        <f t="shared" si="301"/>
        <v/>
      </c>
      <c r="AE132" s="49" t="str">
        <f t="shared" si="272"/>
        <v>PIC-b</v>
      </c>
      <c r="AF132" s="201">
        <f t="shared" si="266"/>
        <v>1</v>
      </c>
      <c r="AG132" s="47" t="str">
        <f t="shared" si="267"/>
        <v/>
      </c>
      <c r="AH132" s="47" t="str">
        <f t="shared" si="268"/>
        <v/>
      </c>
      <c r="AI132" s="47">
        <f t="shared" si="269"/>
        <v>1</v>
      </c>
      <c r="AJ132" s="201" t="str">
        <f t="shared" si="270"/>
        <v/>
      </c>
      <c r="AL132" s="217"/>
      <c r="AM132" s="217"/>
      <c r="AN132" s="217"/>
      <c r="AO132" s="217"/>
      <c r="AP132" s="321"/>
      <c r="AQ132" s="217"/>
      <c r="AR132" s="217"/>
      <c r="AU132" s="47"/>
      <c r="AV132" s="48"/>
      <c r="AW132" s="47">
        <v>1</v>
      </c>
      <c r="AX132" s="47">
        <v>2</v>
      </c>
      <c r="AY132" s="47">
        <v>3</v>
      </c>
      <c r="AZ132" s="47">
        <v>4</v>
      </c>
      <c r="BA132" s="47">
        <v>5</v>
      </c>
      <c r="BC132" s="46">
        <v>12</v>
      </c>
      <c r="BD132" s="253" t="s">
        <v>245</v>
      </c>
      <c r="BK132" s="100" t="s">
        <v>207</v>
      </c>
      <c r="BL132" s="84"/>
      <c r="BM132" s="88"/>
      <c r="BN132" s="88"/>
      <c r="BO132" s="84"/>
      <c r="BP132" s="84"/>
      <c r="BQ132" s="84"/>
      <c r="BR132" s="56"/>
      <c r="BS132" s="87"/>
      <c r="CE132" s="142"/>
      <c r="CF132" s="142"/>
      <c r="CG132" s="283"/>
      <c r="CH132" s="142"/>
      <c r="CI132" s="142"/>
      <c r="CJ132" s="142"/>
      <c r="CK132" s="142"/>
      <c r="CN132" s="100" t="s">
        <v>207</v>
      </c>
      <c r="CO132" s="84"/>
      <c r="CP132" s="88"/>
      <c r="CQ132" s="88"/>
      <c r="CR132" s="84"/>
      <c r="CS132" s="84"/>
      <c r="CT132" s="84"/>
      <c r="CU132" s="56"/>
      <c r="CV132" s="87"/>
      <c r="DI132" s="142"/>
      <c r="DJ132" s="283"/>
      <c r="DK132" s="142"/>
      <c r="DL132" s="142"/>
      <c r="DM132" s="142"/>
      <c r="DN132" s="142"/>
      <c r="DQ132" s="100" t="s">
        <v>207</v>
      </c>
      <c r="DR132" s="84"/>
      <c r="DS132" s="88"/>
      <c r="DT132" s="88"/>
      <c r="DU132" s="84"/>
      <c r="DV132" s="84"/>
      <c r="DW132" s="84"/>
      <c r="DX132" s="56"/>
      <c r="DY132" s="87"/>
      <c r="EL132" s="142"/>
      <c r="EM132" s="283"/>
      <c r="EN132" s="142"/>
      <c r="EO132" s="142"/>
      <c r="EP132" s="142"/>
      <c r="EQ132" s="142"/>
      <c r="ER132" s="142"/>
      <c r="ET132" s="100" t="s">
        <v>207</v>
      </c>
      <c r="EU132" s="84"/>
      <c r="EV132" s="88"/>
      <c r="EW132" s="88"/>
      <c r="EX132" s="84"/>
      <c r="EY132" s="84"/>
      <c r="EZ132" s="84"/>
      <c r="FA132" s="56"/>
      <c r="FB132" s="87"/>
      <c r="FO132" s="142"/>
      <c r="FP132" s="283"/>
      <c r="FQ132" s="142"/>
      <c r="FR132" s="142"/>
      <c r="FS132" s="142"/>
      <c r="FT132" s="142"/>
      <c r="FU132" s="142"/>
      <c r="FW132" s="100" t="s">
        <v>207</v>
      </c>
      <c r="FX132" s="84"/>
      <c r="FY132" s="88"/>
      <c r="FZ132" s="88"/>
      <c r="GA132" s="84"/>
      <c r="GB132" s="84"/>
      <c r="GC132" s="84"/>
      <c r="GD132" s="56"/>
      <c r="GE132" s="87"/>
      <c r="GS132" s="48">
        <v>4</v>
      </c>
      <c r="GT132" s="47">
        <v>2</v>
      </c>
      <c r="GU132" s="97" t="s">
        <v>240</v>
      </c>
      <c r="GV132" s="93">
        <f t="shared" si="282"/>
        <v>2</v>
      </c>
      <c r="GW132" s="47" t="s">
        <v>206</v>
      </c>
      <c r="GX132" s="99" t="str">
        <f t="shared" si="277"/>
        <v>Pc2</v>
      </c>
      <c r="GY132" s="48">
        <f t="shared" si="299"/>
        <v>0</v>
      </c>
      <c r="GZ132" s="306">
        <f t="shared" si="278"/>
        <v>0</v>
      </c>
      <c r="HA132" s="95">
        <f t="shared" si="283"/>
        <v>0</v>
      </c>
      <c r="HB132" s="51">
        <f t="shared" si="279"/>
        <v>0</v>
      </c>
      <c r="HC132" s="51">
        <f t="shared" si="280"/>
        <v>0</v>
      </c>
      <c r="HD132" s="453">
        <f t="shared" si="281"/>
        <v>0</v>
      </c>
      <c r="HE132" s="68"/>
    </row>
    <row r="133" spans="1:214">
      <c r="A133" s="223"/>
      <c r="B133" s="191" t="str">
        <f>VLOOKUP(AW17-1,$A$4:$F$96,B138+1,FALSE)</f>
        <v>PIC-c</v>
      </c>
      <c r="C133" s="191" t="str">
        <f>VLOOKUP(AX17-1,$A$4:$F$96,C138+1,FALSE)</f>
        <v>PIC-a</v>
      </c>
      <c r="D133" s="354">
        <f>VLOOKUP(AY17-1,$A$4:$F$96,D138+1,FALSE)</f>
        <v>10</v>
      </c>
      <c r="E133" s="191" t="str">
        <f>VLOOKUP(AZ17-1,$A$4:$F$96,E138+1,FALSE)</f>
        <v>PIC-a</v>
      </c>
      <c r="F133" s="191" t="str">
        <f>VLOOKUP(BA17-1,$A$4:$F$96,F138+1,FALSE)</f>
        <v>Q</v>
      </c>
      <c r="G133" s="49"/>
      <c r="H133" s="47" t="str">
        <f t="shared" ref="H133:L142" si="302">IF(H36=H37,H36,"")</f>
        <v/>
      </c>
      <c r="I133" s="47" t="str">
        <f t="shared" si="302"/>
        <v/>
      </c>
      <c r="J133" s="47" t="str">
        <f t="shared" si="302"/>
        <v>A</v>
      </c>
      <c r="K133" s="47" t="str">
        <f t="shared" si="302"/>
        <v/>
      </c>
      <c r="L133" s="47" t="str">
        <f t="shared" si="302"/>
        <v/>
      </c>
      <c r="M133" s="49" t="str">
        <f t="shared" si="271"/>
        <v>PIC-b</v>
      </c>
      <c r="N133" s="201">
        <f t="shared" si="261"/>
        <v>1</v>
      </c>
      <c r="O133" s="47" t="str">
        <f t="shared" si="262"/>
        <v/>
      </c>
      <c r="P133" s="47" t="str">
        <f t="shared" si="263"/>
        <v/>
      </c>
      <c r="Q133" s="47">
        <f t="shared" si="264"/>
        <v>1</v>
      </c>
      <c r="R133" s="201">
        <f t="shared" si="265"/>
        <v>1</v>
      </c>
      <c r="Z133" s="47" t="str">
        <f t="shared" ref="Z133:AD142" si="303">IF(Z36=Z37,Z36,"")</f>
        <v/>
      </c>
      <c r="AA133" s="47" t="str">
        <f t="shared" si="303"/>
        <v/>
      </c>
      <c r="AB133" s="47" t="str">
        <f t="shared" si="303"/>
        <v/>
      </c>
      <c r="AC133" s="47" t="str">
        <f t="shared" si="303"/>
        <v/>
      </c>
      <c r="AD133" s="47" t="str">
        <f t="shared" si="303"/>
        <v/>
      </c>
      <c r="AE133" s="49" t="str">
        <f t="shared" si="272"/>
        <v>PIC-b</v>
      </c>
      <c r="AF133" s="201">
        <f t="shared" si="266"/>
        <v>1</v>
      </c>
      <c r="AG133" s="47" t="str">
        <f t="shared" si="267"/>
        <v/>
      </c>
      <c r="AH133" s="47">
        <f t="shared" si="268"/>
        <v>1</v>
      </c>
      <c r="AI133" s="47">
        <f t="shared" si="269"/>
        <v>1</v>
      </c>
      <c r="AJ133" s="201">
        <f t="shared" si="270"/>
        <v>1</v>
      </c>
      <c r="AL133" s="217"/>
      <c r="AM133" s="217"/>
      <c r="AN133" s="217"/>
      <c r="AO133" s="313"/>
      <c r="AP133" s="321"/>
      <c r="AQ133" s="217"/>
      <c r="AR133" s="217"/>
      <c r="AT133" s="46">
        <f>AT4</f>
        <v>1</v>
      </c>
      <c r="AU133" s="47" t="str">
        <f>AU4</f>
        <v>Wild</v>
      </c>
      <c r="AV133" s="47" t="str">
        <f t="shared" ref="AV133:AV145" si="304">AV4</f>
        <v>Wd</v>
      </c>
      <c r="AW133" s="171">
        <f ca="1">SUMIF($BM$6:$BM$79,CONCATENATE($AV133,AW$132),$CD$6:$CD$56)</f>
        <v>0</v>
      </c>
      <c r="AX133" s="171">
        <f ca="1">SUMIF($BM$6:$BM$79,CONCATENATE($AV133,AX$132),$CD$6:$CD$56)</f>
        <v>0</v>
      </c>
      <c r="AY133" s="171">
        <f ca="1">SUMIF($BM$6:$BM$79,CONCATENATE($AV133,AY$132),$CD$6:$CD$56)</f>
        <v>0</v>
      </c>
      <c r="AZ133" s="171">
        <f ca="1">SUMIF($BM$6:$BM$79,CONCATENATE($AV133,AZ$132),$CD$6:$CD$56)</f>
        <v>0</v>
      </c>
      <c r="BA133" s="171">
        <f ca="1">SUMIF($BM$6:$BM$79,CONCATENATE($AV133,BA$132),$CD$6:$CD$56)</f>
        <v>0</v>
      </c>
      <c r="BC133" s="102" t="s">
        <v>246</v>
      </c>
      <c r="BD133" s="102" t="s">
        <v>247</v>
      </c>
      <c r="BE133" s="102" t="s">
        <v>248</v>
      </c>
      <c r="BG133" s="176" t="s">
        <v>249</v>
      </c>
      <c r="BK133" s="117"/>
      <c r="BL133" s="117"/>
      <c r="BM133" s="67"/>
      <c r="BN133" s="67"/>
      <c r="BO133" s="67" t="s">
        <v>59</v>
      </c>
      <c r="BP133" s="67" t="s">
        <v>60</v>
      </c>
      <c r="BQ133" s="67" t="s">
        <v>61</v>
      </c>
      <c r="BR133" s="67" t="s">
        <v>62</v>
      </c>
      <c r="BS133" s="67" t="s">
        <v>63</v>
      </c>
      <c r="BT133" s="47"/>
      <c r="BU133" s="47" t="s">
        <v>59</v>
      </c>
      <c r="BV133" s="47" t="s">
        <v>60</v>
      </c>
      <c r="BW133" s="47" t="s">
        <v>61</v>
      </c>
      <c r="BX133" s="47" t="s">
        <v>62</v>
      </c>
      <c r="BY133" s="47" t="s">
        <v>63</v>
      </c>
      <c r="BZ133" s="48"/>
      <c r="CA133" s="47" t="s">
        <v>37</v>
      </c>
      <c r="CB133" s="47" t="s">
        <v>51</v>
      </c>
      <c r="CC133" s="47" t="s">
        <v>64</v>
      </c>
      <c r="CD133" s="47" t="s">
        <v>39</v>
      </c>
      <c r="CE133" s="148"/>
      <c r="CF133" s="267"/>
      <c r="CG133" s="267"/>
      <c r="CH133" s="267"/>
      <c r="CI133" s="142"/>
      <c r="CJ133" s="142"/>
      <c r="CK133" s="142"/>
      <c r="CN133" s="117"/>
      <c r="CO133" s="117"/>
      <c r="CP133" s="67"/>
      <c r="CQ133" s="67"/>
      <c r="CR133" s="67" t="s">
        <v>59</v>
      </c>
      <c r="CS133" s="67" t="s">
        <v>60</v>
      </c>
      <c r="CT133" s="67" t="s">
        <v>61</v>
      </c>
      <c r="CU133" s="67" t="s">
        <v>62</v>
      </c>
      <c r="CV133" s="67" t="s">
        <v>63</v>
      </c>
      <c r="CW133" s="47"/>
      <c r="CX133" s="47" t="s">
        <v>59</v>
      </c>
      <c r="CY133" s="47" t="s">
        <v>60</v>
      </c>
      <c r="CZ133" s="47" t="s">
        <v>61</v>
      </c>
      <c r="DA133" s="47" t="s">
        <v>62</v>
      </c>
      <c r="DB133" s="47" t="s">
        <v>63</v>
      </c>
      <c r="DC133" s="48"/>
      <c r="DD133" s="47" t="s">
        <v>37</v>
      </c>
      <c r="DE133" s="47" t="s">
        <v>51</v>
      </c>
      <c r="DF133" s="47" t="s">
        <v>64</v>
      </c>
      <c r="DG133" s="47" t="s">
        <v>39</v>
      </c>
      <c r="DI133" s="267"/>
      <c r="DJ133" s="267"/>
      <c r="DK133" s="267"/>
      <c r="DL133" s="142"/>
      <c r="DM133" s="142"/>
      <c r="DN133" s="142"/>
      <c r="DQ133" s="117"/>
      <c r="DR133" s="117"/>
      <c r="DS133" s="67"/>
      <c r="DT133" s="67"/>
      <c r="DU133" s="67" t="s">
        <v>59</v>
      </c>
      <c r="DV133" s="67" t="s">
        <v>60</v>
      </c>
      <c r="DW133" s="67" t="s">
        <v>61</v>
      </c>
      <c r="DX133" s="67" t="s">
        <v>62</v>
      </c>
      <c r="DY133" s="67" t="s">
        <v>63</v>
      </c>
      <c r="DZ133" s="47"/>
      <c r="EA133" s="47" t="s">
        <v>59</v>
      </c>
      <c r="EB133" s="47" t="s">
        <v>60</v>
      </c>
      <c r="EC133" s="47" t="s">
        <v>61</v>
      </c>
      <c r="ED133" s="47" t="s">
        <v>62</v>
      </c>
      <c r="EE133" s="47" t="s">
        <v>63</v>
      </c>
      <c r="EF133" s="48"/>
      <c r="EG133" s="47" t="s">
        <v>37</v>
      </c>
      <c r="EH133" s="47" t="s">
        <v>51</v>
      </c>
      <c r="EI133" s="47" t="s">
        <v>64</v>
      </c>
      <c r="EJ133" s="47" t="s">
        <v>39</v>
      </c>
      <c r="EL133" s="267"/>
      <c r="EM133" s="267"/>
      <c r="EN133" s="267"/>
      <c r="EO133" s="142"/>
      <c r="EP133" s="142"/>
      <c r="EQ133" s="142"/>
      <c r="ER133" s="142"/>
      <c r="ET133" s="117"/>
      <c r="EU133" s="117"/>
      <c r="EV133" s="67"/>
      <c r="EW133" s="67"/>
      <c r="EX133" s="67" t="s">
        <v>59</v>
      </c>
      <c r="EY133" s="67" t="s">
        <v>60</v>
      </c>
      <c r="EZ133" s="67" t="s">
        <v>61</v>
      </c>
      <c r="FA133" s="67" t="s">
        <v>62</v>
      </c>
      <c r="FB133" s="67" t="s">
        <v>63</v>
      </c>
      <c r="FC133" s="47"/>
      <c r="FD133" s="47" t="s">
        <v>59</v>
      </c>
      <c r="FE133" s="47" t="s">
        <v>60</v>
      </c>
      <c r="FF133" s="47" t="s">
        <v>61</v>
      </c>
      <c r="FG133" s="47" t="s">
        <v>62</v>
      </c>
      <c r="FH133" s="47" t="s">
        <v>63</v>
      </c>
      <c r="FI133" s="48"/>
      <c r="FJ133" s="47" t="s">
        <v>37</v>
      </c>
      <c r="FK133" s="47" t="s">
        <v>51</v>
      </c>
      <c r="FL133" s="47" t="s">
        <v>64</v>
      </c>
      <c r="FM133" s="47" t="s">
        <v>39</v>
      </c>
      <c r="FO133" s="267"/>
      <c r="FP133" s="267"/>
      <c r="FQ133" s="267"/>
      <c r="FR133" s="142"/>
      <c r="FS133" s="142"/>
      <c r="FT133" s="142"/>
      <c r="FU133" s="142"/>
      <c r="FW133" s="117"/>
      <c r="FX133" s="117"/>
      <c r="FY133" s="67"/>
      <c r="FZ133" s="67"/>
      <c r="GA133" s="67" t="s">
        <v>59</v>
      </c>
      <c r="GB133" s="67" t="s">
        <v>60</v>
      </c>
      <c r="GC133" s="67" t="s">
        <v>61</v>
      </c>
      <c r="GD133" s="67" t="s">
        <v>62</v>
      </c>
      <c r="GE133" s="67" t="s">
        <v>63</v>
      </c>
      <c r="GF133" s="47"/>
      <c r="GG133" s="47" t="s">
        <v>59</v>
      </c>
      <c r="GH133" s="47" t="s">
        <v>60</v>
      </c>
      <c r="GI133" s="47" t="s">
        <v>61</v>
      </c>
      <c r="GJ133" s="47" t="s">
        <v>62</v>
      </c>
      <c r="GK133" s="47" t="s">
        <v>63</v>
      </c>
      <c r="GL133" s="48"/>
      <c r="GM133" s="47" t="s">
        <v>37</v>
      </c>
      <c r="GN133" s="47" t="s">
        <v>51</v>
      </c>
      <c r="GO133" s="47" t="s">
        <v>64</v>
      </c>
      <c r="GP133" s="47" t="s">
        <v>39</v>
      </c>
      <c r="GS133" s="48">
        <v>4</v>
      </c>
      <c r="GT133" s="47">
        <v>1</v>
      </c>
      <c r="GU133" s="97" t="s">
        <v>240</v>
      </c>
      <c r="GV133" s="93">
        <f t="shared" si="282"/>
        <v>2</v>
      </c>
      <c r="GW133" s="47" t="s">
        <v>206</v>
      </c>
      <c r="GX133" s="99" t="str">
        <f t="shared" si="277"/>
        <v>Pc1</v>
      </c>
      <c r="GY133" s="48">
        <f t="shared" si="299"/>
        <v>0</v>
      </c>
      <c r="GZ133" s="306">
        <f t="shared" si="278"/>
        <v>0</v>
      </c>
      <c r="HA133" s="95">
        <f t="shared" si="283"/>
        <v>0</v>
      </c>
      <c r="HB133" s="51">
        <f t="shared" si="279"/>
        <v>0</v>
      </c>
      <c r="HC133" s="51">
        <f t="shared" si="280"/>
        <v>0</v>
      </c>
      <c r="HD133" s="453">
        <f t="shared" si="281"/>
        <v>0</v>
      </c>
      <c r="HE133" s="68"/>
    </row>
    <row r="134" spans="1:214">
      <c r="A134" s="223"/>
      <c r="B134" s="190">
        <f t="shared" ref="B134:F135" si="305">B4</f>
        <v>9</v>
      </c>
      <c r="C134" s="190" t="str">
        <f t="shared" si="305"/>
        <v>J</v>
      </c>
      <c r="D134" s="190" t="str">
        <f t="shared" si="305"/>
        <v>PIC-c</v>
      </c>
      <c r="E134" s="190" t="str">
        <f t="shared" si="305"/>
        <v>WILD</v>
      </c>
      <c r="F134" s="190" t="str">
        <f t="shared" si="305"/>
        <v>Scatter</v>
      </c>
      <c r="G134" s="49"/>
      <c r="H134" s="47" t="str">
        <f t="shared" si="302"/>
        <v/>
      </c>
      <c r="I134" s="47" t="str">
        <f t="shared" si="302"/>
        <v/>
      </c>
      <c r="J134" s="47" t="str">
        <f t="shared" si="302"/>
        <v/>
      </c>
      <c r="K134" s="47" t="str">
        <f t="shared" si="302"/>
        <v/>
      </c>
      <c r="L134" s="47" t="str">
        <f t="shared" si="302"/>
        <v/>
      </c>
      <c r="M134" s="49" t="str">
        <f t="shared" si="271"/>
        <v>PIC-b</v>
      </c>
      <c r="N134" s="201">
        <f t="shared" si="261"/>
        <v>1</v>
      </c>
      <c r="O134" s="47" t="str">
        <f t="shared" si="262"/>
        <v/>
      </c>
      <c r="P134" s="47">
        <f t="shared" si="263"/>
        <v>1</v>
      </c>
      <c r="Q134" s="47">
        <f t="shared" si="264"/>
        <v>1</v>
      </c>
      <c r="R134" s="201">
        <f t="shared" si="265"/>
        <v>1</v>
      </c>
      <c r="Z134" s="47" t="str">
        <f t="shared" si="303"/>
        <v/>
      </c>
      <c r="AA134" s="47" t="str">
        <f t="shared" si="303"/>
        <v/>
      </c>
      <c r="AB134" s="47" t="str">
        <f t="shared" si="303"/>
        <v/>
      </c>
      <c r="AC134" s="47" t="str">
        <f t="shared" si="303"/>
        <v/>
      </c>
      <c r="AD134" s="47" t="str">
        <f t="shared" si="303"/>
        <v/>
      </c>
      <c r="AE134" s="49" t="str">
        <f t="shared" si="272"/>
        <v>PIC-b</v>
      </c>
      <c r="AF134" s="201">
        <f t="shared" si="266"/>
        <v>1</v>
      </c>
      <c r="AG134" s="47" t="str">
        <f t="shared" si="267"/>
        <v/>
      </c>
      <c r="AH134" s="47">
        <f t="shared" si="268"/>
        <v>1</v>
      </c>
      <c r="AI134" s="47">
        <f t="shared" si="269"/>
        <v>1</v>
      </c>
      <c r="AJ134" s="201">
        <f t="shared" si="270"/>
        <v>1</v>
      </c>
      <c r="AL134" s="217"/>
      <c r="AM134" s="312"/>
      <c r="AN134" s="217"/>
      <c r="AO134" s="217"/>
      <c r="AP134" s="321"/>
      <c r="AQ134" s="217"/>
      <c r="AR134" s="217"/>
      <c r="AT134" s="46">
        <f t="shared" ref="AT134:AT145" si="306">AT5</f>
        <v>2</v>
      </c>
      <c r="AU134" s="47" t="str">
        <f t="shared" ref="AU134:AU145" si="307">AU5</f>
        <v>PIC-a</v>
      </c>
      <c r="AV134" s="47" t="str">
        <f t="shared" si="304"/>
        <v>Pa</v>
      </c>
      <c r="AW134" s="171">
        <f t="shared" ref="AW134:AW145" ca="1" si="308">SUMIF($BM$6:$BM$79,CONCATENATE($AV134,AW$132),$CD$6:$CD$56)</f>
        <v>0</v>
      </c>
      <c r="AX134" s="171">
        <f t="shared" ref="AX134:BA145" ca="1" si="309">SUMIF($BM$6:$BM$79,CONCATENATE($AV134,AX$132),$CD$6:$CD$56)</f>
        <v>0</v>
      </c>
      <c r="AY134" s="171">
        <f t="shared" ca="1" si="309"/>
        <v>2.0873094484574688E-2</v>
      </c>
      <c r="AZ134" s="171">
        <f t="shared" ca="1" si="309"/>
        <v>3.6186609823533736E-2</v>
      </c>
      <c r="BA134" s="171">
        <f t="shared" ca="1" si="309"/>
        <v>9.8690754064182911E-3</v>
      </c>
      <c r="BC134" s="294">
        <v>3</v>
      </c>
      <c r="BD134" s="254">
        <v>4155</v>
      </c>
      <c r="BE134" s="255">
        <f>+BD134/$BD$137</f>
        <v>0.35896328293736501</v>
      </c>
      <c r="BG134" s="60">
        <f>+DG130+DG160</f>
        <v>0.61686436776223863</v>
      </c>
      <c r="BK134" s="48">
        <v>1</v>
      </c>
      <c r="BL134" s="48">
        <v>13</v>
      </c>
      <c r="BM134" s="47" t="str">
        <f>CONCATENATE(INDEX($AV$4:$AV$16,MATCH(BL134,$AT$4:$AT$16,0)),BT134)</f>
        <v>Sc5</v>
      </c>
      <c r="BN134" s="47"/>
      <c r="BO134" s="170" t="s">
        <v>208</v>
      </c>
      <c r="BP134" s="170" t="s">
        <v>208</v>
      </c>
      <c r="BQ134" s="170" t="s">
        <v>208</v>
      </c>
      <c r="BR134" s="170" t="s">
        <v>208</v>
      </c>
      <c r="BS134" s="170" t="s">
        <v>208</v>
      </c>
      <c r="BT134" s="47">
        <v>5</v>
      </c>
      <c r="BU134" s="48">
        <f>VLOOKUP(BO134,$BD$86:$BI$123,LEFT(BU$85,1)+1,FALSE)</f>
        <v>6</v>
      </c>
      <c r="BV134" s="48">
        <f>VLOOKUP(BP134,$BD$86:$BI$123,LEFT(BV$85,1)+1,FALSE)</f>
        <v>4</v>
      </c>
      <c r="BW134" s="48">
        <f>VLOOKUP(BQ134,$BD$86:$BI$123,LEFT(BW$85,1)+1,FALSE)</f>
        <v>4</v>
      </c>
      <c r="BX134" s="48">
        <f>VLOOKUP(BR134,$BD$86:$BI$123,LEFT(BX$85,1)+1,FALSE)</f>
        <v>4</v>
      </c>
      <c r="BY134" s="48">
        <f>VLOOKUP(BS134,$BD$86:$BI$123,LEFT(BY$85,1)+1,FALSE)</f>
        <v>3</v>
      </c>
      <c r="BZ134" s="118">
        <f>PRODUCT(BU134:BY134)</f>
        <v>1152</v>
      </c>
      <c r="CA134" s="118">
        <f>IF(CB134&gt;0,BZ134,0)*$CD$83</f>
        <v>394.16653193209379</v>
      </c>
      <c r="CB134" s="202">
        <f>HLOOKUP(BT134,$AW$43:$BA$56,BL134+1,TRUE)*$AM$19*$CB$83</f>
        <v>3600</v>
      </c>
      <c r="CC134" s="118">
        <f>PRODUCT(CA134:CB134)</f>
        <v>1418999.5149555376</v>
      </c>
      <c r="CD134" s="51">
        <f>CC134/$AM$19/$AN$42</f>
        <v>6.5107929757427392E-5</v>
      </c>
      <c r="CN134" s="48">
        <v>1</v>
      </c>
      <c r="CO134" s="48">
        <v>13</v>
      </c>
      <c r="CP134" s="47" t="str">
        <f>CONCATENATE(INDEX($AV$4:$AV$16,MATCH(CO134,$AT$4:$AT$16,0)),CW134)</f>
        <v>Sc5</v>
      </c>
      <c r="CQ134" s="47"/>
      <c r="CR134" s="170" t="s">
        <v>208</v>
      </c>
      <c r="CS134" s="170" t="s">
        <v>208</v>
      </c>
      <c r="CT134" s="170" t="s">
        <v>208</v>
      </c>
      <c r="CU134" s="170" t="s">
        <v>208</v>
      </c>
      <c r="CV134" s="170" t="s">
        <v>208</v>
      </c>
      <c r="CW134" s="47">
        <v>5</v>
      </c>
      <c r="CX134" s="48">
        <f t="shared" ref="CX134:DB135" si="310">VLOOKUP(CR134,$CG$86:$CL$123,LEFT(CX$85,1)+1,FALSE)</f>
        <v>6</v>
      </c>
      <c r="CY134" s="48">
        <f t="shared" si="310"/>
        <v>4</v>
      </c>
      <c r="CZ134" s="48">
        <f t="shared" si="310"/>
        <v>4</v>
      </c>
      <c r="DA134" s="48">
        <f t="shared" si="310"/>
        <v>4</v>
      </c>
      <c r="DB134" s="48">
        <f t="shared" si="310"/>
        <v>3</v>
      </c>
      <c r="DC134" s="118">
        <f>PRODUCT(CX134:DB134)</f>
        <v>1152</v>
      </c>
      <c r="DD134" s="118">
        <f>IF(DE134&gt;0,DC134,0)*$DG$83</f>
        <v>413.52570194384452</v>
      </c>
      <c r="DE134" s="202">
        <f>HLOOKUP(CW134,$AW$43:$BA$56,CO134+1,TRUE)*$AM$19*$DE$83</f>
        <v>5400</v>
      </c>
      <c r="DF134" s="118">
        <f>PRODUCT(DD134:DE134)</f>
        <v>2233038.7904967605</v>
      </c>
      <c r="DG134" s="51">
        <f>DF134/$AM$19/$AN$42</f>
        <v>1.024584795026017E-4</v>
      </c>
      <c r="DI134" s="148"/>
      <c r="DJ134" s="282"/>
      <c r="DK134" s="284"/>
      <c r="DL134" s="142"/>
      <c r="DM134" s="142"/>
      <c r="DN134" s="142"/>
      <c r="DQ134" s="48">
        <v>1</v>
      </c>
      <c r="DR134" s="48">
        <v>13</v>
      </c>
      <c r="DS134" s="47" t="str">
        <f>CONCATENATE(INDEX($AV$4:$AV$16,MATCH(DR134,$AT$4:$AT$16,0)),DZ134)</f>
        <v>Sc5</v>
      </c>
      <c r="DT134" s="47"/>
      <c r="DU134" s="170" t="s">
        <v>208</v>
      </c>
      <c r="DV134" s="170" t="s">
        <v>208</v>
      </c>
      <c r="DW134" s="170" t="s">
        <v>208</v>
      </c>
      <c r="DX134" s="170" t="s">
        <v>208</v>
      </c>
      <c r="DY134" s="170" t="s">
        <v>208</v>
      </c>
      <c r="DZ134" s="47">
        <v>5</v>
      </c>
      <c r="EA134" s="48">
        <f t="shared" ref="EA134:EE135" si="311">VLOOKUP(DU134,$DJ$86:$DO$123,LEFT(EA$85,1)+1,FALSE)</f>
        <v>6</v>
      </c>
      <c r="EB134" s="48">
        <f t="shared" si="311"/>
        <v>4</v>
      </c>
      <c r="EC134" s="48">
        <f t="shared" si="311"/>
        <v>4</v>
      </c>
      <c r="ED134" s="48">
        <f t="shared" si="311"/>
        <v>4</v>
      </c>
      <c r="EE134" s="48">
        <f t="shared" si="311"/>
        <v>3</v>
      </c>
      <c r="EF134" s="118">
        <f>PRODUCT(EA134:EE134)</f>
        <v>1152</v>
      </c>
      <c r="EG134" s="118">
        <f>IF(EH134&gt;0,EF134,0)*$EJ$83</f>
        <v>402.92815941269009</v>
      </c>
      <c r="EH134" s="202">
        <f>HLOOKUP(DZ134,$AW$43:$BA$56,DR134+1,TRUE)*$AM$19*$EH$83</f>
        <v>9000</v>
      </c>
      <c r="EI134" s="118">
        <f>PRODUCT(EG134:EH134)</f>
        <v>3626353.4347142107</v>
      </c>
      <c r="EJ134" s="51">
        <f>EI134/$AM$19/$AN$42</f>
        <v>1.6638791078824042E-4</v>
      </c>
      <c r="EL134" s="148"/>
      <c r="EM134" s="282"/>
      <c r="EN134" s="284"/>
      <c r="EO134" s="142"/>
      <c r="EP134" s="142"/>
      <c r="EQ134" s="142"/>
      <c r="ER134" s="142"/>
      <c r="ET134" s="48">
        <v>1</v>
      </c>
      <c r="EU134" s="48">
        <v>13</v>
      </c>
      <c r="EV134" s="47" t="str">
        <f>CONCATENATE(INDEX($AV$4:$AV$16,MATCH(EU134,$AT$4:$AT$16,0)),FC134)</f>
        <v>Sc5</v>
      </c>
      <c r="EW134" s="47"/>
      <c r="EX134" s="170" t="s">
        <v>208</v>
      </c>
      <c r="EY134" s="170" t="s">
        <v>208</v>
      </c>
      <c r="EZ134" s="170" t="s">
        <v>208</v>
      </c>
      <c r="FA134" s="170" t="s">
        <v>208</v>
      </c>
      <c r="FB134" s="170" t="s">
        <v>208</v>
      </c>
      <c r="FC134" s="47">
        <v>5</v>
      </c>
      <c r="FD134" s="48">
        <f t="shared" ref="FD134:FH135" si="312">VLOOKUP(EX134,$EM$86:$ER$123,LEFT(FD$85,1)+1,FALSE)</f>
        <v>6</v>
      </c>
      <c r="FE134" s="48">
        <f t="shared" si="312"/>
        <v>4</v>
      </c>
      <c r="FF134" s="48">
        <f t="shared" si="312"/>
        <v>4</v>
      </c>
      <c r="FG134" s="48">
        <f t="shared" si="312"/>
        <v>4</v>
      </c>
      <c r="FH134" s="48">
        <f t="shared" si="312"/>
        <v>3</v>
      </c>
      <c r="FI134" s="118">
        <f>PRODUCT(FD134:FH134)</f>
        <v>1152</v>
      </c>
      <c r="FJ134" s="118">
        <f>IF(FK134&gt;0,FI134,0)*$FM$83</f>
        <v>469.64028776978421</v>
      </c>
      <c r="FK134" s="202">
        <f>HLOOKUP(FC134,$AW$43:$BA$56,EU134+1,TRUE)*$AM$19*$FK$83</f>
        <v>14400</v>
      </c>
      <c r="FL134" s="118">
        <f>PRODUCT(FJ134:FK134)</f>
        <v>6762820.1438848926</v>
      </c>
      <c r="FM134" s="51">
        <f>FL134/$AM$19/$AN$42</f>
        <v>3.102983575748221E-4</v>
      </c>
      <c r="FO134" s="148"/>
      <c r="FP134" s="282"/>
      <c r="FQ134" s="284"/>
      <c r="FR134" s="142"/>
      <c r="FS134" s="142"/>
      <c r="FT134" s="142"/>
      <c r="FU134" s="142"/>
      <c r="FW134" s="48">
        <v>1</v>
      </c>
      <c r="FX134" s="48">
        <v>13</v>
      </c>
      <c r="FY134" s="47" t="str">
        <f>CONCATENATE(INDEX($AV$4:$AV$16,MATCH(FX134,$AT$4:$AT$16,0)),GF134)</f>
        <v>Sc5</v>
      </c>
      <c r="FZ134" s="47"/>
      <c r="GA134" s="170" t="s">
        <v>208</v>
      </c>
      <c r="GB134" s="170" t="s">
        <v>208</v>
      </c>
      <c r="GC134" s="170" t="s">
        <v>208</v>
      </c>
      <c r="GD134" s="170" t="s">
        <v>208</v>
      </c>
      <c r="GE134" s="170" t="s">
        <v>208</v>
      </c>
      <c r="GF134" s="47">
        <v>5</v>
      </c>
      <c r="GG134" s="48">
        <f t="shared" ref="GG134:GK135" si="313">VLOOKUP(GA134,$FP$86:$FU$123,LEFT(GG$85,1)+1,FALSE)</f>
        <v>6</v>
      </c>
      <c r="GH134" s="48">
        <f t="shared" si="313"/>
        <v>4</v>
      </c>
      <c r="GI134" s="48">
        <f t="shared" si="313"/>
        <v>4</v>
      </c>
      <c r="GJ134" s="48">
        <f t="shared" si="313"/>
        <v>4</v>
      </c>
      <c r="GK134" s="48">
        <f t="shared" si="313"/>
        <v>3</v>
      </c>
      <c r="GL134" s="118">
        <f>PRODUCT(GG134:GK134)</f>
        <v>1152</v>
      </c>
      <c r="GM134" s="118">
        <f>IF(GN134&gt;0,GL134,0)*$GP$83</f>
        <v>188.625</v>
      </c>
      <c r="GN134" s="202">
        <f>HLOOKUP(GF134,$AW$43:$BA$56,FX134+1,TRUE)*$AM$19*$GN$83</f>
        <v>18000</v>
      </c>
      <c r="GO134" s="118">
        <f>PRODUCT(GM134:GN134)</f>
        <v>3395250</v>
      </c>
      <c r="GP134" s="51">
        <f>GO134/$AM$19/$AN$42</f>
        <v>1.557841959627674E-4</v>
      </c>
      <c r="GS134" s="48">
        <v>5</v>
      </c>
      <c r="GT134" s="47">
        <v>5</v>
      </c>
      <c r="GU134" s="97" t="s">
        <v>240</v>
      </c>
      <c r="GV134" s="93">
        <f t="shared" si="282"/>
        <v>2</v>
      </c>
      <c r="GW134" s="47" t="s">
        <v>206</v>
      </c>
      <c r="GX134" s="99" t="str">
        <f t="shared" si="277"/>
        <v>Pd5</v>
      </c>
      <c r="GY134" s="48">
        <f t="shared" si="299"/>
        <v>600</v>
      </c>
      <c r="GZ134" s="306">
        <f t="shared" si="278"/>
        <v>50805.975760527188</v>
      </c>
      <c r="HA134" s="95">
        <f t="shared" si="283"/>
        <v>3446.2951922288435</v>
      </c>
      <c r="HB134" s="51">
        <f t="shared" si="279"/>
        <v>4.0506857161537251E-4</v>
      </c>
      <c r="HC134" s="51">
        <f t="shared" si="280"/>
        <v>2.9016667006788355E-3</v>
      </c>
      <c r="HD134" s="453">
        <f t="shared" si="281"/>
        <v>2.4442717073609239E-2</v>
      </c>
      <c r="HE134" s="68"/>
    </row>
    <row r="135" spans="1:214">
      <c r="A135" s="223"/>
      <c r="B135" s="190" t="str">
        <f t="shared" si="305"/>
        <v>PIC-e</v>
      </c>
      <c r="C135" s="190" t="str">
        <f t="shared" si="305"/>
        <v>K</v>
      </c>
      <c r="D135" s="190" t="str">
        <f t="shared" si="305"/>
        <v>Scatter</v>
      </c>
      <c r="E135" s="190">
        <f t="shared" si="305"/>
        <v>9</v>
      </c>
      <c r="F135" s="190" t="str">
        <f t="shared" si="305"/>
        <v>Q</v>
      </c>
      <c r="G135" s="49"/>
      <c r="H135" s="47" t="str">
        <f t="shared" si="302"/>
        <v/>
      </c>
      <c r="I135" s="47" t="str">
        <f t="shared" si="302"/>
        <v/>
      </c>
      <c r="J135" s="47" t="str">
        <f t="shared" si="302"/>
        <v/>
      </c>
      <c r="K135" s="47" t="str">
        <f t="shared" si="302"/>
        <v/>
      </c>
      <c r="L135" s="47" t="str">
        <f t="shared" si="302"/>
        <v/>
      </c>
      <c r="M135" s="49" t="str">
        <f t="shared" si="271"/>
        <v>PIC-b</v>
      </c>
      <c r="N135" s="201">
        <f t="shared" si="261"/>
        <v>1</v>
      </c>
      <c r="O135" s="47" t="str">
        <f t="shared" si="262"/>
        <v/>
      </c>
      <c r="P135" s="47">
        <f t="shared" si="263"/>
        <v>1</v>
      </c>
      <c r="Q135" s="47">
        <f t="shared" si="264"/>
        <v>1</v>
      </c>
      <c r="R135" s="201">
        <f t="shared" si="265"/>
        <v>1</v>
      </c>
      <c r="Z135" s="47" t="str">
        <f t="shared" si="303"/>
        <v/>
      </c>
      <c r="AA135" s="47" t="str">
        <f t="shared" si="303"/>
        <v/>
      </c>
      <c r="AB135" s="47" t="str">
        <f t="shared" si="303"/>
        <v/>
      </c>
      <c r="AC135" s="47" t="str">
        <f t="shared" si="303"/>
        <v/>
      </c>
      <c r="AD135" s="47" t="str">
        <f t="shared" si="303"/>
        <v/>
      </c>
      <c r="AE135" s="49" t="str">
        <f t="shared" si="272"/>
        <v>PIC-b</v>
      </c>
      <c r="AF135" s="201">
        <f t="shared" si="266"/>
        <v>1</v>
      </c>
      <c r="AG135" s="47" t="str">
        <f t="shared" si="267"/>
        <v/>
      </c>
      <c r="AH135" s="47">
        <f t="shared" si="268"/>
        <v>1</v>
      </c>
      <c r="AI135" s="47">
        <f t="shared" si="269"/>
        <v>1</v>
      </c>
      <c r="AJ135" s="201">
        <f t="shared" si="270"/>
        <v>1</v>
      </c>
      <c r="AL135" s="217"/>
      <c r="AM135" s="217"/>
      <c r="AN135" s="217"/>
      <c r="AO135" s="217"/>
      <c r="AP135" s="217"/>
      <c r="AQ135" s="217"/>
      <c r="AR135" s="217"/>
      <c r="AT135" s="46">
        <f t="shared" si="306"/>
        <v>3</v>
      </c>
      <c r="AU135" s="47" t="str">
        <f t="shared" si="307"/>
        <v>PIC-b</v>
      </c>
      <c r="AV135" s="47" t="str">
        <f t="shared" si="304"/>
        <v>Pb</v>
      </c>
      <c r="AW135" s="171">
        <f t="shared" ca="1" si="308"/>
        <v>0</v>
      </c>
      <c r="AX135" s="171">
        <f t="shared" ca="1" si="309"/>
        <v>0</v>
      </c>
      <c r="AY135" s="171">
        <f t="shared" ca="1" si="309"/>
        <v>1.0823086029038727E-2</v>
      </c>
      <c r="AZ135" s="171">
        <f t="shared" ca="1" si="309"/>
        <v>1.6185283666525999E-2</v>
      </c>
      <c r="BA135" s="171">
        <f t="shared" ca="1" si="309"/>
        <v>1.421146858524234E-2</v>
      </c>
      <c r="BC135" s="294">
        <v>5</v>
      </c>
      <c r="BD135" s="270">
        <v>4860</v>
      </c>
      <c r="BE135" s="255">
        <f>+BD135/$BD$137</f>
        <v>0.4198704103671706</v>
      </c>
      <c r="BG135" s="60">
        <f>+DG209+DG239</f>
        <v>1.20255147505996</v>
      </c>
      <c r="BK135" s="48">
        <f>BK134+1</f>
        <v>2</v>
      </c>
      <c r="BL135" s="48">
        <v>13</v>
      </c>
      <c r="BM135" s="47" t="str">
        <f>CONCATENATE(INDEX($AV$4:$AV$16,MATCH(BL135,$AT$4:$AT$16,0)),BT135)</f>
        <v>Sc4</v>
      </c>
      <c r="BN135" s="47"/>
      <c r="BO135" s="170" t="s">
        <v>209</v>
      </c>
      <c r="BP135" s="170" t="s">
        <v>208</v>
      </c>
      <c r="BQ135" s="170" t="s">
        <v>208</v>
      </c>
      <c r="BR135" s="170" t="s">
        <v>208</v>
      </c>
      <c r="BS135" s="170" t="s">
        <v>208</v>
      </c>
      <c r="BT135" s="47">
        <v>4</v>
      </c>
      <c r="BU135" s="48">
        <f t="shared" ref="BU135:BU159" si="314">VLOOKUP(BO135,$BD$86:$BI$123,LEFT(BU$85,1)+1,FALSE)</f>
        <v>50</v>
      </c>
      <c r="BV135" s="48">
        <f t="shared" ref="BV135:BV159" si="315">VLOOKUP(BP135,$BD$86:$BI$123,LEFT(BV$85,1)+1,FALSE)</f>
        <v>4</v>
      </c>
      <c r="BW135" s="48">
        <f t="shared" ref="BW135:BW159" si="316">VLOOKUP(BQ135,$BD$86:$BI$123,LEFT(BW$85,1)+1,FALSE)</f>
        <v>4</v>
      </c>
      <c r="BX135" s="48">
        <f t="shared" ref="BX135:BX159" si="317">VLOOKUP(BR135,$BD$86:$BI$123,LEFT(BX$85,1)+1,FALSE)</f>
        <v>4</v>
      </c>
      <c r="BY135" s="48">
        <f t="shared" ref="BY135:BY159" si="318">VLOOKUP(BS135,$BD$86:$BI$123,LEFT(BY$85,1)+1,FALSE)</f>
        <v>3</v>
      </c>
      <c r="BZ135" s="118">
        <f t="shared" ref="BZ135:BZ159" si="319">PRODUCT(BU135:BY135)</f>
        <v>9600</v>
      </c>
      <c r="CA135" s="118">
        <f t="shared" ref="CA135:CA159" si="320">IF(CB135&gt;0,BZ135,0)*$CD$83</f>
        <v>3284.7210994341149</v>
      </c>
      <c r="CB135" s="202">
        <f t="shared" ref="CB135:CB159" si="321">HLOOKUP(BT135,$AW$43:$BA$56,BL135+1,TRUE)*$AM$19*$CB$83</f>
        <v>1200</v>
      </c>
      <c r="CC135" s="118">
        <f t="shared" ref="CC135:CC159" si="322">PRODUCT(CA135:CB135)</f>
        <v>3941665.3193209376</v>
      </c>
      <c r="CD135" s="51">
        <f t="shared" ref="CD135:CD159" si="323">CC135/$AM$19/$AN$42</f>
        <v>1.8085536043729831E-4</v>
      </c>
      <c r="CN135" s="48">
        <f>CN134+1</f>
        <v>2</v>
      </c>
      <c r="CO135" s="48">
        <v>13</v>
      </c>
      <c r="CP135" s="47" t="str">
        <f>CONCATENATE(INDEX($AV$4:$AV$16,MATCH(CO135,$AT$4:$AT$16,0)),CW135)</f>
        <v>Sc4</v>
      </c>
      <c r="CQ135" s="47"/>
      <c r="CR135" s="170" t="s">
        <v>209</v>
      </c>
      <c r="CS135" s="170" t="s">
        <v>208</v>
      </c>
      <c r="CT135" s="170" t="s">
        <v>208</v>
      </c>
      <c r="CU135" s="170" t="s">
        <v>208</v>
      </c>
      <c r="CV135" s="170" t="s">
        <v>208</v>
      </c>
      <c r="CW135" s="47">
        <v>4</v>
      </c>
      <c r="CX135" s="48">
        <f t="shared" si="310"/>
        <v>50</v>
      </c>
      <c r="CY135" s="48">
        <f t="shared" si="310"/>
        <v>4</v>
      </c>
      <c r="CZ135" s="48">
        <f t="shared" si="310"/>
        <v>4</v>
      </c>
      <c r="DA135" s="48">
        <f t="shared" si="310"/>
        <v>4</v>
      </c>
      <c r="DB135" s="48">
        <f t="shared" si="310"/>
        <v>3</v>
      </c>
      <c r="DC135" s="118">
        <f>PRODUCT(CX135:DB135)</f>
        <v>9600</v>
      </c>
      <c r="DD135" s="118">
        <f>IF(DE135&gt;0,DC135,0)*$DG$83</f>
        <v>3446.0475161987042</v>
      </c>
      <c r="DE135" s="202">
        <f>HLOOKUP(CW135,$AW$43:$BA$56,CO135+1,TRUE)*$AM$19*$DE$83</f>
        <v>1800</v>
      </c>
      <c r="DF135" s="118">
        <f>PRODUCT(DD135:DE135)</f>
        <v>6202885.5291576674</v>
      </c>
      <c r="DG135" s="51">
        <f>DF135/$AM$19/$AN$42</f>
        <v>2.8460688750722691E-4</v>
      </c>
      <c r="DI135" s="148"/>
      <c r="DJ135" s="285"/>
      <c r="DK135" s="284"/>
      <c r="DL135" s="142"/>
      <c r="DM135" s="142"/>
      <c r="DN135" s="142"/>
      <c r="DQ135" s="48">
        <f>DQ134+1</f>
        <v>2</v>
      </c>
      <c r="DR135" s="48">
        <v>13</v>
      </c>
      <c r="DS135" s="47" t="str">
        <f>CONCATENATE(INDEX($AV$4:$AV$16,MATCH(DR135,$AT$4:$AT$16,0)),DZ135)</f>
        <v>Sc4</v>
      </c>
      <c r="DT135" s="47"/>
      <c r="DU135" s="170" t="s">
        <v>209</v>
      </c>
      <c r="DV135" s="170" t="s">
        <v>208</v>
      </c>
      <c r="DW135" s="170" t="s">
        <v>208</v>
      </c>
      <c r="DX135" s="170" t="s">
        <v>208</v>
      </c>
      <c r="DY135" s="170" t="s">
        <v>208</v>
      </c>
      <c r="DZ135" s="47">
        <v>4</v>
      </c>
      <c r="EA135" s="48">
        <f t="shared" si="311"/>
        <v>50</v>
      </c>
      <c r="EB135" s="48">
        <f t="shared" si="311"/>
        <v>4</v>
      </c>
      <c r="EC135" s="48">
        <f t="shared" si="311"/>
        <v>4</v>
      </c>
      <c r="ED135" s="48">
        <f t="shared" si="311"/>
        <v>4</v>
      </c>
      <c r="EE135" s="48">
        <f t="shared" si="311"/>
        <v>3</v>
      </c>
      <c r="EF135" s="118">
        <f>PRODUCT(EA135:EE135)</f>
        <v>9600</v>
      </c>
      <c r="EG135" s="118">
        <f>IF(EH135&gt;0,EF135,0)*$EJ$83</f>
        <v>3357.7346617724174</v>
      </c>
      <c r="EH135" s="202">
        <f>HLOOKUP(DZ135,$AW$43:$BA$56,DR135+1,TRUE)*$AM$19*$EH$83</f>
        <v>3000</v>
      </c>
      <c r="EI135" s="118">
        <f>PRODUCT(EG135:EH135)</f>
        <v>10073203.985317253</v>
      </c>
      <c r="EJ135" s="51">
        <f>EI135/$AM$19/$AN$42</f>
        <v>4.6218864107844558E-4</v>
      </c>
      <c r="EL135" s="148"/>
      <c r="EM135" s="285"/>
      <c r="EN135" s="284"/>
      <c r="EO135" s="142"/>
      <c r="EP135" s="142"/>
      <c r="EQ135" s="142"/>
      <c r="ER135" s="142"/>
      <c r="ET135" s="48">
        <f>ET134+1</f>
        <v>2</v>
      </c>
      <c r="EU135" s="48">
        <v>13</v>
      </c>
      <c r="EV135" s="47" t="str">
        <f>CONCATENATE(INDEX($AV$4:$AV$16,MATCH(EU135,$AT$4:$AT$16,0)),FC135)</f>
        <v>Sc4</v>
      </c>
      <c r="EW135" s="47"/>
      <c r="EX135" s="170" t="s">
        <v>209</v>
      </c>
      <c r="EY135" s="170" t="s">
        <v>208</v>
      </c>
      <c r="EZ135" s="170" t="s">
        <v>208</v>
      </c>
      <c r="FA135" s="170" t="s">
        <v>208</v>
      </c>
      <c r="FB135" s="170" t="s">
        <v>208</v>
      </c>
      <c r="FC135" s="47">
        <v>4</v>
      </c>
      <c r="FD135" s="48">
        <f t="shared" si="312"/>
        <v>50</v>
      </c>
      <c r="FE135" s="48">
        <f t="shared" si="312"/>
        <v>4</v>
      </c>
      <c r="FF135" s="48">
        <f t="shared" si="312"/>
        <v>4</v>
      </c>
      <c r="FG135" s="48">
        <f t="shared" si="312"/>
        <v>4</v>
      </c>
      <c r="FH135" s="48">
        <f t="shared" si="312"/>
        <v>3</v>
      </c>
      <c r="FI135" s="118">
        <f>PRODUCT(FD135:FH135)</f>
        <v>9600</v>
      </c>
      <c r="FJ135" s="118">
        <f>IF(FK135&gt;0,FI135,0)*$FM$83</f>
        <v>3913.6690647482014</v>
      </c>
      <c r="FK135" s="202">
        <f>HLOOKUP(FC135,$AW$43:$BA$56,EU135+1,TRUE)*$AM$19*$FK$83</f>
        <v>4800</v>
      </c>
      <c r="FL135" s="118">
        <f>PRODUCT(FJ135:FK135)</f>
        <v>18785611.510791365</v>
      </c>
      <c r="FM135" s="51">
        <f>FL135/$AM$19/$AN$42</f>
        <v>8.6193988215228366E-4</v>
      </c>
      <c r="FO135" s="148"/>
      <c r="FP135" s="285"/>
      <c r="FQ135" s="284"/>
      <c r="FR135" s="142"/>
      <c r="FS135" s="142"/>
      <c r="FT135" s="142"/>
      <c r="FU135" s="142"/>
      <c r="FW135" s="48">
        <f>FW134+1</f>
        <v>2</v>
      </c>
      <c r="FX135" s="48">
        <v>13</v>
      </c>
      <c r="FY135" s="47" t="str">
        <f>CONCATENATE(INDEX($AV$4:$AV$16,MATCH(FX135,$AT$4:$AT$16,0)),GF135)</f>
        <v>Sc4</v>
      </c>
      <c r="FZ135" s="47"/>
      <c r="GA135" s="170" t="s">
        <v>209</v>
      </c>
      <c r="GB135" s="170" t="s">
        <v>208</v>
      </c>
      <c r="GC135" s="170" t="s">
        <v>208</v>
      </c>
      <c r="GD135" s="170" t="s">
        <v>208</v>
      </c>
      <c r="GE135" s="170" t="s">
        <v>208</v>
      </c>
      <c r="GF135" s="47">
        <v>4</v>
      </c>
      <c r="GG135" s="48">
        <f t="shared" si="313"/>
        <v>50</v>
      </c>
      <c r="GH135" s="48">
        <f t="shared" si="313"/>
        <v>4</v>
      </c>
      <c r="GI135" s="48">
        <f t="shared" si="313"/>
        <v>4</v>
      </c>
      <c r="GJ135" s="48">
        <f t="shared" si="313"/>
        <v>4</v>
      </c>
      <c r="GK135" s="48">
        <f t="shared" si="313"/>
        <v>3</v>
      </c>
      <c r="GL135" s="118">
        <f>PRODUCT(GG135:GK135)</f>
        <v>9600</v>
      </c>
      <c r="GM135" s="118">
        <f>IF(GN135&gt;0,GL135,0)*$GP$83</f>
        <v>1571.875</v>
      </c>
      <c r="GN135" s="202">
        <f>HLOOKUP(GF135,$AW$43:$BA$56,FX135+1,TRUE)*$AM$19*$GN$83</f>
        <v>6000</v>
      </c>
      <c r="GO135" s="118">
        <f>PRODUCT(GM135:GN135)</f>
        <v>9431250</v>
      </c>
      <c r="GP135" s="51">
        <f>GO135/$AM$19/$AN$42</f>
        <v>4.3273387767435385E-4</v>
      </c>
      <c r="GQ135" s="60"/>
      <c r="GS135" s="48">
        <v>5</v>
      </c>
      <c r="GT135" s="47">
        <v>4</v>
      </c>
      <c r="GU135" s="97" t="s">
        <v>240</v>
      </c>
      <c r="GV135" s="93">
        <f t="shared" si="282"/>
        <v>2</v>
      </c>
      <c r="GW135" s="47" t="s">
        <v>206</v>
      </c>
      <c r="GX135" s="99" t="str">
        <f t="shared" si="277"/>
        <v>Pd4</v>
      </c>
      <c r="GY135" s="48">
        <f t="shared" si="299"/>
        <v>200</v>
      </c>
      <c r="GZ135" s="306">
        <f t="shared" si="278"/>
        <v>77620.240745249859</v>
      </c>
      <c r="HA135" s="95">
        <f t="shared" si="283"/>
        <v>2255.7568530952431</v>
      </c>
      <c r="HB135" s="51">
        <f t="shared" si="279"/>
        <v>6.1885476219015231E-4</v>
      </c>
      <c r="HC135" s="51">
        <f t="shared" si="280"/>
        <v>1.4777006346049621E-3</v>
      </c>
      <c r="HD135" s="453">
        <f t="shared" si="281"/>
        <v>2.796004138585289E-3</v>
      </c>
      <c r="HE135" s="68"/>
    </row>
    <row r="136" spans="1:214">
      <c r="A136" s="223"/>
      <c r="B136" s="48"/>
      <c r="C136" s="47" t="str">
        <f>C6</f>
        <v>PIC-e</v>
      </c>
      <c r="D136" s="47">
        <f>D6</f>
        <v>10</v>
      </c>
      <c r="E136" s="47" t="str">
        <f>E6</f>
        <v>J</v>
      </c>
      <c r="F136" s="48"/>
      <c r="G136" s="49"/>
      <c r="H136" s="47" t="str">
        <f t="shared" si="302"/>
        <v/>
      </c>
      <c r="I136" s="47" t="str">
        <f t="shared" si="302"/>
        <v/>
      </c>
      <c r="J136" s="47" t="str">
        <f t="shared" si="302"/>
        <v/>
      </c>
      <c r="K136" s="47" t="str">
        <f t="shared" si="302"/>
        <v/>
      </c>
      <c r="L136" s="47" t="str">
        <f t="shared" si="302"/>
        <v/>
      </c>
      <c r="M136" s="49" t="str">
        <f t="shared" si="271"/>
        <v>PIC-b</v>
      </c>
      <c r="N136" s="201">
        <f t="shared" ref="N136:N167" si="324">IF(AND(COUNTIF(H36:H38,$AL$26)=0,COUNTIF(H36:H38,$M136)=0,H39&lt;&gt;""),1,"")</f>
        <v>1</v>
      </c>
      <c r="O136" s="47" t="str">
        <f t="shared" ref="O136:O167" si="325">IF(AND(COUNTIF(I36:I39,$AL$26)=0,COUNTIF(I36:I39,$M136)=0,I39&lt;&gt;""),1,"")</f>
        <v/>
      </c>
      <c r="P136" s="47">
        <f t="shared" ref="P136:P167" si="326">IF(AND(COUNTIF(J36:J39,$AL$26)=0,COUNTIF(J36:J39,$M136)=0,J39&lt;&gt;""),1,"")</f>
        <v>1</v>
      </c>
      <c r="Q136" s="47">
        <f t="shared" ref="Q136:Q167" si="327">IF(AND(COUNTIF(K36:K39,$AL$26)=0,COUNTIF(K36:K39,$M136)=0,K39&lt;&gt;""),1,"")</f>
        <v>1</v>
      </c>
      <c r="R136" s="201">
        <f t="shared" ref="R136:R167" si="328">IF(AND(COUNTIF(L36:L38,$AL$26)=0,COUNTIF(L36:L38,$M136)=0,L39&lt;&gt;""),1,"")</f>
        <v>1</v>
      </c>
      <c r="Z136" s="47" t="str">
        <f t="shared" si="303"/>
        <v/>
      </c>
      <c r="AA136" s="47" t="str">
        <f t="shared" si="303"/>
        <v/>
      </c>
      <c r="AB136" s="47" t="str">
        <f t="shared" si="303"/>
        <v/>
      </c>
      <c r="AC136" s="47" t="str">
        <f t="shared" si="303"/>
        <v/>
      </c>
      <c r="AD136" s="47" t="str">
        <f t="shared" si="303"/>
        <v/>
      </c>
      <c r="AE136" s="49" t="str">
        <f t="shared" si="272"/>
        <v>PIC-b</v>
      </c>
      <c r="AF136" s="201">
        <f t="shared" ref="AF136:AF167" si="329">IF(AND(COUNTIF(Z36:Z38,$AL$26)=0,COUNTIF(Z36:Z38,$AE136)=0,Z39&lt;&gt;""),1,"")</f>
        <v>1</v>
      </c>
      <c r="AG136" s="47" t="str">
        <f t="shared" ref="AG136:AG167" si="330">IF(AND(COUNTIF(AA36:AA39,$AL$26)=0,COUNTIF(AA36:AA39,$AE136)=0,AA39&lt;&gt;""),1,"")</f>
        <v/>
      </c>
      <c r="AH136" s="47">
        <f t="shared" ref="AH136:AH167" si="331">IF(AND(COUNTIF(AB36:AB39,$AL$26)=0,COUNTIF(AB36:AB39,$AE136)=0,AB39&lt;&gt;""),1,"")</f>
        <v>1</v>
      </c>
      <c r="AI136" s="47">
        <f t="shared" ref="AI136:AI167" si="332">IF(AND(COUNTIF(AC36:AC39,$AL$26)=0,COUNTIF(AC36:AC39,$AE136)=0,AC39&lt;&gt;""),1,"")</f>
        <v>1</v>
      </c>
      <c r="AJ136" s="201">
        <f t="shared" ref="AJ136:AJ167" si="333">IF(AND(COUNTIF(AD36:AD38,$AL$26)=0,COUNTIF(AD36:AD38,$AE136)=0,AD39&lt;&gt;""),1,"")</f>
        <v>1</v>
      </c>
      <c r="AL136" s="217"/>
      <c r="AM136" s="217"/>
      <c r="AN136" s="217"/>
      <c r="AO136" s="217"/>
      <c r="AP136" s="217"/>
      <c r="AQ136" s="217"/>
      <c r="AR136" s="217"/>
      <c r="AT136" s="46">
        <f t="shared" si="306"/>
        <v>4</v>
      </c>
      <c r="AU136" s="47" t="str">
        <f t="shared" si="307"/>
        <v>PIC-c</v>
      </c>
      <c r="AV136" s="47" t="str">
        <f t="shared" si="304"/>
        <v>Pc</v>
      </c>
      <c r="AW136" s="171">
        <f t="shared" ca="1" si="308"/>
        <v>0</v>
      </c>
      <c r="AX136" s="171">
        <f t="shared" ca="1" si="309"/>
        <v>0</v>
      </c>
      <c r="AY136" s="171">
        <f t="shared" ca="1" si="309"/>
        <v>1.133847107804057E-2</v>
      </c>
      <c r="AZ136" s="171">
        <f t="shared" ca="1" si="309"/>
        <v>2.456303212264108E-2</v>
      </c>
      <c r="BA136" s="171">
        <f t="shared" ca="1" si="309"/>
        <v>5.0529666080861652E-2</v>
      </c>
      <c r="BC136" s="294">
        <v>8</v>
      </c>
      <c r="BD136" s="254">
        <v>2560</v>
      </c>
      <c r="BE136" s="255">
        <f>+BD136/$BD$137</f>
        <v>0.22116630669546436</v>
      </c>
      <c r="BG136" s="60">
        <f>+DG288+DG318</f>
        <v>1.0135084036719331</v>
      </c>
      <c r="BK136" s="301">
        <f>BK135+1</f>
        <v>3</v>
      </c>
      <c r="BL136" s="301">
        <v>13</v>
      </c>
      <c r="BM136" s="47" t="str">
        <f>CONCATENATE(INDEX($AV$4:$AV$16,MATCH(BL136,$AT$4:$AT$16,0)),BT136)</f>
        <v>Sc4</v>
      </c>
      <c r="BN136" s="106"/>
      <c r="BO136" s="170" t="s">
        <v>208</v>
      </c>
      <c r="BP136" s="170" t="s">
        <v>209</v>
      </c>
      <c r="BQ136" s="170" t="s">
        <v>208</v>
      </c>
      <c r="BR136" s="170" t="s">
        <v>208</v>
      </c>
      <c r="BS136" s="170" t="s">
        <v>208</v>
      </c>
      <c r="BT136" s="106">
        <v>4</v>
      </c>
      <c r="BU136" s="48">
        <f t="shared" si="314"/>
        <v>6</v>
      </c>
      <c r="BV136" s="48">
        <f t="shared" si="315"/>
        <v>18</v>
      </c>
      <c r="BW136" s="48">
        <f t="shared" si="316"/>
        <v>4</v>
      </c>
      <c r="BX136" s="48">
        <f t="shared" si="317"/>
        <v>4</v>
      </c>
      <c r="BY136" s="48">
        <f t="shared" si="318"/>
        <v>3</v>
      </c>
      <c r="BZ136" s="118">
        <f t="shared" si="319"/>
        <v>5184</v>
      </c>
      <c r="CA136" s="118">
        <f t="shared" si="320"/>
        <v>1773.7493936944222</v>
      </c>
      <c r="CB136" s="202">
        <f t="shared" si="321"/>
        <v>1200</v>
      </c>
      <c r="CC136" s="118">
        <f t="shared" si="322"/>
        <v>2128499.2724333066</v>
      </c>
      <c r="CD136" s="51">
        <f t="shared" si="323"/>
        <v>9.7661894636141101E-5</v>
      </c>
      <c r="CN136" s="301">
        <f>CN135+1</f>
        <v>3</v>
      </c>
      <c r="CO136" s="301">
        <v>13</v>
      </c>
      <c r="CP136" s="47" t="str">
        <f>CONCATENATE(INDEX($AV$4:$AV$16,MATCH(CO136,$AT$4:$AT$16,0)),CW136)</f>
        <v>Sc4</v>
      </c>
      <c r="CQ136" s="106"/>
      <c r="CR136" s="170" t="s">
        <v>208</v>
      </c>
      <c r="CS136" s="170" t="s">
        <v>209</v>
      </c>
      <c r="CT136" s="170" t="s">
        <v>208</v>
      </c>
      <c r="CU136" s="170" t="s">
        <v>208</v>
      </c>
      <c r="CV136" s="170" t="s">
        <v>208</v>
      </c>
      <c r="CW136" s="106">
        <v>4</v>
      </c>
      <c r="CX136" s="48">
        <f t="shared" ref="CX136:CX159" si="334">VLOOKUP(CR136,$CG$86:$CL$123,LEFT(CX$85,1)+1,FALSE)</f>
        <v>6</v>
      </c>
      <c r="CY136" s="48">
        <f t="shared" ref="CY136:CY159" si="335">VLOOKUP(CS136,$CG$86:$CL$123,LEFT(CY$85,1)+1,FALSE)</f>
        <v>18</v>
      </c>
      <c r="CZ136" s="48">
        <f t="shared" ref="CZ136:CZ159" si="336">VLOOKUP(CT136,$CG$86:$CL$123,LEFT(CZ$85,1)+1,FALSE)</f>
        <v>4</v>
      </c>
      <c r="DA136" s="48">
        <f t="shared" ref="DA136:DA159" si="337">VLOOKUP(CU136,$CG$86:$CL$123,LEFT(DA$85,1)+1,FALSE)</f>
        <v>4</v>
      </c>
      <c r="DB136" s="48">
        <f t="shared" ref="DB136:DB159" si="338">VLOOKUP(CV136,$CG$86:$CL$123,LEFT(DB$85,1)+1,FALSE)</f>
        <v>3</v>
      </c>
      <c r="DC136" s="118">
        <f t="shared" ref="DC136:DC159" si="339">PRODUCT(CX136:DB136)</f>
        <v>5184</v>
      </c>
      <c r="DD136" s="118">
        <f t="shared" ref="DD136:DD159" si="340">IF(DE136&gt;0,DC136,0)*$DG$83</f>
        <v>1860.8656587473001</v>
      </c>
      <c r="DE136" s="202">
        <f t="shared" ref="DE136:DE159" si="341">HLOOKUP(CW136,$AW$43:$BA$56,CO136+1,TRUE)*$AM$19*$DE$83</f>
        <v>1800</v>
      </c>
      <c r="DF136" s="118">
        <f t="shared" ref="DF136:DF159" si="342">PRODUCT(DD136:DE136)</f>
        <v>3349558.1857451401</v>
      </c>
      <c r="DG136" s="51">
        <f t="shared" ref="DG136:DG159" si="343">DF136/$AM$19/$AN$42</f>
        <v>1.5368771925390251E-4</v>
      </c>
      <c r="DI136" s="148"/>
      <c r="DJ136" s="285"/>
      <c r="DK136" s="284"/>
      <c r="DL136" s="142"/>
      <c r="DM136" s="142"/>
      <c r="DN136" s="142"/>
      <c r="DQ136" s="301">
        <f>DQ135+1</f>
        <v>3</v>
      </c>
      <c r="DR136" s="301">
        <v>13</v>
      </c>
      <c r="DS136" s="47" t="str">
        <f>CONCATENATE(INDEX($AV$4:$AV$16,MATCH(DR136,$AT$4:$AT$16,0)),DZ136)</f>
        <v>Sc4</v>
      </c>
      <c r="DT136" s="106"/>
      <c r="DU136" s="170" t="s">
        <v>208</v>
      </c>
      <c r="DV136" s="170" t="s">
        <v>209</v>
      </c>
      <c r="DW136" s="170" t="s">
        <v>208</v>
      </c>
      <c r="DX136" s="170" t="s">
        <v>208</v>
      </c>
      <c r="DY136" s="170" t="s">
        <v>208</v>
      </c>
      <c r="DZ136" s="106">
        <v>4</v>
      </c>
      <c r="EA136" s="48">
        <f t="shared" ref="EA136:EA159" si="344">VLOOKUP(DU136,$DJ$86:$DO$123,LEFT(EA$85,1)+1,FALSE)</f>
        <v>6</v>
      </c>
      <c r="EB136" s="48">
        <f t="shared" ref="EB136:EB159" si="345">VLOOKUP(DV136,$DJ$86:$DO$123,LEFT(EB$85,1)+1,FALSE)</f>
        <v>18</v>
      </c>
      <c r="EC136" s="48">
        <f t="shared" ref="EC136:EC159" si="346">VLOOKUP(DW136,$DJ$86:$DO$123,LEFT(EC$85,1)+1,FALSE)</f>
        <v>4</v>
      </c>
      <c r="ED136" s="48">
        <f t="shared" ref="ED136:ED159" si="347">VLOOKUP(DX136,$DJ$86:$DO$123,LEFT(ED$85,1)+1,FALSE)</f>
        <v>4</v>
      </c>
      <c r="EE136" s="48">
        <f t="shared" ref="EE136:EE159" si="348">VLOOKUP(DY136,$DJ$86:$DO$123,LEFT(EE$85,1)+1,FALSE)</f>
        <v>3</v>
      </c>
      <c r="EF136" s="118">
        <f t="shared" ref="EF136:EF159" si="349">PRODUCT(EA136:EE136)</f>
        <v>5184</v>
      </c>
      <c r="EG136" s="118">
        <f t="shared" ref="EG136:EG159" si="350">IF(EH136&gt;0,EF136,0)*$EJ$83</f>
        <v>1813.1767173571054</v>
      </c>
      <c r="EH136" s="202">
        <f t="shared" ref="EH136:EH159" si="351">HLOOKUP(DZ136,$AW$43:$BA$56,DR136+1,TRUE)*$AM$19*$EH$83</f>
        <v>3000</v>
      </c>
      <c r="EI136" s="118">
        <f t="shared" ref="EI136:EI159" si="352">PRODUCT(EG136:EH136)</f>
        <v>5439530.1520713158</v>
      </c>
      <c r="EJ136" s="51">
        <f t="shared" ref="EJ136:EJ159" si="353">EI136/$AM$19/$AN$42</f>
        <v>2.4958186618236056E-4</v>
      </c>
      <c r="EL136" s="148"/>
      <c r="EM136" s="285"/>
      <c r="EN136" s="284"/>
      <c r="EO136" s="142"/>
      <c r="EP136" s="142"/>
      <c r="EQ136" s="142"/>
      <c r="ER136" s="142"/>
      <c r="ET136" s="301">
        <f>ET135+1</f>
        <v>3</v>
      </c>
      <c r="EU136" s="301">
        <v>13</v>
      </c>
      <c r="EV136" s="47" t="str">
        <f>CONCATENATE(INDEX($AV$4:$AV$16,MATCH(EU136,$AT$4:$AT$16,0)),FC136)</f>
        <v>Sc4</v>
      </c>
      <c r="EW136" s="106"/>
      <c r="EX136" s="170" t="s">
        <v>208</v>
      </c>
      <c r="EY136" s="170" t="s">
        <v>209</v>
      </c>
      <c r="EZ136" s="170" t="s">
        <v>208</v>
      </c>
      <c r="FA136" s="170" t="s">
        <v>208</v>
      </c>
      <c r="FB136" s="170" t="s">
        <v>208</v>
      </c>
      <c r="FC136" s="106">
        <v>4</v>
      </c>
      <c r="FD136" s="48">
        <f t="shared" ref="FD136:FD159" si="354">VLOOKUP(EX136,$EM$86:$ER$123,LEFT(FD$85,1)+1,FALSE)</f>
        <v>6</v>
      </c>
      <c r="FE136" s="48">
        <f t="shared" ref="FE136:FE159" si="355">VLOOKUP(EY136,$EM$86:$ER$123,LEFT(FE$85,1)+1,FALSE)</f>
        <v>18</v>
      </c>
      <c r="FF136" s="48">
        <f t="shared" ref="FF136:FF159" si="356">VLOOKUP(EZ136,$EM$86:$ER$123,LEFT(FF$85,1)+1,FALSE)</f>
        <v>4</v>
      </c>
      <c r="FG136" s="48">
        <f t="shared" ref="FG136:FG159" si="357">VLOOKUP(FA136,$EM$86:$ER$123,LEFT(FG$85,1)+1,FALSE)</f>
        <v>4</v>
      </c>
      <c r="FH136" s="48">
        <f t="shared" ref="FH136:FH159" si="358">VLOOKUP(FB136,$EM$86:$ER$123,LEFT(FH$85,1)+1,FALSE)</f>
        <v>3</v>
      </c>
      <c r="FI136" s="118">
        <f t="shared" ref="FI136:FI159" si="359">PRODUCT(FD136:FH136)</f>
        <v>5184</v>
      </c>
      <c r="FJ136" s="118">
        <f t="shared" ref="FJ136:FJ159" si="360">IF(FK136&gt;0,FI136,0)*$FM$83</f>
        <v>2113.3812949640287</v>
      </c>
      <c r="FK136" s="202">
        <f t="shared" ref="FK136:FK159" si="361">HLOOKUP(FC136,$AW$43:$BA$56,EU136+1,TRUE)*$AM$19*$FK$83</f>
        <v>4800</v>
      </c>
      <c r="FL136" s="118">
        <f t="shared" ref="FL136:FL159" si="362">PRODUCT(FJ136:FK136)</f>
        <v>10144230.215827338</v>
      </c>
      <c r="FM136" s="51">
        <f t="shared" ref="FM136:FM159" si="363">FL136/$AM$19/$AN$42</f>
        <v>4.6544753636223318E-4</v>
      </c>
      <c r="FO136" s="148"/>
      <c r="FP136" s="285"/>
      <c r="FQ136" s="284"/>
      <c r="FR136" s="142"/>
      <c r="FS136" s="142"/>
      <c r="FT136" s="142"/>
      <c r="FU136" s="142"/>
      <c r="FW136" s="301">
        <f>FW135+1</f>
        <v>3</v>
      </c>
      <c r="FX136" s="301">
        <v>13</v>
      </c>
      <c r="FY136" s="47" t="str">
        <f>CONCATENATE(INDEX($AV$4:$AV$16,MATCH(FX136,$AT$4:$AT$16,0)),GF136)</f>
        <v>Sc4</v>
      </c>
      <c r="FZ136" s="106"/>
      <c r="GA136" s="170" t="s">
        <v>208</v>
      </c>
      <c r="GB136" s="170" t="s">
        <v>209</v>
      </c>
      <c r="GC136" s="170" t="s">
        <v>208</v>
      </c>
      <c r="GD136" s="170" t="s">
        <v>208</v>
      </c>
      <c r="GE136" s="170" t="s">
        <v>208</v>
      </c>
      <c r="GF136" s="106">
        <v>4</v>
      </c>
      <c r="GG136" s="48">
        <f t="shared" ref="GG136:GG159" si="364">VLOOKUP(GA136,$FP$86:$FU$123,LEFT(GG$85,1)+1,FALSE)</f>
        <v>6</v>
      </c>
      <c r="GH136" s="48">
        <f t="shared" ref="GH136:GH159" si="365">VLOOKUP(GB136,$FP$86:$FU$123,LEFT(GH$85,1)+1,FALSE)</f>
        <v>18</v>
      </c>
      <c r="GI136" s="48">
        <f t="shared" ref="GI136:GI159" si="366">VLOOKUP(GC136,$FP$86:$FU$123,LEFT(GI$85,1)+1,FALSE)</f>
        <v>4</v>
      </c>
      <c r="GJ136" s="48">
        <f t="shared" ref="GJ136:GJ159" si="367">VLOOKUP(GD136,$FP$86:$FU$123,LEFT(GJ$85,1)+1,FALSE)</f>
        <v>4</v>
      </c>
      <c r="GK136" s="48">
        <f t="shared" ref="GK136:GK159" si="368">VLOOKUP(GE136,$FP$86:$FU$123,LEFT(GK$85,1)+1,FALSE)</f>
        <v>3</v>
      </c>
      <c r="GL136" s="118">
        <f t="shared" ref="GL136:GL159" si="369">PRODUCT(GG136:GK136)</f>
        <v>5184</v>
      </c>
      <c r="GM136" s="118">
        <f t="shared" ref="GM136:GM159" si="370">IF(GN136&gt;0,GL136,0)*$GP$83</f>
        <v>848.8125</v>
      </c>
      <c r="GN136" s="202">
        <f t="shared" ref="GN136:GN159" si="371">HLOOKUP(GF136,$AW$43:$BA$56,FX136+1,TRUE)*$AM$19*$GN$83</f>
        <v>6000</v>
      </c>
      <c r="GO136" s="118">
        <f t="shared" ref="GO136:GO159" si="372">PRODUCT(GM136:GN136)</f>
        <v>5092875</v>
      </c>
      <c r="GP136" s="51">
        <f t="shared" ref="GP136:GP159" si="373">GO136/$AM$19/$AN$42</f>
        <v>2.3367629394415107E-4</v>
      </c>
      <c r="GS136" s="48">
        <v>5</v>
      </c>
      <c r="GT136" s="47">
        <v>3</v>
      </c>
      <c r="GU136" s="97" t="s">
        <v>240</v>
      </c>
      <c r="GV136" s="93">
        <f t="shared" si="282"/>
        <v>2</v>
      </c>
      <c r="GW136" s="47" t="s">
        <v>206</v>
      </c>
      <c r="GX136" s="99" t="str">
        <f t="shared" si="277"/>
        <v>Pd3</v>
      </c>
      <c r="GY136" s="48">
        <f t="shared" si="299"/>
        <v>60</v>
      </c>
      <c r="GZ136" s="306">
        <f t="shared" si="278"/>
        <v>164546.08989802687</v>
      </c>
      <c r="HA136" s="95">
        <f t="shared" si="283"/>
        <v>1064.0932890505567</v>
      </c>
      <c r="HB136" s="51">
        <f t="shared" si="279"/>
        <v>1.3119017714383289E-3</v>
      </c>
      <c r="HC136" s="51">
        <f t="shared" si="280"/>
        <v>9.397672274507582E-4</v>
      </c>
      <c r="HD136" s="453">
        <f t="shared" si="281"/>
        <v>2.9796262799641831E-5</v>
      </c>
      <c r="HE136" s="68"/>
    </row>
    <row r="137" spans="1:214">
      <c r="A137" s="223"/>
      <c r="F137" s="55"/>
      <c r="G137" s="49"/>
      <c r="H137" s="47" t="str">
        <f t="shared" si="302"/>
        <v/>
      </c>
      <c r="I137" s="47" t="str">
        <f t="shared" si="302"/>
        <v/>
      </c>
      <c r="J137" s="47" t="str">
        <f t="shared" si="302"/>
        <v/>
      </c>
      <c r="K137" s="47" t="str">
        <f t="shared" si="302"/>
        <v/>
      </c>
      <c r="L137" s="47" t="str">
        <f t="shared" si="302"/>
        <v/>
      </c>
      <c r="M137" s="49" t="str">
        <f t="shared" ref="M137:M168" si="374">M136</f>
        <v>PIC-b</v>
      </c>
      <c r="N137" s="201">
        <f t="shared" si="324"/>
        <v>1</v>
      </c>
      <c r="O137" s="47" t="str">
        <f t="shared" si="325"/>
        <v/>
      </c>
      <c r="P137" s="47">
        <f t="shared" si="326"/>
        <v>1</v>
      </c>
      <c r="Q137" s="47">
        <f t="shared" si="327"/>
        <v>1</v>
      </c>
      <c r="R137" s="201">
        <f t="shared" si="328"/>
        <v>1</v>
      </c>
      <c r="Z137" s="47" t="str">
        <f t="shared" si="303"/>
        <v/>
      </c>
      <c r="AA137" s="47" t="str">
        <f t="shared" si="303"/>
        <v/>
      </c>
      <c r="AB137" s="47" t="str">
        <f t="shared" si="303"/>
        <v/>
      </c>
      <c r="AC137" s="47" t="str">
        <f t="shared" si="303"/>
        <v/>
      </c>
      <c r="AD137" s="47" t="str">
        <f t="shared" si="303"/>
        <v/>
      </c>
      <c r="AE137" s="49" t="str">
        <f t="shared" ref="AE137:AE168" si="375">AE136</f>
        <v>PIC-b</v>
      </c>
      <c r="AF137" s="201">
        <f t="shared" si="329"/>
        <v>1</v>
      </c>
      <c r="AG137" s="47" t="str">
        <f t="shared" si="330"/>
        <v/>
      </c>
      <c r="AH137" s="47">
        <f t="shared" si="331"/>
        <v>1</v>
      </c>
      <c r="AI137" s="47">
        <f t="shared" si="332"/>
        <v>1</v>
      </c>
      <c r="AJ137" s="201">
        <f t="shared" si="333"/>
        <v>1</v>
      </c>
      <c r="AL137" s="217"/>
      <c r="AM137" s="217"/>
      <c r="AN137" s="217"/>
      <c r="AO137" s="217"/>
      <c r="AP137" s="217"/>
      <c r="AQ137" s="217"/>
      <c r="AR137" s="217"/>
      <c r="AT137" s="46">
        <f t="shared" si="306"/>
        <v>5</v>
      </c>
      <c r="AU137" s="47" t="str">
        <f t="shared" si="307"/>
        <v>PIC-d</v>
      </c>
      <c r="AV137" s="47" t="str">
        <f t="shared" si="304"/>
        <v>Pd</v>
      </c>
      <c r="AW137" s="171">
        <f t="shared" ca="1" si="308"/>
        <v>0</v>
      </c>
      <c r="AX137" s="171">
        <f t="shared" ca="1" si="309"/>
        <v>0</v>
      </c>
      <c r="AY137" s="171">
        <f t="shared" ca="1" si="309"/>
        <v>8.349237793829874E-3</v>
      </c>
      <c r="AZ137" s="171">
        <f t="shared" ca="1" si="309"/>
        <v>1.5987902158397634E-2</v>
      </c>
      <c r="BA137" s="171">
        <f t="shared" ca="1" si="309"/>
        <v>3.7305105036261145E-2</v>
      </c>
      <c r="BC137" s="49"/>
      <c r="BD137" s="254">
        <f>+SUM(BD134:BD136)</f>
        <v>11575</v>
      </c>
      <c r="BE137" s="228">
        <f>+SUMPRODUCT(BC134:BC136,BE134:BE136)</f>
        <v>4.945572354211663</v>
      </c>
      <c r="BF137" s="176" t="s">
        <v>252</v>
      </c>
      <c r="BG137" s="60">
        <f>+SUM(BG134:BG136)</f>
        <v>2.8329242464941315</v>
      </c>
      <c r="BK137" s="301">
        <f t="shared" ref="BK137:BK159" si="376">BK136+1</f>
        <v>4</v>
      </c>
      <c r="BL137" s="301">
        <v>13</v>
      </c>
      <c r="BM137" s="47" t="str">
        <f>CONCATENATE(INDEX($AV$4:$AV$16,MATCH(BL137,$AT$4:$AT$16,0)),BT137)</f>
        <v>Sc4</v>
      </c>
      <c r="BN137" s="106"/>
      <c r="BO137" s="170" t="s">
        <v>208</v>
      </c>
      <c r="BP137" s="170" t="s">
        <v>208</v>
      </c>
      <c r="BQ137" s="170" t="s">
        <v>209</v>
      </c>
      <c r="BR137" s="170" t="s">
        <v>208</v>
      </c>
      <c r="BS137" s="170" t="s">
        <v>208</v>
      </c>
      <c r="BT137" s="106">
        <v>4</v>
      </c>
      <c r="BU137" s="48">
        <f t="shared" si="314"/>
        <v>6</v>
      </c>
      <c r="BV137" s="48">
        <f t="shared" si="315"/>
        <v>4</v>
      </c>
      <c r="BW137" s="48">
        <f t="shared" si="316"/>
        <v>41</v>
      </c>
      <c r="BX137" s="48">
        <f t="shared" si="317"/>
        <v>4</v>
      </c>
      <c r="BY137" s="48">
        <f t="shared" si="318"/>
        <v>3</v>
      </c>
      <c r="BZ137" s="118">
        <f t="shared" si="319"/>
        <v>11808</v>
      </c>
      <c r="CA137" s="118">
        <f t="shared" si="320"/>
        <v>4040.2069523039613</v>
      </c>
      <c r="CB137" s="202">
        <f t="shared" si="321"/>
        <v>1200</v>
      </c>
      <c r="CC137" s="118">
        <f t="shared" si="322"/>
        <v>4848248.3427647538</v>
      </c>
      <c r="CD137" s="51">
        <f t="shared" si="323"/>
        <v>2.2245209333787694E-4</v>
      </c>
      <c r="CN137" s="301">
        <f t="shared" ref="CN137:CN159" si="377">CN136+1</f>
        <v>4</v>
      </c>
      <c r="CO137" s="301">
        <v>13</v>
      </c>
      <c r="CP137" s="47" t="str">
        <f>CONCATENATE(INDEX($AV$4:$AV$16,MATCH(CO137,$AT$4:$AT$16,0)),CW137)</f>
        <v>Sc4</v>
      </c>
      <c r="CQ137" s="106"/>
      <c r="CR137" s="170" t="s">
        <v>208</v>
      </c>
      <c r="CS137" s="170" t="s">
        <v>208</v>
      </c>
      <c r="CT137" s="170" t="s">
        <v>209</v>
      </c>
      <c r="CU137" s="170" t="s">
        <v>208</v>
      </c>
      <c r="CV137" s="170" t="s">
        <v>208</v>
      </c>
      <c r="CW137" s="106">
        <v>4</v>
      </c>
      <c r="CX137" s="48">
        <f t="shared" si="334"/>
        <v>6</v>
      </c>
      <c r="CY137" s="48">
        <f t="shared" si="335"/>
        <v>4</v>
      </c>
      <c r="CZ137" s="48">
        <f t="shared" si="336"/>
        <v>41</v>
      </c>
      <c r="DA137" s="48">
        <f t="shared" si="337"/>
        <v>4</v>
      </c>
      <c r="DB137" s="48">
        <f t="shared" si="338"/>
        <v>3</v>
      </c>
      <c r="DC137" s="118">
        <f t="shared" si="339"/>
        <v>11808</v>
      </c>
      <c r="DD137" s="118">
        <f t="shared" si="340"/>
        <v>4238.638444924406</v>
      </c>
      <c r="DE137" s="202">
        <f t="shared" si="341"/>
        <v>1800</v>
      </c>
      <c r="DF137" s="118">
        <f t="shared" si="342"/>
        <v>7629549.2008639304</v>
      </c>
      <c r="DG137" s="51">
        <f t="shared" si="343"/>
        <v>3.5006647163388907E-4</v>
      </c>
      <c r="DI137" s="148"/>
      <c r="DJ137" s="285"/>
      <c r="DK137" s="284"/>
      <c r="DL137" s="142"/>
      <c r="DM137" s="142"/>
      <c r="DN137" s="142"/>
      <c r="DQ137" s="301">
        <f t="shared" ref="DQ137:DQ159" si="378">DQ136+1</f>
        <v>4</v>
      </c>
      <c r="DR137" s="301">
        <v>13</v>
      </c>
      <c r="DS137" s="47" t="str">
        <f>CONCATENATE(INDEX($AV$4:$AV$16,MATCH(DR137,$AT$4:$AT$16,0)),DZ137)</f>
        <v>Sc4</v>
      </c>
      <c r="DT137" s="106"/>
      <c r="DU137" s="170" t="s">
        <v>208</v>
      </c>
      <c r="DV137" s="170" t="s">
        <v>208</v>
      </c>
      <c r="DW137" s="170" t="s">
        <v>209</v>
      </c>
      <c r="DX137" s="170" t="s">
        <v>208</v>
      </c>
      <c r="DY137" s="170" t="s">
        <v>208</v>
      </c>
      <c r="DZ137" s="106">
        <v>4</v>
      </c>
      <c r="EA137" s="48">
        <f t="shared" si="344"/>
        <v>6</v>
      </c>
      <c r="EB137" s="48">
        <f t="shared" si="345"/>
        <v>4</v>
      </c>
      <c r="EC137" s="48">
        <f t="shared" si="346"/>
        <v>41</v>
      </c>
      <c r="ED137" s="48">
        <f t="shared" si="347"/>
        <v>4</v>
      </c>
      <c r="EE137" s="48">
        <f t="shared" si="348"/>
        <v>3</v>
      </c>
      <c r="EF137" s="118">
        <f t="shared" si="349"/>
        <v>11808</v>
      </c>
      <c r="EG137" s="118">
        <f t="shared" si="350"/>
        <v>4130.0136339800729</v>
      </c>
      <c r="EH137" s="202">
        <f t="shared" si="351"/>
        <v>3000</v>
      </c>
      <c r="EI137" s="118">
        <f t="shared" si="352"/>
        <v>12390040.901940219</v>
      </c>
      <c r="EJ137" s="51">
        <f t="shared" si="353"/>
        <v>5.6849202852648801E-4</v>
      </c>
      <c r="EL137" s="148"/>
      <c r="EM137" s="285"/>
      <c r="EN137" s="284"/>
      <c r="EO137" s="142"/>
      <c r="EP137" s="142"/>
      <c r="EQ137" s="142"/>
      <c r="ER137" s="142"/>
      <c r="ET137" s="301">
        <f t="shared" ref="ET137:ET159" si="379">ET136+1</f>
        <v>4</v>
      </c>
      <c r="EU137" s="301">
        <v>13</v>
      </c>
      <c r="EV137" s="47" t="str">
        <f>CONCATENATE(INDEX($AV$4:$AV$16,MATCH(EU137,$AT$4:$AT$16,0)),FC137)</f>
        <v>Sc4</v>
      </c>
      <c r="EW137" s="106"/>
      <c r="EX137" s="170" t="s">
        <v>208</v>
      </c>
      <c r="EY137" s="170" t="s">
        <v>208</v>
      </c>
      <c r="EZ137" s="170" t="s">
        <v>209</v>
      </c>
      <c r="FA137" s="170" t="s">
        <v>208</v>
      </c>
      <c r="FB137" s="170" t="s">
        <v>208</v>
      </c>
      <c r="FC137" s="106">
        <v>4</v>
      </c>
      <c r="FD137" s="48">
        <f t="shared" si="354"/>
        <v>6</v>
      </c>
      <c r="FE137" s="48">
        <f t="shared" si="355"/>
        <v>4</v>
      </c>
      <c r="FF137" s="48">
        <f t="shared" si="356"/>
        <v>41</v>
      </c>
      <c r="FG137" s="48">
        <f t="shared" si="357"/>
        <v>4</v>
      </c>
      <c r="FH137" s="48">
        <f t="shared" si="358"/>
        <v>3</v>
      </c>
      <c r="FI137" s="118">
        <f t="shared" si="359"/>
        <v>11808</v>
      </c>
      <c r="FJ137" s="118">
        <f t="shared" si="360"/>
        <v>4813.812949640288</v>
      </c>
      <c r="FK137" s="202">
        <f t="shared" si="361"/>
        <v>4800</v>
      </c>
      <c r="FL137" s="118">
        <f t="shared" si="362"/>
        <v>23106302.158273384</v>
      </c>
      <c r="FM137" s="51">
        <f t="shared" si="363"/>
        <v>1.060186055047309E-3</v>
      </c>
      <c r="FO137" s="148"/>
      <c r="FP137" s="285"/>
      <c r="FQ137" s="284"/>
      <c r="FR137" s="142"/>
      <c r="FS137" s="142"/>
      <c r="FT137" s="142"/>
      <c r="FU137" s="142"/>
      <c r="FW137" s="301">
        <f t="shared" ref="FW137:FW159" si="380">FW136+1</f>
        <v>4</v>
      </c>
      <c r="FX137" s="301">
        <v>13</v>
      </c>
      <c r="FY137" s="47" t="str">
        <f>CONCATENATE(INDEX($AV$4:$AV$16,MATCH(FX137,$AT$4:$AT$16,0)),GF137)</f>
        <v>Sc4</v>
      </c>
      <c r="FZ137" s="106"/>
      <c r="GA137" s="170" t="s">
        <v>208</v>
      </c>
      <c r="GB137" s="170" t="s">
        <v>208</v>
      </c>
      <c r="GC137" s="170" t="s">
        <v>209</v>
      </c>
      <c r="GD137" s="170" t="s">
        <v>208</v>
      </c>
      <c r="GE137" s="170" t="s">
        <v>208</v>
      </c>
      <c r="GF137" s="106">
        <v>4</v>
      </c>
      <c r="GG137" s="48">
        <f t="shared" si="364"/>
        <v>6</v>
      </c>
      <c r="GH137" s="48">
        <f t="shared" si="365"/>
        <v>4</v>
      </c>
      <c r="GI137" s="48">
        <f t="shared" si="366"/>
        <v>41</v>
      </c>
      <c r="GJ137" s="48">
        <f t="shared" si="367"/>
        <v>4</v>
      </c>
      <c r="GK137" s="48">
        <f t="shared" si="368"/>
        <v>3</v>
      </c>
      <c r="GL137" s="118">
        <f t="shared" si="369"/>
        <v>11808</v>
      </c>
      <c r="GM137" s="118">
        <f t="shared" si="370"/>
        <v>1933.40625</v>
      </c>
      <c r="GN137" s="202">
        <f t="shared" si="371"/>
        <v>6000</v>
      </c>
      <c r="GO137" s="118">
        <f t="shared" si="372"/>
        <v>11600437.5</v>
      </c>
      <c r="GP137" s="51">
        <f t="shared" si="373"/>
        <v>5.3226266953945527E-4</v>
      </c>
      <c r="GQ137" s="60"/>
      <c r="GS137" s="48">
        <v>5</v>
      </c>
      <c r="GT137" s="47">
        <v>2</v>
      </c>
      <c r="GU137" s="97" t="s">
        <v>240</v>
      </c>
      <c r="GV137" s="93">
        <f t="shared" si="282"/>
        <v>2</v>
      </c>
      <c r="GW137" s="47" t="s">
        <v>206</v>
      </c>
      <c r="GX137" s="99" t="str">
        <f t="shared" si="277"/>
        <v>Pd2</v>
      </c>
      <c r="GY137" s="48">
        <f t="shared" si="299"/>
        <v>0</v>
      </c>
      <c r="GZ137" s="306">
        <f t="shared" si="278"/>
        <v>0</v>
      </c>
      <c r="HA137" s="95">
        <f t="shared" si="283"/>
        <v>0</v>
      </c>
      <c r="HB137" s="51">
        <f t="shared" si="279"/>
        <v>0</v>
      </c>
      <c r="HC137" s="51">
        <f t="shared" si="280"/>
        <v>0</v>
      </c>
      <c r="HD137" s="453">
        <f t="shared" si="281"/>
        <v>0</v>
      </c>
      <c r="HE137" s="68"/>
    </row>
    <row r="138" spans="1:214">
      <c r="A138" s="221"/>
      <c r="B138" s="190">
        <v>1</v>
      </c>
      <c r="C138" s="190">
        <v>2</v>
      </c>
      <c r="D138" s="190">
        <v>3</v>
      </c>
      <c r="E138" s="190">
        <v>4</v>
      </c>
      <c r="F138" s="190">
        <v>5</v>
      </c>
      <c r="G138" s="49"/>
      <c r="H138" s="47" t="str">
        <f t="shared" si="302"/>
        <v/>
      </c>
      <c r="I138" s="47" t="str">
        <f t="shared" si="302"/>
        <v/>
      </c>
      <c r="J138" s="47" t="str">
        <f t="shared" si="302"/>
        <v/>
      </c>
      <c r="K138" s="47" t="str">
        <f t="shared" si="302"/>
        <v/>
      </c>
      <c r="L138" s="47" t="str">
        <f t="shared" si="302"/>
        <v/>
      </c>
      <c r="M138" s="49" t="str">
        <f t="shared" si="374"/>
        <v>PIC-b</v>
      </c>
      <c r="N138" s="201">
        <f t="shared" si="324"/>
        <v>1</v>
      </c>
      <c r="O138" s="47" t="str">
        <f t="shared" si="325"/>
        <v/>
      </c>
      <c r="P138" s="47">
        <f t="shared" si="326"/>
        <v>1</v>
      </c>
      <c r="Q138" s="47">
        <f t="shared" si="327"/>
        <v>1</v>
      </c>
      <c r="R138" s="201">
        <f t="shared" si="328"/>
        <v>1</v>
      </c>
      <c r="Z138" s="47" t="str">
        <f t="shared" si="303"/>
        <v/>
      </c>
      <c r="AA138" s="47" t="str">
        <f t="shared" si="303"/>
        <v/>
      </c>
      <c r="AB138" s="47" t="str">
        <f t="shared" si="303"/>
        <v/>
      </c>
      <c r="AC138" s="47" t="str">
        <f t="shared" si="303"/>
        <v/>
      </c>
      <c r="AD138" s="47" t="str">
        <f t="shared" si="303"/>
        <v/>
      </c>
      <c r="AE138" s="49" t="str">
        <f t="shared" si="375"/>
        <v>PIC-b</v>
      </c>
      <c r="AF138" s="201">
        <f t="shared" si="329"/>
        <v>1</v>
      </c>
      <c r="AG138" s="47" t="str">
        <f t="shared" si="330"/>
        <v/>
      </c>
      <c r="AH138" s="47">
        <f t="shared" si="331"/>
        <v>1</v>
      </c>
      <c r="AI138" s="47">
        <f t="shared" si="332"/>
        <v>1</v>
      </c>
      <c r="AJ138" s="201">
        <f t="shared" si="333"/>
        <v>1</v>
      </c>
      <c r="AL138" s="217"/>
      <c r="AM138" s="217"/>
      <c r="AN138" s="217"/>
      <c r="AO138" s="217"/>
      <c r="AP138" s="217"/>
      <c r="AQ138" s="217"/>
      <c r="AR138" s="217"/>
      <c r="AT138" s="46">
        <f t="shared" si="306"/>
        <v>6</v>
      </c>
      <c r="AU138" s="47" t="str">
        <f t="shared" si="307"/>
        <v>PIC-e</v>
      </c>
      <c r="AV138" s="47" t="str">
        <f t="shared" si="304"/>
        <v>Pe</v>
      </c>
      <c r="AW138" s="171">
        <f t="shared" ca="1" si="308"/>
        <v>0</v>
      </c>
      <c r="AX138" s="171">
        <f t="shared" ca="1" si="309"/>
        <v>0</v>
      </c>
      <c r="AY138" s="171">
        <f t="shared" ca="1" si="309"/>
        <v>2.7701946383849121E-2</v>
      </c>
      <c r="AZ138" s="171">
        <f t="shared" ca="1" si="309"/>
        <v>5.2452308178556478E-2</v>
      </c>
      <c r="BA138" s="171">
        <f t="shared" ca="1" si="309"/>
        <v>2.3027842614976014E-2</v>
      </c>
      <c r="BK138" s="301">
        <f t="shared" si="376"/>
        <v>5</v>
      </c>
      <c r="BL138" s="301">
        <v>13</v>
      </c>
      <c r="BM138" s="47" t="str">
        <f t="shared" ref="BM138:BM159" si="381">CONCATENATE(INDEX($AV$4:$AV$16,MATCH(BL138,$AT$4:$AT$16,0)),BT138)</f>
        <v>Sc4</v>
      </c>
      <c r="BN138" s="106"/>
      <c r="BO138" s="170" t="s">
        <v>208</v>
      </c>
      <c r="BP138" s="170" t="s">
        <v>208</v>
      </c>
      <c r="BQ138" s="170" t="s">
        <v>208</v>
      </c>
      <c r="BR138" s="170" t="s">
        <v>209</v>
      </c>
      <c r="BS138" s="170" t="s">
        <v>208</v>
      </c>
      <c r="BT138" s="106">
        <v>4</v>
      </c>
      <c r="BU138" s="48">
        <f t="shared" si="314"/>
        <v>6</v>
      </c>
      <c r="BV138" s="48">
        <f t="shared" si="315"/>
        <v>4</v>
      </c>
      <c r="BW138" s="48">
        <f t="shared" si="316"/>
        <v>4</v>
      </c>
      <c r="BX138" s="48">
        <f t="shared" si="317"/>
        <v>68</v>
      </c>
      <c r="BY138" s="48">
        <f t="shared" si="318"/>
        <v>3</v>
      </c>
      <c r="BZ138" s="118">
        <f t="shared" si="319"/>
        <v>19584</v>
      </c>
      <c r="CA138" s="118">
        <f t="shared" si="320"/>
        <v>6700.8310428455943</v>
      </c>
      <c r="CB138" s="202">
        <f t="shared" si="321"/>
        <v>1200</v>
      </c>
      <c r="CC138" s="118">
        <f t="shared" si="322"/>
        <v>8040997.2514147134</v>
      </c>
      <c r="CD138" s="51">
        <f t="shared" si="323"/>
        <v>3.6894493529208858E-4</v>
      </c>
      <c r="CN138" s="301">
        <f t="shared" si="377"/>
        <v>5</v>
      </c>
      <c r="CO138" s="301">
        <v>13</v>
      </c>
      <c r="CP138" s="47" t="str">
        <f t="shared" ref="CP138:CP159" si="382">CONCATENATE(INDEX($AV$4:$AV$16,MATCH(CO138,$AT$4:$AT$16,0)),CW138)</f>
        <v>Sc4</v>
      </c>
      <c r="CQ138" s="106"/>
      <c r="CR138" s="170" t="s">
        <v>208</v>
      </c>
      <c r="CS138" s="170" t="s">
        <v>208</v>
      </c>
      <c r="CT138" s="170" t="s">
        <v>208</v>
      </c>
      <c r="CU138" s="170" t="s">
        <v>209</v>
      </c>
      <c r="CV138" s="170" t="s">
        <v>208</v>
      </c>
      <c r="CW138" s="106">
        <v>4</v>
      </c>
      <c r="CX138" s="48">
        <f t="shared" si="334"/>
        <v>6</v>
      </c>
      <c r="CY138" s="48">
        <f t="shared" si="335"/>
        <v>4</v>
      </c>
      <c r="CZ138" s="48">
        <f t="shared" si="336"/>
        <v>4</v>
      </c>
      <c r="DA138" s="48">
        <f t="shared" si="337"/>
        <v>68</v>
      </c>
      <c r="DB138" s="48">
        <f t="shared" si="338"/>
        <v>3</v>
      </c>
      <c r="DC138" s="118">
        <f t="shared" si="339"/>
        <v>19584</v>
      </c>
      <c r="DD138" s="118">
        <f t="shared" si="340"/>
        <v>7029.9369330453565</v>
      </c>
      <c r="DE138" s="202">
        <f t="shared" si="341"/>
        <v>1800</v>
      </c>
      <c r="DF138" s="118">
        <f t="shared" si="342"/>
        <v>12653886.479481641</v>
      </c>
      <c r="DG138" s="51">
        <f t="shared" si="343"/>
        <v>5.8059805051474287E-4</v>
      </c>
      <c r="DI138" s="148"/>
      <c r="DJ138" s="285"/>
      <c r="DK138" s="284"/>
      <c r="DL138" s="142"/>
      <c r="DM138" s="142"/>
      <c r="DN138" s="142"/>
      <c r="DQ138" s="301">
        <f t="shared" si="378"/>
        <v>5</v>
      </c>
      <c r="DR138" s="301">
        <v>13</v>
      </c>
      <c r="DS138" s="47" t="str">
        <f t="shared" ref="DS138:DS159" si="383">CONCATENATE(INDEX($AV$4:$AV$16,MATCH(DR138,$AT$4:$AT$16,0)),DZ138)</f>
        <v>Sc4</v>
      </c>
      <c r="DT138" s="106"/>
      <c r="DU138" s="170" t="s">
        <v>208</v>
      </c>
      <c r="DV138" s="170" t="s">
        <v>208</v>
      </c>
      <c r="DW138" s="170" t="s">
        <v>208</v>
      </c>
      <c r="DX138" s="170" t="s">
        <v>209</v>
      </c>
      <c r="DY138" s="170" t="s">
        <v>208</v>
      </c>
      <c r="DZ138" s="106">
        <v>4</v>
      </c>
      <c r="EA138" s="48">
        <f t="shared" si="344"/>
        <v>6</v>
      </c>
      <c r="EB138" s="48">
        <f t="shared" si="345"/>
        <v>4</v>
      </c>
      <c r="EC138" s="48">
        <f t="shared" si="346"/>
        <v>4</v>
      </c>
      <c r="ED138" s="48">
        <f t="shared" si="347"/>
        <v>68</v>
      </c>
      <c r="EE138" s="48">
        <f t="shared" si="348"/>
        <v>3</v>
      </c>
      <c r="EF138" s="118">
        <f t="shared" si="349"/>
        <v>19584</v>
      </c>
      <c r="EG138" s="118">
        <f t="shared" si="350"/>
        <v>6849.7787100157311</v>
      </c>
      <c r="EH138" s="202">
        <f t="shared" si="351"/>
        <v>3000</v>
      </c>
      <c r="EI138" s="118">
        <f t="shared" si="352"/>
        <v>20549336.130047195</v>
      </c>
      <c r="EJ138" s="51">
        <f t="shared" si="353"/>
        <v>9.4286482780002901E-4</v>
      </c>
      <c r="EL138" s="148"/>
      <c r="EM138" s="285"/>
      <c r="EN138" s="284"/>
      <c r="EO138" s="142"/>
      <c r="EP138" s="142"/>
      <c r="EQ138" s="142"/>
      <c r="ER138" s="142"/>
      <c r="ET138" s="301">
        <f t="shared" si="379"/>
        <v>5</v>
      </c>
      <c r="EU138" s="301">
        <v>13</v>
      </c>
      <c r="EV138" s="47" t="str">
        <f t="shared" ref="EV138:EV159" si="384">CONCATENATE(INDEX($AV$4:$AV$16,MATCH(EU138,$AT$4:$AT$16,0)),FC138)</f>
        <v>Sc4</v>
      </c>
      <c r="EW138" s="106"/>
      <c r="EX138" s="170" t="s">
        <v>208</v>
      </c>
      <c r="EY138" s="170" t="s">
        <v>208</v>
      </c>
      <c r="EZ138" s="170" t="s">
        <v>208</v>
      </c>
      <c r="FA138" s="170" t="s">
        <v>209</v>
      </c>
      <c r="FB138" s="170" t="s">
        <v>208</v>
      </c>
      <c r="FC138" s="106">
        <v>4</v>
      </c>
      <c r="FD138" s="48">
        <f t="shared" si="354"/>
        <v>6</v>
      </c>
      <c r="FE138" s="48">
        <f t="shared" si="355"/>
        <v>4</v>
      </c>
      <c r="FF138" s="48">
        <f t="shared" si="356"/>
        <v>4</v>
      </c>
      <c r="FG138" s="48">
        <f t="shared" si="357"/>
        <v>68</v>
      </c>
      <c r="FH138" s="48">
        <f t="shared" si="358"/>
        <v>3</v>
      </c>
      <c r="FI138" s="118">
        <f t="shared" si="359"/>
        <v>19584</v>
      </c>
      <c r="FJ138" s="118">
        <f t="shared" si="360"/>
        <v>7983.8848920863311</v>
      </c>
      <c r="FK138" s="202">
        <f t="shared" si="361"/>
        <v>4800</v>
      </c>
      <c r="FL138" s="118">
        <f t="shared" si="362"/>
        <v>38322647.482014388</v>
      </c>
      <c r="FM138" s="51">
        <f t="shared" si="363"/>
        <v>1.7583573595906588E-3</v>
      </c>
      <c r="FO138" s="148"/>
      <c r="FP138" s="285"/>
      <c r="FQ138" s="284"/>
      <c r="FR138" s="142"/>
      <c r="FS138" s="142"/>
      <c r="FT138" s="142"/>
      <c r="FU138" s="142"/>
      <c r="FW138" s="301">
        <f t="shared" si="380"/>
        <v>5</v>
      </c>
      <c r="FX138" s="301">
        <v>13</v>
      </c>
      <c r="FY138" s="47" t="str">
        <f t="shared" ref="FY138:FY159" si="385">CONCATENATE(INDEX($AV$4:$AV$16,MATCH(FX138,$AT$4:$AT$16,0)),GF138)</f>
        <v>Sc4</v>
      </c>
      <c r="FZ138" s="106"/>
      <c r="GA138" s="170" t="s">
        <v>208</v>
      </c>
      <c r="GB138" s="170" t="s">
        <v>208</v>
      </c>
      <c r="GC138" s="170" t="s">
        <v>208</v>
      </c>
      <c r="GD138" s="170" t="s">
        <v>209</v>
      </c>
      <c r="GE138" s="170" t="s">
        <v>208</v>
      </c>
      <c r="GF138" s="106">
        <v>4</v>
      </c>
      <c r="GG138" s="48">
        <f t="shared" si="364"/>
        <v>6</v>
      </c>
      <c r="GH138" s="48">
        <f t="shared" si="365"/>
        <v>4</v>
      </c>
      <c r="GI138" s="48">
        <f t="shared" si="366"/>
        <v>4</v>
      </c>
      <c r="GJ138" s="48">
        <f t="shared" si="367"/>
        <v>68</v>
      </c>
      <c r="GK138" s="48">
        <f t="shared" si="368"/>
        <v>3</v>
      </c>
      <c r="GL138" s="118">
        <f t="shared" si="369"/>
        <v>19584</v>
      </c>
      <c r="GM138" s="118">
        <f t="shared" si="370"/>
        <v>3206.625</v>
      </c>
      <c r="GN138" s="202">
        <f t="shared" si="371"/>
        <v>6000</v>
      </c>
      <c r="GO138" s="118">
        <f t="shared" si="372"/>
        <v>19239750</v>
      </c>
      <c r="GP138" s="51">
        <f t="shared" si="373"/>
        <v>8.8277711045568188E-4</v>
      </c>
      <c r="GS138" s="48">
        <v>5</v>
      </c>
      <c r="GT138" s="47">
        <v>1</v>
      </c>
      <c r="GU138" s="97" t="s">
        <v>240</v>
      </c>
      <c r="GV138" s="93">
        <f t="shared" si="282"/>
        <v>2</v>
      </c>
      <c r="GW138" s="47" t="s">
        <v>206</v>
      </c>
      <c r="GX138" s="99" t="str">
        <f t="shared" si="277"/>
        <v>Pd1</v>
      </c>
      <c r="GY138" s="48">
        <f t="shared" si="299"/>
        <v>0</v>
      </c>
      <c r="GZ138" s="306">
        <f t="shared" si="278"/>
        <v>0</v>
      </c>
      <c r="HA138" s="95">
        <f t="shared" si="283"/>
        <v>0</v>
      </c>
      <c r="HB138" s="51">
        <f t="shared" si="279"/>
        <v>0</v>
      </c>
      <c r="HC138" s="51">
        <f t="shared" si="280"/>
        <v>0</v>
      </c>
      <c r="HD138" s="453">
        <f t="shared" si="281"/>
        <v>0</v>
      </c>
      <c r="HE138" s="68"/>
    </row>
    <row r="139" spans="1:214">
      <c r="A139" s="216" t="str">
        <f>AU4</f>
        <v>Wild</v>
      </c>
      <c r="B139" s="192">
        <f>IF(AND(COUNTIF(B$133:B$135,$A139)&gt;0,A139&lt;&gt;0),B$138,0)</f>
        <v>0</v>
      </c>
      <c r="C139" s="192">
        <f>IF(AND(COUNTIF(C$133:C$135,$A139)&gt;0,B139&lt;&gt;0),C$138,0)</f>
        <v>0</v>
      </c>
      <c r="D139" s="192">
        <f>IF(AND(COUNTIF(D$133:D$135,$A139)&gt;0,C139&lt;&gt;0),D$138,0)</f>
        <v>0</v>
      </c>
      <c r="E139" s="192">
        <f>IF(AND(COUNTIF(E$133:E$135,$A139)&gt;0,D139&lt;&gt;0),E$138,0)</f>
        <v>0</v>
      </c>
      <c r="F139" s="192">
        <f>IF(AND(COUNTIF(F$133:F$135,$A139)&gt;0,E139&lt;&gt;0),F$138,0)</f>
        <v>0</v>
      </c>
      <c r="G139" s="49"/>
      <c r="H139" s="47" t="str">
        <f t="shared" si="302"/>
        <v/>
      </c>
      <c r="I139" s="47" t="str">
        <f t="shared" si="302"/>
        <v/>
      </c>
      <c r="J139" s="47" t="str">
        <f t="shared" si="302"/>
        <v/>
      </c>
      <c r="K139" s="47" t="str">
        <f t="shared" si="302"/>
        <v/>
      </c>
      <c r="L139" s="47" t="str">
        <f t="shared" si="302"/>
        <v/>
      </c>
      <c r="M139" s="49" t="str">
        <f t="shared" si="374"/>
        <v>PIC-b</v>
      </c>
      <c r="N139" s="201">
        <f t="shared" si="324"/>
        <v>1</v>
      </c>
      <c r="O139" s="47" t="str">
        <f t="shared" si="325"/>
        <v/>
      </c>
      <c r="P139" s="47">
        <f t="shared" si="326"/>
        <v>1</v>
      </c>
      <c r="Q139" s="47">
        <f t="shared" si="327"/>
        <v>1</v>
      </c>
      <c r="R139" s="201">
        <f t="shared" si="328"/>
        <v>1</v>
      </c>
      <c r="Z139" s="47" t="str">
        <f t="shared" si="303"/>
        <v/>
      </c>
      <c r="AA139" s="47" t="str">
        <f t="shared" si="303"/>
        <v/>
      </c>
      <c r="AB139" s="47" t="str">
        <f t="shared" si="303"/>
        <v/>
      </c>
      <c r="AC139" s="47" t="str">
        <f t="shared" si="303"/>
        <v/>
      </c>
      <c r="AD139" s="47" t="str">
        <f t="shared" si="303"/>
        <v/>
      </c>
      <c r="AE139" s="49" t="str">
        <f t="shared" si="375"/>
        <v>PIC-b</v>
      </c>
      <c r="AF139" s="201">
        <f t="shared" si="329"/>
        <v>1</v>
      </c>
      <c r="AG139" s="47" t="str">
        <f t="shared" si="330"/>
        <v/>
      </c>
      <c r="AH139" s="47">
        <f t="shared" si="331"/>
        <v>1</v>
      </c>
      <c r="AI139" s="47">
        <f t="shared" si="332"/>
        <v>1</v>
      </c>
      <c r="AJ139" s="201">
        <f t="shared" si="333"/>
        <v>1</v>
      </c>
      <c r="AL139" s="217"/>
      <c r="AM139" s="217"/>
      <c r="AN139" s="315"/>
      <c r="AO139" s="217"/>
      <c r="AP139" s="217"/>
      <c r="AQ139" s="217"/>
      <c r="AR139" s="217"/>
      <c r="AT139" s="46">
        <f t="shared" si="306"/>
        <v>7</v>
      </c>
      <c r="AU139" s="47" t="str">
        <f t="shared" si="307"/>
        <v>A</v>
      </c>
      <c r="AV139" s="47" t="str">
        <f t="shared" si="304"/>
        <v>Ac</v>
      </c>
      <c r="AW139" s="171">
        <f t="shared" ca="1" si="308"/>
        <v>0</v>
      </c>
      <c r="AX139" s="171">
        <f t="shared" ca="1" si="309"/>
        <v>0</v>
      </c>
      <c r="AY139" s="171">
        <f t="shared" ca="1" si="309"/>
        <v>1.8897451796734284E-3</v>
      </c>
      <c r="AZ139" s="171">
        <f t="shared" ca="1" si="309"/>
        <v>1.3451184257636782E-3</v>
      </c>
      <c r="BA139" s="171">
        <f t="shared" ca="1" si="309"/>
        <v>5.6144073423179614E-3</v>
      </c>
      <c r="BC139" s="46">
        <v>8</v>
      </c>
      <c r="BD139" s="253" t="s">
        <v>245</v>
      </c>
      <c r="BK139" s="301">
        <f t="shared" si="376"/>
        <v>6</v>
      </c>
      <c r="BL139" s="301">
        <v>13</v>
      </c>
      <c r="BM139" s="47" t="str">
        <f t="shared" si="381"/>
        <v>Sc4</v>
      </c>
      <c r="BN139" s="106"/>
      <c r="BO139" s="170" t="s">
        <v>208</v>
      </c>
      <c r="BP139" s="170" t="s">
        <v>208</v>
      </c>
      <c r="BQ139" s="170" t="s">
        <v>208</v>
      </c>
      <c r="BR139" s="170" t="s">
        <v>208</v>
      </c>
      <c r="BS139" s="170" t="s">
        <v>209</v>
      </c>
      <c r="BT139" s="106">
        <v>4</v>
      </c>
      <c r="BU139" s="48">
        <f t="shared" si="314"/>
        <v>6</v>
      </c>
      <c r="BV139" s="48">
        <f t="shared" si="315"/>
        <v>4</v>
      </c>
      <c r="BW139" s="48">
        <f t="shared" si="316"/>
        <v>4</v>
      </c>
      <c r="BX139" s="48">
        <f t="shared" si="317"/>
        <v>4</v>
      </c>
      <c r="BY139" s="48">
        <f t="shared" si="318"/>
        <v>88</v>
      </c>
      <c r="BZ139" s="118">
        <f t="shared" si="319"/>
        <v>33792</v>
      </c>
      <c r="CA139" s="118">
        <f t="shared" si="320"/>
        <v>11562.218270008085</v>
      </c>
      <c r="CB139" s="202">
        <f t="shared" si="321"/>
        <v>1200</v>
      </c>
      <c r="CC139" s="118">
        <f t="shared" si="322"/>
        <v>13874661.924009701</v>
      </c>
      <c r="CD139" s="51">
        <f t="shared" si="323"/>
        <v>6.3661086873929005E-4</v>
      </c>
      <c r="CN139" s="301">
        <f t="shared" si="377"/>
        <v>6</v>
      </c>
      <c r="CO139" s="301">
        <v>13</v>
      </c>
      <c r="CP139" s="47" t="str">
        <f t="shared" si="382"/>
        <v>Sc4</v>
      </c>
      <c r="CQ139" s="106"/>
      <c r="CR139" s="170" t="s">
        <v>208</v>
      </c>
      <c r="CS139" s="170" t="s">
        <v>208</v>
      </c>
      <c r="CT139" s="170" t="s">
        <v>208</v>
      </c>
      <c r="CU139" s="170" t="s">
        <v>208</v>
      </c>
      <c r="CV139" s="170" t="s">
        <v>209</v>
      </c>
      <c r="CW139" s="106">
        <v>4</v>
      </c>
      <c r="CX139" s="48">
        <f t="shared" si="334"/>
        <v>6</v>
      </c>
      <c r="CY139" s="48">
        <f t="shared" si="335"/>
        <v>4</v>
      </c>
      <c r="CZ139" s="48">
        <f t="shared" si="336"/>
        <v>4</v>
      </c>
      <c r="DA139" s="48">
        <f t="shared" si="337"/>
        <v>4</v>
      </c>
      <c r="DB139" s="48">
        <f t="shared" si="338"/>
        <v>88</v>
      </c>
      <c r="DC139" s="118">
        <f t="shared" si="339"/>
        <v>33792</v>
      </c>
      <c r="DD139" s="118">
        <f t="shared" si="340"/>
        <v>12130.087257019439</v>
      </c>
      <c r="DE139" s="202">
        <f t="shared" si="341"/>
        <v>1800</v>
      </c>
      <c r="DF139" s="118">
        <f t="shared" si="342"/>
        <v>21834157.06263499</v>
      </c>
      <c r="DG139" s="51">
        <f t="shared" si="343"/>
        <v>1.0018162440254387E-3</v>
      </c>
      <c r="DI139" s="148"/>
      <c r="DJ139" s="285"/>
      <c r="DK139" s="284"/>
      <c r="DL139" s="142"/>
      <c r="DM139" s="142"/>
      <c r="DN139" s="142"/>
      <c r="DQ139" s="301">
        <f t="shared" si="378"/>
        <v>6</v>
      </c>
      <c r="DR139" s="301">
        <v>13</v>
      </c>
      <c r="DS139" s="47" t="str">
        <f t="shared" si="383"/>
        <v>Sc4</v>
      </c>
      <c r="DT139" s="106"/>
      <c r="DU139" s="170" t="s">
        <v>208</v>
      </c>
      <c r="DV139" s="170" t="s">
        <v>208</v>
      </c>
      <c r="DW139" s="170" t="s">
        <v>208</v>
      </c>
      <c r="DX139" s="170" t="s">
        <v>208</v>
      </c>
      <c r="DY139" s="170" t="s">
        <v>209</v>
      </c>
      <c r="DZ139" s="106">
        <v>4</v>
      </c>
      <c r="EA139" s="48">
        <f t="shared" si="344"/>
        <v>6</v>
      </c>
      <c r="EB139" s="48">
        <f t="shared" si="345"/>
        <v>4</v>
      </c>
      <c r="EC139" s="48">
        <f t="shared" si="346"/>
        <v>4</v>
      </c>
      <c r="ED139" s="48">
        <f t="shared" si="347"/>
        <v>4</v>
      </c>
      <c r="EE139" s="48">
        <f t="shared" si="348"/>
        <v>88</v>
      </c>
      <c r="EF139" s="118">
        <f t="shared" si="349"/>
        <v>33792</v>
      </c>
      <c r="EG139" s="118">
        <f t="shared" si="350"/>
        <v>11819.226009438909</v>
      </c>
      <c r="EH139" s="202">
        <f t="shared" si="351"/>
        <v>3000</v>
      </c>
      <c r="EI139" s="118">
        <f t="shared" si="352"/>
        <v>35457678.028316729</v>
      </c>
      <c r="EJ139" s="51">
        <f t="shared" si="353"/>
        <v>1.6269040165961283E-3</v>
      </c>
      <c r="EL139" s="148"/>
      <c r="EM139" s="285"/>
      <c r="EN139" s="284"/>
      <c r="EO139" s="142"/>
      <c r="EP139" s="142"/>
      <c r="EQ139" s="142"/>
      <c r="ER139" s="142"/>
      <c r="ET139" s="301">
        <f t="shared" si="379"/>
        <v>6</v>
      </c>
      <c r="EU139" s="301">
        <v>13</v>
      </c>
      <c r="EV139" s="47" t="str">
        <f t="shared" si="384"/>
        <v>Sc4</v>
      </c>
      <c r="EW139" s="106"/>
      <c r="EX139" s="170" t="s">
        <v>208</v>
      </c>
      <c r="EY139" s="170" t="s">
        <v>208</v>
      </c>
      <c r="EZ139" s="170" t="s">
        <v>208</v>
      </c>
      <c r="FA139" s="170" t="s">
        <v>208</v>
      </c>
      <c r="FB139" s="170" t="s">
        <v>209</v>
      </c>
      <c r="FC139" s="106">
        <v>4</v>
      </c>
      <c r="FD139" s="48">
        <f t="shared" si="354"/>
        <v>6</v>
      </c>
      <c r="FE139" s="48">
        <f t="shared" si="355"/>
        <v>4</v>
      </c>
      <c r="FF139" s="48">
        <f t="shared" si="356"/>
        <v>4</v>
      </c>
      <c r="FG139" s="48">
        <f t="shared" si="357"/>
        <v>4</v>
      </c>
      <c r="FH139" s="48">
        <f t="shared" si="358"/>
        <v>88</v>
      </c>
      <c r="FI139" s="118">
        <f t="shared" si="359"/>
        <v>33792</v>
      </c>
      <c r="FJ139" s="118">
        <f t="shared" si="360"/>
        <v>13776.115107913669</v>
      </c>
      <c r="FK139" s="202">
        <f t="shared" si="361"/>
        <v>4800</v>
      </c>
      <c r="FL139" s="118">
        <f t="shared" si="362"/>
        <v>66125352.517985612</v>
      </c>
      <c r="FM139" s="51">
        <f t="shared" si="363"/>
        <v>3.0340283851760389E-3</v>
      </c>
      <c r="FO139" s="148"/>
      <c r="FP139" s="285"/>
      <c r="FQ139" s="284"/>
      <c r="FR139" s="142"/>
      <c r="FS139" s="142"/>
      <c r="FT139" s="142"/>
      <c r="FU139" s="142"/>
      <c r="FW139" s="301">
        <f t="shared" si="380"/>
        <v>6</v>
      </c>
      <c r="FX139" s="301">
        <v>13</v>
      </c>
      <c r="FY139" s="47" t="str">
        <f t="shared" si="385"/>
        <v>Sc4</v>
      </c>
      <c r="FZ139" s="106"/>
      <c r="GA139" s="170" t="s">
        <v>208</v>
      </c>
      <c r="GB139" s="170" t="s">
        <v>208</v>
      </c>
      <c r="GC139" s="170" t="s">
        <v>208</v>
      </c>
      <c r="GD139" s="170" t="s">
        <v>208</v>
      </c>
      <c r="GE139" s="170" t="s">
        <v>209</v>
      </c>
      <c r="GF139" s="106">
        <v>4</v>
      </c>
      <c r="GG139" s="48">
        <f t="shared" si="364"/>
        <v>6</v>
      </c>
      <c r="GH139" s="48">
        <f t="shared" si="365"/>
        <v>4</v>
      </c>
      <c r="GI139" s="48">
        <f t="shared" si="366"/>
        <v>4</v>
      </c>
      <c r="GJ139" s="48">
        <f t="shared" si="367"/>
        <v>4</v>
      </c>
      <c r="GK139" s="48">
        <f t="shared" si="368"/>
        <v>88</v>
      </c>
      <c r="GL139" s="118">
        <f t="shared" si="369"/>
        <v>33792</v>
      </c>
      <c r="GM139" s="118">
        <f t="shared" si="370"/>
        <v>5533</v>
      </c>
      <c r="GN139" s="202">
        <f t="shared" si="371"/>
        <v>6000</v>
      </c>
      <c r="GO139" s="118">
        <f t="shared" si="372"/>
        <v>33198000</v>
      </c>
      <c r="GP139" s="51">
        <f t="shared" si="373"/>
        <v>1.5232232494137255E-3</v>
      </c>
      <c r="GS139" s="48">
        <v>6</v>
      </c>
      <c r="GT139" s="47">
        <v>5</v>
      </c>
      <c r="GU139" s="97" t="s">
        <v>240</v>
      </c>
      <c r="GV139" s="93">
        <f t="shared" si="282"/>
        <v>2</v>
      </c>
      <c r="GW139" s="47" t="s">
        <v>206</v>
      </c>
      <c r="GX139" s="99" t="str">
        <f t="shared" si="277"/>
        <v>Pe5</v>
      </c>
      <c r="GY139" s="48">
        <f t="shared" si="299"/>
        <v>600</v>
      </c>
      <c r="GZ139" s="306">
        <f t="shared" si="278"/>
        <v>47042.570148636289</v>
      </c>
      <c r="HA139" s="95">
        <f t="shared" si="283"/>
        <v>3721.9988076071504</v>
      </c>
      <c r="HB139" s="51">
        <f t="shared" si="279"/>
        <v>3.7506349223645605E-4</v>
      </c>
      <c r="HC139" s="51">
        <f t="shared" si="280"/>
        <v>2.6867284265544773E-3</v>
      </c>
      <c r="HD139" s="453">
        <f t="shared" si="281"/>
        <v>2.2632145438527079E-2</v>
      </c>
      <c r="HE139" s="68"/>
    </row>
    <row r="140" spans="1:214">
      <c r="A140" s="216" t="str">
        <f t="shared" ref="A140:A151" si="386">AU5</f>
        <v>PIC-a</v>
      </c>
      <c r="B140" s="192">
        <f t="shared" ref="B140:F150" si="387">IF(AND(COUNTIF(B$133:B$135,$A140)+B$139&gt;0,A140&lt;&gt;0),B$138,0)</f>
        <v>0</v>
      </c>
      <c r="C140" s="192">
        <f t="shared" si="387"/>
        <v>0</v>
      </c>
      <c r="D140" s="192">
        <f t="shared" si="387"/>
        <v>0</v>
      </c>
      <c r="E140" s="192">
        <f t="shared" si="387"/>
        <v>0</v>
      </c>
      <c r="F140" s="192">
        <f t="shared" si="387"/>
        <v>0</v>
      </c>
      <c r="G140" s="49"/>
      <c r="H140" s="47" t="str">
        <f t="shared" si="302"/>
        <v/>
      </c>
      <c r="I140" s="47" t="str">
        <f t="shared" si="302"/>
        <v/>
      </c>
      <c r="J140" s="47" t="str">
        <f t="shared" si="302"/>
        <v/>
      </c>
      <c r="K140" s="47" t="str">
        <f t="shared" si="302"/>
        <v/>
      </c>
      <c r="L140" s="47" t="str">
        <f t="shared" si="302"/>
        <v/>
      </c>
      <c r="M140" s="49" t="str">
        <f t="shared" si="374"/>
        <v>PIC-b</v>
      </c>
      <c r="N140" s="201">
        <f t="shared" si="324"/>
        <v>1</v>
      </c>
      <c r="O140" s="47" t="str">
        <f t="shared" si="325"/>
        <v/>
      </c>
      <c r="P140" s="47">
        <f t="shared" si="326"/>
        <v>1</v>
      </c>
      <c r="Q140" s="47">
        <f t="shared" si="327"/>
        <v>1</v>
      </c>
      <c r="R140" s="201">
        <f t="shared" si="328"/>
        <v>1</v>
      </c>
      <c r="Z140" s="47" t="str">
        <f t="shared" si="303"/>
        <v/>
      </c>
      <c r="AA140" s="47" t="str">
        <f t="shared" si="303"/>
        <v/>
      </c>
      <c r="AB140" s="47" t="str">
        <f t="shared" si="303"/>
        <v/>
      </c>
      <c r="AC140" s="47" t="str">
        <f t="shared" si="303"/>
        <v/>
      </c>
      <c r="AD140" s="47" t="str">
        <f t="shared" si="303"/>
        <v/>
      </c>
      <c r="AE140" s="49" t="str">
        <f t="shared" si="375"/>
        <v>PIC-b</v>
      </c>
      <c r="AF140" s="201">
        <f t="shared" si="329"/>
        <v>1</v>
      </c>
      <c r="AG140" s="47" t="str">
        <f t="shared" si="330"/>
        <v/>
      </c>
      <c r="AH140" s="47">
        <f t="shared" si="331"/>
        <v>1</v>
      </c>
      <c r="AI140" s="47">
        <f t="shared" si="332"/>
        <v>1</v>
      </c>
      <c r="AJ140" s="201">
        <f t="shared" si="333"/>
        <v>1</v>
      </c>
      <c r="AL140" s="312"/>
      <c r="AM140" s="318"/>
      <c r="AN140" s="319"/>
      <c r="AO140" s="319"/>
      <c r="AP140" s="312"/>
      <c r="AQ140" s="217"/>
      <c r="AR140" s="217"/>
      <c r="AT140" s="46">
        <f t="shared" si="306"/>
        <v>8</v>
      </c>
      <c r="AU140" s="47" t="str">
        <f t="shared" si="307"/>
        <v>K</v>
      </c>
      <c r="AV140" s="47" t="str">
        <f t="shared" si="304"/>
        <v>Kg</v>
      </c>
      <c r="AW140" s="171">
        <f t="shared" ca="1" si="308"/>
        <v>0</v>
      </c>
      <c r="AX140" s="171">
        <f t="shared" ca="1" si="309"/>
        <v>0</v>
      </c>
      <c r="AY140" s="171">
        <f t="shared" ca="1" si="309"/>
        <v>1.0436547242287343E-3</v>
      </c>
      <c r="AZ140" s="171">
        <f t="shared" ca="1" si="309"/>
        <v>7.5004973088779016E-3</v>
      </c>
      <c r="BA140" s="171">
        <f t="shared" ca="1" si="309"/>
        <v>7.1057342926211702E-3</v>
      </c>
      <c r="BC140" s="102" t="s">
        <v>246</v>
      </c>
      <c r="BD140" s="102" t="s">
        <v>247</v>
      </c>
      <c r="BE140" s="102" t="s">
        <v>248</v>
      </c>
      <c r="BG140" s="176" t="s">
        <v>249</v>
      </c>
      <c r="BK140" s="301">
        <f t="shared" si="376"/>
        <v>7</v>
      </c>
      <c r="BL140" s="301">
        <v>13</v>
      </c>
      <c r="BM140" s="47" t="str">
        <f t="shared" si="381"/>
        <v>Sc3</v>
      </c>
      <c r="BN140" s="106"/>
      <c r="BO140" s="170" t="s">
        <v>209</v>
      </c>
      <c r="BP140" s="170" t="s">
        <v>209</v>
      </c>
      <c r="BQ140" s="170" t="s">
        <v>208</v>
      </c>
      <c r="BR140" s="170" t="s">
        <v>208</v>
      </c>
      <c r="BS140" s="170" t="s">
        <v>208</v>
      </c>
      <c r="BT140" s="106">
        <v>3</v>
      </c>
      <c r="BU140" s="48">
        <f t="shared" si="314"/>
        <v>50</v>
      </c>
      <c r="BV140" s="48">
        <f t="shared" si="315"/>
        <v>18</v>
      </c>
      <c r="BW140" s="48">
        <f t="shared" si="316"/>
        <v>4</v>
      </c>
      <c r="BX140" s="48">
        <f t="shared" si="317"/>
        <v>4</v>
      </c>
      <c r="BY140" s="48">
        <f t="shared" si="318"/>
        <v>3</v>
      </c>
      <c r="BZ140" s="118">
        <f t="shared" si="319"/>
        <v>43200</v>
      </c>
      <c r="CA140" s="118">
        <f t="shared" si="320"/>
        <v>14781.244947453517</v>
      </c>
      <c r="CB140" s="202">
        <f t="shared" si="321"/>
        <v>240</v>
      </c>
      <c r="CC140" s="118">
        <f t="shared" si="322"/>
        <v>3547498.7873888439</v>
      </c>
      <c r="CD140" s="51">
        <f t="shared" si="323"/>
        <v>1.6276982439356849E-4</v>
      </c>
      <c r="CN140" s="301">
        <f t="shared" si="377"/>
        <v>7</v>
      </c>
      <c r="CO140" s="301">
        <v>13</v>
      </c>
      <c r="CP140" s="47" t="str">
        <f t="shared" si="382"/>
        <v>Sc3</v>
      </c>
      <c r="CQ140" s="106"/>
      <c r="CR140" s="170" t="s">
        <v>209</v>
      </c>
      <c r="CS140" s="170" t="s">
        <v>209</v>
      </c>
      <c r="CT140" s="170" t="s">
        <v>208</v>
      </c>
      <c r="CU140" s="170" t="s">
        <v>208</v>
      </c>
      <c r="CV140" s="170" t="s">
        <v>208</v>
      </c>
      <c r="CW140" s="106">
        <v>3</v>
      </c>
      <c r="CX140" s="48">
        <f t="shared" si="334"/>
        <v>50</v>
      </c>
      <c r="CY140" s="48">
        <f t="shared" si="335"/>
        <v>18</v>
      </c>
      <c r="CZ140" s="48">
        <f t="shared" si="336"/>
        <v>4</v>
      </c>
      <c r="DA140" s="48">
        <f t="shared" si="337"/>
        <v>4</v>
      </c>
      <c r="DB140" s="48">
        <f t="shared" si="338"/>
        <v>3</v>
      </c>
      <c r="DC140" s="118">
        <f t="shared" si="339"/>
        <v>43200</v>
      </c>
      <c r="DD140" s="118">
        <f t="shared" si="340"/>
        <v>15507.213822894169</v>
      </c>
      <c r="DE140" s="202">
        <f t="shared" si="341"/>
        <v>360</v>
      </c>
      <c r="DF140" s="118">
        <f t="shared" si="342"/>
        <v>5582596.9762419006</v>
      </c>
      <c r="DG140" s="51">
        <f t="shared" si="343"/>
        <v>2.5614619875650421E-4</v>
      </c>
      <c r="DI140" s="148"/>
      <c r="DJ140" s="285"/>
      <c r="DK140" s="284"/>
      <c r="DL140" s="142"/>
      <c r="DM140" s="142"/>
      <c r="DN140" s="142"/>
      <c r="DQ140" s="301">
        <f t="shared" si="378"/>
        <v>7</v>
      </c>
      <c r="DR140" s="301">
        <v>13</v>
      </c>
      <c r="DS140" s="47" t="str">
        <f t="shared" si="383"/>
        <v>Sc3</v>
      </c>
      <c r="DT140" s="106"/>
      <c r="DU140" s="170" t="s">
        <v>209</v>
      </c>
      <c r="DV140" s="170" t="s">
        <v>209</v>
      </c>
      <c r="DW140" s="170" t="s">
        <v>208</v>
      </c>
      <c r="DX140" s="170" t="s">
        <v>208</v>
      </c>
      <c r="DY140" s="170" t="s">
        <v>208</v>
      </c>
      <c r="DZ140" s="106">
        <v>3</v>
      </c>
      <c r="EA140" s="48">
        <f t="shared" si="344"/>
        <v>50</v>
      </c>
      <c r="EB140" s="48">
        <f t="shared" si="345"/>
        <v>18</v>
      </c>
      <c r="EC140" s="48">
        <f t="shared" si="346"/>
        <v>4</v>
      </c>
      <c r="ED140" s="48">
        <f t="shared" si="347"/>
        <v>4</v>
      </c>
      <c r="EE140" s="48">
        <f t="shared" si="348"/>
        <v>3</v>
      </c>
      <c r="EF140" s="118">
        <f t="shared" si="349"/>
        <v>43200</v>
      </c>
      <c r="EG140" s="118">
        <f t="shared" si="350"/>
        <v>15109.805977975877</v>
      </c>
      <c r="EH140" s="202">
        <f t="shared" si="351"/>
        <v>600</v>
      </c>
      <c r="EI140" s="118">
        <f t="shared" si="352"/>
        <v>9065883.5867855269</v>
      </c>
      <c r="EJ140" s="51">
        <f t="shared" si="353"/>
        <v>4.1596977697060095E-4</v>
      </c>
      <c r="EL140" s="148"/>
      <c r="EM140" s="285"/>
      <c r="EN140" s="284"/>
      <c r="EO140" s="142"/>
      <c r="EP140" s="142"/>
      <c r="EQ140" s="142"/>
      <c r="ER140" s="142"/>
      <c r="ET140" s="301">
        <f t="shared" si="379"/>
        <v>7</v>
      </c>
      <c r="EU140" s="301">
        <v>13</v>
      </c>
      <c r="EV140" s="47" t="str">
        <f t="shared" si="384"/>
        <v>Sc3</v>
      </c>
      <c r="EW140" s="106"/>
      <c r="EX140" s="170" t="s">
        <v>209</v>
      </c>
      <c r="EY140" s="170" t="s">
        <v>209</v>
      </c>
      <c r="EZ140" s="170" t="s">
        <v>208</v>
      </c>
      <c r="FA140" s="170" t="s">
        <v>208</v>
      </c>
      <c r="FB140" s="170" t="s">
        <v>208</v>
      </c>
      <c r="FC140" s="106">
        <v>3</v>
      </c>
      <c r="FD140" s="48">
        <f t="shared" si="354"/>
        <v>50</v>
      </c>
      <c r="FE140" s="48">
        <f t="shared" si="355"/>
        <v>18</v>
      </c>
      <c r="FF140" s="48">
        <f t="shared" si="356"/>
        <v>4</v>
      </c>
      <c r="FG140" s="48">
        <f t="shared" si="357"/>
        <v>4</v>
      </c>
      <c r="FH140" s="48">
        <f t="shared" si="358"/>
        <v>3</v>
      </c>
      <c r="FI140" s="118">
        <f t="shared" si="359"/>
        <v>43200</v>
      </c>
      <c r="FJ140" s="118">
        <f t="shared" si="360"/>
        <v>17611.510791366909</v>
      </c>
      <c r="FK140" s="202">
        <f t="shared" si="361"/>
        <v>960</v>
      </c>
      <c r="FL140" s="118">
        <f t="shared" si="362"/>
        <v>16907050.359712232</v>
      </c>
      <c r="FM140" s="51">
        <f t="shared" si="363"/>
        <v>7.7574589393705545E-4</v>
      </c>
      <c r="FO140" s="148"/>
      <c r="FP140" s="285"/>
      <c r="FQ140" s="284"/>
      <c r="FR140" s="142"/>
      <c r="FS140" s="142"/>
      <c r="FT140" s="142"/>
      <c r="FU140" s="142"/>
      <c r="FW140" s="301">
        <f t="shared" si="380"/>
        <v>7</v>
      </c>
      <c r="FX140" s="301">
        <v>13</v>
      </c>
      <c r="FY140" s="47" t="str">
        <f t="shared" si="385"/>
        <v>Sc3</v>
      </c>
      <c r="FZ140" s="106"/>
      <c r="GA140" s="170" t="s">
        <v>209</v>
      </c>
      <c r="GB140" s="170" t="s">
        <v>209</v>
      </c>
      <c r="GC140" s="170" t="s">
        <v>208</v>
      </c>
      <c r="GD140" s="170" t="s">
        <v>208</v>
      </c>
      <c r="GE140" s="170" t="s">
        <v>208</v>
      </c>
      <c r="GF140" s="106">
        <v>3</v>
      </c>
      <c r="GG140" s="48">
        <f t="shared" si="364"/>
        <v>50</v>
      </c>
      <c r="GH140" s="48">
        <f t="shared" si="365"/>
        <v>18</v>
      </c>
      <c r="GI140" s="48">
        <f t="shared" si="366"/>
        <v>4</v>
      </c>
      <c r="GJ140" s="48">
        <f t="shared" si="367"/>
        <v>4</v>
      </c>
      <c r="GK140" s="48">
        <f t="shared" si="368"/>
        <v>3</v>
      </c>
      <c r="GL140" s="118">
        <f t="shared" si="369"/>
        <v>43200</v>
      </c>
      <c r="GM140" s="118">
        <f t="shared" si="370"/>
        <v>7073.4375</v>
      </c>
      <c r="GN140" s="202">
        <f t="shared" si="371"/>
        <v>1200</v>
      </c>
      <c r="GO140" s="118">
        <f t="shared" si="372"/>
        <v>8488125</v>
      </c>
      <c r="GP140" s="51">
        <f t="shared" si="373"/>
        <v>3.8946048990691847E-4</v>
      </c>
      <c r="GS140" s="48">
        <v>6</v>
      </c>
      <c r="GT140" s="47">
        <v>4</v>
      </c>
      <c r="GU140" s="97" t="s">
        <v>240</v>
      </c>
      <c r="GV140" s="93">
        <f t="shared" si="282"/>
        <v>2</v>
      </c>
      <c r="GW140" s="47" t="s">
        <v>206</v>
      </c>
      <c r="GX140" s="99" t="str">
        <f t="shared" si="277"/>
        <v>Pe4</v>
      </c>
      <c r="GY140" s="48">
        <f t="shared" si="299"/>
        <v>200</v>
      </c>
      <c r="GZ140" s="306">
        <f t="shared" si="278"/>
        <v>309696.92014518887</v>
      </c>
      <c r="HA140" s="95">
        <f t="shared" si="283"/>
        <v>565.36690748463047</v>
      </c>
      <c r="HB140" s="51">
        <f t="shared" si="279"/>
        <v>2.4691679905566688E-3</v>
      </c>
      <c r="HC140" s="51">
        <f t="shared" si="280"/>
        <v>5.8958762693834361E-3</v>
      </c>
      <c r="HD140" s="453">
        <f t="shared" si="281"/>
        <v>1.115577408829484E-2</v>
      </c>
      <c r="HE140" s="68"/>
    </row>
    <row r="141" spans="1:214">
      <c r="A141" s="216" t="str">
        <f t="shared" si="386"/>
        <v>PIC-b</v>
      </c>
      <c r="B141" s="192">
        <f t="shared" si="387"/>
        <v>0</v>
      </c>
      <c r="C141" s="192">
        <f t="shared" si="387"/>
        <v>0</v>
      </c>
      <c r="D141" s="192">
        <f t="shared" si="387"/>
        <v>0</v>
      </c>
      <c r="E141" s="192">
        <f t="shared" si="387"/>
        <v>0</v>
      </c>
      <c r="F141" s="192">
        <f t="shared" si="387"/>
        <v>0</v>
      </c>
      <c r="G141" s="49"/>
      <c r="H141" s="47" t="str">
        <f t="shared" si="302"/>
        <v/>
      </c>
      <c r="I141" s="47" t="str">
        <f t="shared" si="302"/>
        <v/>
      </c>
      <c r="J141" s="47" t="str">
        <f t="shared" si="302"/>
        <v/>
      </c>
      <c r="K141" s="47" t="str">
        <f t="shared" si="302"/>
        <v/>
      </c>
      <c r="L141" s="47" t="str">
        <f t="shared" si="302"/>
        <v/>
      </c>
      <c r="M141" s="49" t="str">
        <f t="shared" si="374"/>
        <v>PIC-b</v>
      </c>
      <c r="N141" s="201">
        <f t="shared" si="324"/>
        <v>1</v>
      </c>
      <c r="O141" s="47" t="str">
        <f t="shared" si="325"/>
        <v/>
      </c>
      <c r="P141" s="47">
        <f t="shared" si="326"/>
        <v>1</v>
      </c>
      <c r="Q141" s="47">
        <f t="shared" si="327"/>
        <v>1</v>
      </c>
      <c r="R141" s="201">
        <f t="shared" si="328"/>
        <v>1</v>
      </c>
      <c r="Z141" s="47" t="str">
        <f t="shared" si="303"/>
        <v/>
      </c>
      <c r="AA141" s="47" t="str">
        <f t="shared" si="303"/>
        <v/>
      </c>
      <c r="AB141" s="47" t="str">
        <f t="shared" si="303"/>
        <v/>
      </c>
      <c r="AC141" s="47" t="str">
        <f t="shared" si="303"/>
        <v/>
      </c>
      <c r="AD141" s="47" t="str">
        <f t="shared" si="303"/>
        <v/>
      </c>
      <c r="AE141" s="49" t="str">
        <f t="shared" si="375"/>
        <v>PIC-b</v>
      </c>
      <c r="AF141" s="201">
        <f t="shared" si="329"/>
        <v>1</v>
      </c>
      <c r="AG141" s="47" t="str">
        <f t="shared" si="330"/>
        <v/>
      </c>
      <c r="AH141" s="47">
        <f t="shared" si="331"/>
        <v>1</v>
      </c>
      <c r="AI141" s="47">
        <f t="shared" si="332"/>
        <v>1</v>
      </c>
      <c r="AJ141" s="201">
        <f t="shared" si="333"/>
        <v>1</v>
      </c>
      <c r="AL141" s="217"/>
      <c r="AM141" s="320"/>
      <c r="AN141" s="321"/>
      <c r="AO141" s="322"/>
      <c r="AP141" s="217"/>
      <c r="AQ141" s="217"/>
      <c r="AR141" s="217"/>
      <c r="AT141" s="46">
        <f t="shared" si="306"/>
        <v>9</v>
      </c>
      <c r="AU141" s="47" t="str">
        <f t="shared" si="307"/>
        <v>Q</v>
      </c>
      <c r="AV141" s="47" t="str">
        <f t="shared" si="304"/>
        <v>Qn</v>
      </c>
      <c r="AW141" s="171">
        <f t="shared" ca="1" si="308"/>
        <v>0</v>
      </c>
      <c r="AX141" s="171">
        <f t="shared" ca="1" si="309"/>
        <v>0</v>
      </c>
      <c r="AY141" s="171">
        <f t="shared" ca="1" si="309"/>
        <v>1.7737835436480134E-2</v>
      </c>
      <c r="AZ141" s="171">
        <f t="shared" ca="1" si="309"/>
        <v>4.2985306214621891E-3</v>
      </c>
      <c r="BA141" s="171">
        <f t="shared" ca="1" si="309"/>
        <v>1.6119489830483211E-2</v>
      </c>
      <c r="BC141" s="294">
        <v>5</v>
      </c>
      <c r="BD141" s="254">
        <v>3335</v>
      </c>
      <c r="BE141" s="255">
        <f>+BD141/$BD$144</f>
        <v>0.34976402726796013</v>
      </c>
      <c r="BG141" s="60">
        <f>+EJ130+EJ160</f>
        <v>1.001759677578091</v>
      </c>
      <c r="BK141" s="301">
        <f t="shared" si="376"/>
        <v>8</v>
      </c>
      <c r="BL141" s="301">
        <v>13</v>
      </c>
      <c r="BM141" s="47" t="str">
        <f t="shared" si="381"/>
        <v>Sc3</v>
      </c>
      <c r="BN141" s="106"/>
      <c r="BO141" s="170" t="s">
        <v>209</v>
      </c>
      <c r="BP141" s="170" t="s">
        <v>208</v>
      </c>
      <c r="BQ141" s="170" t="s">
        <v>209</v>
      </c>
      <c r="BR141" s="170" t="s">
        <v>208</v>
      </c>
      <c r="BS141" s="170" t="s">
        <v>208</v>
      </c>
      <c r="BT141" s="106">
        <v>3</v>
      </c>
      <c r="BU141" s="48">
        <f t="shared" si="314"/>
        <v>50</v>
      </c>
      <c r="BV141" s="48">
        <f t="shared" si="315"/>
        <v>4</v>
      </c>
      <c r="BW141" s="48">
        <f t="shared" si="316"/>
        <v>41</v>
      </c>
      <c r="BX141" s="48">
        <f t="shared" si="317"/>
        <v>4</v>
      </c>
      <c r="BY141" s="48">
        <f t="shared" si="318"/>
        <v>3</v>
      </c>
      <c r="BZ141" s="118">
        <f t="shared" si="319"/>
        <v>98400</v>
      </c>
      <c r="CA141" s="118">
        <f t="shared" si="320"/>
        <v>33668.391269199681</v>
      </c>
      <c r="CB141" s="202">
        <f t="shared" si="321"/>
        <v>240</v>
      </c>
      <c r="CC141" s="118">
        <f t="shared" si="322"/>
        <v>8080413.9046079237</v>
      </c>
      <c r="CD141" s="51">
        <f t="shared" si="323"/>
        <v>3.707534888964616E-4</v>
      </c>
      <c r="CN141" s="301">
        <f t="shared" si="377"/>
        <v>8</v>
      </c>
      <c r="CO141" s="301">
        <v>13</v>
      </c>
      <c r="CP141" s="47" t="str">
        <f t="shared" si="382"/>
        <v>Sc3</v>
      </c>
      <c r="CQ141" s="106"/>
      <c r="CR141" s="170" t="s">
        <v>209</v>
      </c>
      <c r="CS141" s="170" t="s">
        <v>208</v>
      </c>
      <c r="CT141" s="170" t="s">
        <v>209</v>
      </c>
      <c r="CU141" s="170" t="s">
        <v>208</v>
      </c>
      <c r="CV141" s="170" t="s">
        <v>208</v>
      </c>
      <c r="CW141" s="106">
        <v>3</v>
      </c>
      <c r="CX141" s="48">
        <f t="shared" si="334"/>
        <v>50</v>
      </c>
      <c r="CY141" s="48">
        <f t="shared" si="335"/>
        <v>4</v>
      </c>
      <c r="CZ141" s="48">
        <f t="shared" si="336"/>
        <v>41</v>
      </c>
      <c r="DA141" s="48">
        <f t="shared" si="337"/>
        <v>4</v>
      </c>
      <c r="DB141" s="48">
        <f t="shared" si="338"/>
        <v>3</v>
      </c>
      <c r="DC141" s="118">
        <f t="shared" si="339"/>
        <v>98400</v>
      </c>
      <c r="DD141" s="118">
        <f t="shared" si="340"/>
        <v>35321.987041036715</v>
      </c>
      <c r="DE141" s="202">
        <f t="shared" si="341"/>
        <v>360</v>
      </c>
      <c r="DF141" s="118">
        <f t="shared" si="342"/>
        <v>12715915.334773216</v>
      </c>
      <c r="DG141" s="51">
        <f t="shared" si="343"/>
        <v>5.83444119389815E-4</v>
      </c>
      <c r="DI141" s="148"/>
      <c r="DJ141" s="285"/>
      <c r="DK141" s="284"/>
      <c r="DL141" s="142"/>
      <c r="DM141" s="142"/>
      <c r="DN141" s="142"/>
      <c r="DQ141" s="301">
        <f t="shared" si="378"/>
        <v>8</v>
      </c>
      <c r="DR141" s="301">
        <v>13</v>
      </c>
      <c r="DS141" s="47" t="str">
        <f t="shared" si="383"/>
        <v>Sc3</v>
      </c>
      <c r="DT141" s="106"/>
      <c r="DU141" s="170" t="s">
        <v>209</v>
      </c>
      <c r="DV141" s="170" t="s">
        <v>208</v>
      </c>
      <c r="DW141" s="170" t="s">
        <v>209</v>
      </c>
      <c r="DX141" s="170" t="s">
        <v>208</v>
      </c>
      <c r="DY141" s="170" t="s">
        <v>208</v>
      </c>
      <c r="DZ141" s="106">
        <v>3</v>
      </c>
      <c r="EA141" s="48">
        <f t="shared" si="344"/>
        <v>50</v>
      </c>
      <c r="EB141" s="48">
        <f t="shared" si="345"/>
        <v>4</v>
      </c>
      <c r="EC141" s="48">
        <f t="shared" si="346"/>
        <v>41</v>
      </c>
      <c r="ED141" s="48">
        <f t="shared" si="347"/>
        <v>4</v>
      </c>
      <c r="EE141" s="48">
        <f t="shared" si="348"/>
        <v>3</v>
      </c>
      <c r="EF141" s="118">
        <f t="shared" si="349"/>
        <v>98400</v>
      </c>
      <c r="EG141" s="118">
        <f t="shared" si="350"/>
        <v>34416.780283167274</v>
      </c>
      <c r="EH141" s="202">
        <f t="shared" si="351"/>
        <v>600</v>
      </c>
      <c r="EI141" s="118">
        <f t="shared" si="352"/>
        <v>20650068.169900365</v>
      </c>
      <c r="EJ141" s="51">
        <f t="shared" si="353"/>
        <v>9.4748671421081331E-4</v>
      </c>
      <c r="EL141" s="148"/>
      <c r="EM141" s="285"/>
      <c r="EN141" s="284"/>
      <c r="EO141" s="142"/>
      <c r="EP141" s="142"/>
      <c r="EQ141" s="142"/>
      <c r="ER141" s="142"/>
      <c r="ET141" s="301">
        <f t="shared" si="379"/>
        <v>8</v>
      </c>
      <c r="EU141" s="301">
        <v>13</v>
      </c>
      <c r="EV141" s="47" t="str">
        <f t="shared" si="384"/>
        <v>Sc3</v>
      </c>
      <c r="EW141" s="106"/>
      <c r="EX141" s="170" t="s">
        <v>209</v>
      </c>
      <c r="EY141" s="170" t="s">
        <v>208</v>
      </c>
      <c r="EZ141" s="170" t="s">
        <v>209</v>
      </c>
      <c r="FA141" s="170" t="s">
        <v>208</v>
      </c>
      <c r="FB141" s="170" t="s">
        <v>208</v>
      </c>
      <c r="FC141" s="106">
        <v>3</v>
      </c>
      <c r="FD141" s="48">
        <f t="shared" si="354"/>
        <v>50</v>
      </c>
      <c r="FE141" s="48">
        <f t="shared" si="355"/>
        <v>4</v>
      </c>
      <c r="FF141" s="48">
        <f t="shared" si="356"/>
        <v>41</v>
      </c>
      <c r="FG141" s="48">
        <f t="shared" si="357"/>
        <v>4</v>
      </c>
      <c r="FH141" s="48">
        <f t="shared" si="358"/>
        <v>3</v>
      </c>
      <c r="FI141" s="118">
        <f t="shared" si="359"/>
        <v>98400</v>
      </c>
      <c r="FJ141" s="118">
        <f t="shared" si="360"/>
        <v>40115.107913669068</v>
      </c>
      <c r="FK141" s="202">
        <f t="shared" si="361"/>
        <v>960</v>
      </c>
      <c r="FL141" s="118">
        <f t="shared" si="362"/>
        <v>38510503.597122304</v>
      </c>
      <c r="FM141" s="51">
        <f t="shared" si="363"/>
        <v>1.7669767584121815E-3</v>
      </c>
      <c r="FO141" s="148"/>
      <c r="FP141" s="285"/>
      <c r="FQ141" s="284"/>
      <c r="FR141" s="142"/>
      <c r="FS141" s="142"/>
      <c r="FT141" s="142"/>
      <c r="FU141" s="142"/>
      <c r="FW141" s="301">
        <f t="shared" si="380"/>
        <v>8</v>
      </c>
      <c r="FX141" s="301">
        <v>13</v>
      </c>
      <c r="FY141" s="47" t="str">
        <f t="shared" si="385"/>
        <v>Sc3</v>
      </c>
      <c r="FZ141" s="106"/>
      <c r="GA141" s="170" t="s">
        <v>209</v>
      </c>
      <c r="GB141" s="170" t="s">
        <v>208</v>
      </c>
      <c r="GC141" s="170" t="s">
        <v>209</v>
      </c>
      <c r="GD141" s="170" t="s">
        <v>208</v>
      </c>
      <c r="GE141" s="170" t="s">
        <v>208</v>
      </c>
      <c r="GF141" s="106">
        <v>3</v>
      </c>
      <c r="GG141" s="48">
        <f t="shared" si="364"/>
        <v>50</v>
      </c>
      <c r="GH141" s="48">
        <f t="shared" si="365"/>
        <v>4</v>
      </c>
      <c r="GI141" s="48">
        <f t="shared" si="366"/>
        <v>41</v>
      </c>
      <c r="GJ141" s="48">
        <f t="shared" si="367"/>
        <v>4</v>
      </c>
      <c r="GK141" s="48">
        <f t="shared" si="368"/>
        <v>3</v>
      </c>
      <c r="GL141" s="118">
        <f t="shared" si="369"/>
        <v>98400</v>
      </c>
      <c r="GM141" s="118">
        <f t="shared" si="370"/>
        <v>16111.718749999998</v>
      </c>
      <c r="GN141" s="202">
        <f t="shared" si="371"/>
        <v>1200</v>
      </c>
      <c r="GO141" s="118">
        <f t="shared" si="372"/>
        <v>19334062.499999996</v>
      </c>
      <c r="GP141" s="51">
        <f t="shared" si="373"/>
        <v>8.8710444923242524E-4</v>
      </c>
      <c r="GS141" s="48">
        <v>6</v>
      </c>
      <c r="GT141" s="47">
        <v>3</v>
      </c>
      <c r="GU141" s="97" t="s">
        <v>240</v>
      </c>
      <c r="GV141" s="93">
        <f t="shared" si="282"/>
        <v>2</v>
      </c>
      <c r="GW141" s="47" t="s">
        <v>206</v>
      </c>
      <c r="GX141" s="99" t="str">
        <f t="shared" si="277"/>
        <v>Pe3</v>
      </c>
      <c r="GY141" s="48">
        <f t="shared" si="299"/>
        <v>60</v>
      </c>
      <c r="GZ141" s="306">
        <f t="shared" si="278"/>
        <v>445924.36286728148</v>
      </c>
      <c r="HA141" s="95">
        <f t="shared" si="283"/>
        <v>392.65042365965542</v>
      </c>
      <c r="HB141" s="51">
        <f t="shared" si="279"/>
        <v>3.5552893534914064E-3</v>
      </c>
      <c r="HC141" s="51">
        <f t="shared" si="280"/>
        <v>2.5467946543380978E-3</v>
      </c>
      <c r="HD141" s="453">
        <f t="shared" si="281"/>
        <v>8.0748679673826098E-5</v>
      </c>
      <c r="HE141" s="68"/>
    </row>
    <row r="142" spans="1:214">
      <c r="A142" s="216" t="str">
        <f t="shared" si="386"/>
        <v>PIC-c</v>
      </c>
      <c r="B142" s="192">
        <f t="shared" si="387"/>
        <v>1</v>
      </c>
      <c r="C142" s="192">
        <f t="shared" si="387"/>
        <v>0</v>
      </c>
      <c r="D142" s="192">
        <f t="shared" si="387"/>
        <v>0</v>
      </c>
      <c r="E142" s="192">
        <f t="shared" si="387"/>
        <v>0</v>
      </c>
      <c r="F142" s="192">
        <f t="shared" si="387"/>
        <v>0</v>
      </c>
      <c r="G142" s="49"/>
      <c r="H142" s="47" t="str">
        <f t="shared" si="302"/>
        <v/>
      </c>
      <c r="I142" s="47" t="str">
        <f t="shared" si="302"/>
        <v/>
      </c>
      <c r="J142" s="47" t="str">
        <f t="shared" si="302"/>
        <v/>
      </c>
      <c r="K142" s="47" t="str">
        <f t="shared" si="302"/>
        <v/>
      </c>
      <c r="L142" s="47" t="str">
        <f t="shared" si="302"/>
        <v/>
      </c>
      <c r="M142" s="49" t="str">
        <f t="shared" si="374"/>
        <v>PIC-b</v>
      </c>
      <c r="N142" s="201" t="str">
        <f t="shared" si="324"/>
        <v/>
      </c>
      <c r="O142" s="47" t="str">
        <f t="shared" si="325"/>
        <v/>
      </c>
      <c r="P142" s="47">
        <f t="shared" si="326"/>
        <v>1</v>
      </c>
      <c r="Q142" s="47">
        <f t="shared" si="327"/>
        <v>1</v>
      </c>
      <c r="R142" s="201">
        <f t="shared" si="328"/>
        <v>1</v>
      </c>
      <c r="Z142" s="47" t="str">
        <f t="shared" si="303"/>
        <v/>
      </c>
      <c r="AA142" s="47" t="str">
        <f t="shared" si="303"/>
        <v/>
      </c>
      <c r="AB142" s="47" t="str">
        <f t="shared" si="303"/>
        <v/>
      </c>
      <c r="AC142" s="47" t="str">
        <f t="shared" si="303"/>
        <v/>
      </c>
      <c r="AD142" s="47" t="str">
        <f t="shared" si="303"/>
        <v/>
      </c>
      <c r="AE142" s="49" t="str">
        <f t="shared" si="375"/>
        <v>PIC-b</v>
      </c>
      <c r="AF142" s="201" t="str">
        <f t="shared" si="329"/>
        <v/>
      </c>
      <c r="AG142" s="47" t="str">
        <f t="shared" si="330"/>
        <v/>
      </c>
      <c r="AH142" s="47">
        <f t="shared" si="331"/>
        <v>1</v>
      </c>
      <c r="AI142" s="47">
        <f t="shared" si="332"/>
        <v>1</v>
      </c>
      <c r="AJ142" s="201">
        <f t="shared" si="333"/>
        <v>1</v>
      </c>
      <c r="AL142" s="217"/>
      <c r="AM142" s="344"/>
      <c r="AN142" s="312"/>
      <c r="AO142" s="323"/>
      <c r="AP142" s="323"/>
      <c r="AQ142" s="217"/>
      <c r="AR142" s="217"/>
      <c r="AT142" s="46">
        <f t="shared" si="306"/>
        <v>10</v>
      </c>
      <c r="AU142" s="47" t="str">
        <f t="shared" si="307"/>
        <v>J</v>
      </c>
      <c r="AV142" s="47" t="str">
        <f t="shared" si="304"/>
        <v>Jk</v>
      </c>
      <c r="AW142" s="171">
        <f t="shared" ca="1" si="308"/>
        <v>0</v>
      </c>
      <c r="AX142" s="171">
        <f t="shared" ca="1" si="309"/>
        <v>0</v>
      </c>
      <c r="AY142" s="171">
        <f t="shared" ca="1" si="309"/>
        <v>4.6771193196917353E-3</v>
      </c>
      <c r="AZ142" s="171">
        <f t="shared" ca="1" si="309"/>
        <v>8.4917911052559171E-3</v>
      </c>
      <c r="BA142" s="171">
        <f t="shared" ca="1" si="309"/>
        <v>1.9902635402943555E-2</v>
      </c>
      <c r="BC142" s="294">
        <v>8</v>
      </c>
      <c r="BD142" s="254">
        <v>3100</v>
      </c>
      <c r="BE142" s="255">
        <f>+BD142/$BD$144</f>
        <v>0.32511798636601991</v>
      </c>
      <c r="BG142" s="60">
        <f>+EJ209+EJ239</f>
        <v>1.489873463504447</v>
      </c>
      <c r="BK142" s="301">
        <f t="shared" si="376"/>
        <v>9</v>
      </c>
      <c r="BL142" s="301">
        <v>13</v>
      </c>
      <c r="BM142" s="47" t="str">
        <f t="shared" si="381"/>
        <v>Sc3</v>
      </c>
      <c r="BN142" s="106"/>
      <c r="BO142" s="170" t="s">
        <v>209</v>
      </c>
      <c r="BP142" s="170" t="s">
        <v>208</v>
      </c>
      <c r="BQ142" s="170" t="s">
        <v>208</v>
      </c>
      <c r="BR142" s="170" t="s">
        <v>209</v>
      </c>
      <c r="BS142" s="170" t="s">
        <v>208</v>
      </c>
      <c r="BT142" s="106">
        <v>3</v>
      </c>
      <c r="BU142" s="48">
        <f t="shared" si="314"/>
        <v>50</v>
      </c>
      <c r="BV142" s="48">
        <f t="shared" si="315"/>
        <v>4</v>
      </c>
      <c r="BW142" s="48">
        <f t="shared" si="316"/>
        <v>4</v>
      </c>
      <c r="BX142" s="48">
        <f t="shared" si="317"/>
        <v>68</v>
      </c>
      <c r="BY142" s="48">
        <f t="shared" si="318"/>
        <v>3</v>
      </c>
      <c r="BZ142" s="118">
        <f t="shared" si="319"/>
        <v>163200</v>
      </c>
      <c r="CA142" s="118">
        <f t="shared" si="320"/>
        <v>55840.258690379953</v>
      </c>
      <c r="CB142" s="202">
        <f t="shared" si="321"/>
        <v>240</v>
      </c>
      <c r="CC142" s="118">
        <f t="shared" si="322"/>
        <v>13401662.085691189</v>
      </c>
      <c r="CD142" s="51">
        <f t="shared" si="323"/>
        <v>6.1490822548681428E-4</v>
      </c>
      <c r="CN142" s="301">
        <f t="shared" si="377"/>
        <v>9</v>
      </c>
      <c r="CO142" s="301">
        <v>13</v>
      </c>
      <c r="CP142" s="47" t="str">
        <f t="shared" si="382"/>
        <v>Sc3</v>
      </c>
      <c r="CQ142" s="106"/>
      <c r="CR142" s="170" t="s">
        <v>209</v>
      </c>
      <c r="CS142" s="170" t="s">
        <v>208</v>
      </c>
      <c r="CT142" s="170" t="s">
        <v>208</v>
      </c>
      <c r="CU142" s="170" t="s">
        <v>209</v>
      </c>
      <c r="CV142" s="170" t="s">
        <v>208</v>
      </c>
      <c r="CW142" s="106">
        <v>3</v>
      </c>
      <c r="CX142" s="48">
        <f t="shared" si="334"/>
        <v>50</v>
      </c>
      <c r="CY142" s="48">
        <f t="shared" si="335"/>
        <v>4</v>
      </c>
      <c r="CZ142" s="48">
        <f t="shared" si="336"/>
        <v>4</v>
      </c>
      <c r="DA142" s="48">
        <f t="shared" si="337"/>
        <v>68</v>
      </c>
      <c r="DB142" s="48">
        <f t="shared" si="338"/>
        <v>3</v>
      </c>
      <c r="DC142" s="118">
        <f t="shared" si="339"/>
        <v>163200</v>
      </c>
      <c r="DD142" s="118">
        <f t="shared" si="340"/>
        <v>58582.807775377973</v>
      </c>
      <c r="DE142" s="202">
        <f t="shared" si="341"/>
        <v>360</v>
      </c>
      <c r="DF142" s="118">
        <f t="shared" si="342"/>
        <v>21089810.799136069</v>
      </c>
      <c r="DG142" s="51">
        <f t="shared" si="343"/>
        <v>9.6766341752457146E-4</v>
      </c>
      <c r="DI142" s="148"/>
      <c r="DJ142" s="285"/>
      <c r="DK142" s="284"/>
      <c r="DL142" s="142"/>
      <c r="DM142" s="142"/>
      <c r="DN142" s="142"/>
      <c r="DQ142" s="301">
        <f t="shared" si="378"/>
        <v>9</v>
      </c>
      <c r="DR142" s="301">
        <v>13</v>
      </c>
      <c r="DS142" s="47" t="str">
        <f t="shared" si="383"/>
        <v>Sc3</v>
      </c>
      <c r="DT142" s="106"/>
      <c r="DU142" s="170" t="s">
        <v>209</v>
      </c>
      <c r="DV142" s="170" t="s">
        <v>208</v>
      </c>
      <c r="DW142" s="170" t="s">
        <v>208</v>
      </c>
      <c r="DX142" s="170" t="s">
        <v>209</v>
      </c>
      <c r="DY142" s="170" t="s">
        <v>208</v>
      </c>
      <c r="DZ142" s="106">
        <v>3</v>
      </c>
      <c r="EA142" s="48">
        <f t="shared" si="344"/>
        <v>50</v>
      </c>
      <c r="EB142" s="48">
        <f t="shared" si="345"/>
        <v>4</v>
      </c>
      <c r="EC142" s="48">
        <f t="shared" si="346"/>
        <v>4</v>
      </c>
      <c r="ED142" s="48">
        <f t="shared" si="347"/>
        <v>68</v>
      </c>
      <c r="EE142" s="48">
        <f t="shared" si="348"/>
        <v>3</v>
      </c>
      <c r="EF142" s="118">
        <f t="shared" si="349"/>
        <v>163200</v>
      </c>
      <c r="EG142" s="118">
        <f t="shared" si="350"/>
        <v>57081.489250131097</v>
      </c>
      <c r="EH142" s="202">
        <f t="shared" si="351"/>
        <v>600</v>
      </c>
      <c r="EI142" s="118">
        <f t="shared" si="352"/>
        <v>34248893.55007866</v>
      </c>
      <c r="EJ142" s="51">
        <f t="shared" si="353"/>
        <v>1.571441379666715E-3</v>
      </c>
      <c r="EL142" s="148"/>
      <c r="EM142" s="285"/>
      <c r="EN142" s="284"/>
      <c r="EO142" s="142"/>
      <c r="EP142" s="142"/>
      <c r="EQ142" s="142"/>
      <c r="ER142" s="142"/>
      <c r="ET142" s="301">
        <f t="shared" si="379"/>
        <v>9</v>
      </c>
      <c r="EU142" s="301">
        <v>13</v>
      </c>
      <c r="EV142" s="47" t="str">
        <f t="shared" si="384"/>
        <v>Sc3</v>
      </c>
      <c r="EW142" s="106"/>
      <c r="EX142" s="170" t="s">
        <v>209</v>
      </c>
      <c r="EY142" s="170" t="s">
        <v>208</v>
      </c>
      <c r="EZ142" s="170" t="s">
        <v>208</v>
      </c>
      <c r="FA142" s="170" t="s">
        <v>209</v>
      </c>
      <c r="FB142" s="170" t="s">
        <v>208</v>
      </c>
      <c r="FC142" s="106">
        <v>3</v>
      </c>
      <c r="FD142" s="48">
        <f t="shared" si="354"/>
        <v>50</v>
      </c>
      <c r="FE142" s="48">
        <f t="shared" si="355"/>
        <v>4</v>
      </c>
      <c r="FF142" s="48">
        <f t="shared" si="356"/>
        <v>4</v>
      </c>
      <c r="FG142" s="48">
        <f t="shared" si="357"/>
        <v>68</v>
      </c>
      <c r="FH142" s="48">
        <f t="shared" si="358"/>
        <v>3</v>
      </c>
      <c r="FI142" s="118">
        <f t="shared" si="359"/>
        <v>163200</v>
      </c>
      <c r="FJ142" s="118">
        <f t="shared" si="360"/>
        <v>66532.374100719433</v>
      </c>
      <c r="FK142" s="202">
        <f t="shared" si="361"/>
        <v>960</v>
      </c>
      <c r="FL142" s="118">
        <f t="shared" si="362"/>
        <v>63871079.136690654</v>
      </c>
      <c r="FM142" s="51">
        <f t="shared" si="363"/>
        <v>2.9305955993177649E-3</v>
      </c>
      <c r="FO142" s="148"/>
      <c r="FP142" s="285"/>
      <c r="FQ142" s="284"/>
      <c r="FR142" s="142"/>
      <c r="FS142" s="142"/>
      <c r="FT142" s="142"/>
      <c r="FU142" s="142"/>
      <c r="FW142" s="301">
        <f t="shared" si="380"/>
        <v>9</v>
      </c>
      <c r="FX142" s="301">
        <v>13</v>
      </c>
      <c r="FY142" s="47" t="str">
        <f t="shared" si="385"/>
        <v>Sc3</v>
      </c>
      <c r="FZ142" s="106"/>
      <c r="GA142" s="170" t="s">
        <v>209</v>
      </c>
      <c r="GB142" s="170" t="s">
        <v>208</v>
      </c>
      <c r="GC142" s="170" t="s">
        <v>208</v>
      </c>
      <c r="GD142" s="170" t="s">
        <v>209</v>
      </c>
      <c r="GE142" s="170" t="s">
        <v>208</v>
      </c>
      <c r="GF142" s="106">
        <v>3</v>
      </c>
      <c r="GG142" s="48">
        <f t="shared" si="364"/>
        <v>50</v>
      </c>
      <c r="GH142" s="48">
        <f t="shared" si="365"/>
        <v>4</v>
      </c>
      <c r="GI142" s="48">
        <f t="shared" si="366"/>
        <v>4</v>
      </c>
      <c r="GJ142" s="48">
        <f t="shared" si="367"/>
        <v>68</v>
      </c>
      <c r="GK142" s="48">
        <f t="shared" si="368"/>
        <v>3</v>
      </c>
      <c r="GL142" s="118">
        <f t="shared" si="369"/>
        <v>163200</v>
      </c>
      <c r="GM142" s="118">
        <f t="shared" si="370"/>
        <v>26721.875</v>
      </c>
      <c r="GN142" s="202">
        <f t="shared" si="371"/>
        <v>1200</v>
      </c>
      <c r="GO142" s="118">
        <f t="shared" si="372"/>
        <v>32066250</v>
      </c>
      <c r="GP142" s="51">
        <f t="shared" si="373"/>
        <v>1.4712951840928031E-3</v>
      </c>
      <c r="GS142" s="48">
        <v>6</v>
      </c>
      <c r="GT142" s="47">
        <v>2</v>
      </c>
      <c r="GU142" s="97" t="s">
        <v>240</v>
      </c>
      <c r="GV142" s="93">
        <f t="shared" si="282"/>
        <v>2</v>
      </c>
      <c r="GW142" s="47" t="s">
        <v>206</v>
      </c>
      <c r="GX142" s="99" t="str">
        <f t="shared" si="277"/>
        <v>Pe2</v>
      </c>
      <c r="GY142" s="48">
        <f t="shared" si="299"/>
        <v>0</v>
      </c>
      <c r="GZ142" s="306">
        <f t="shared" si="278"/>
        <v>0</v>
      </c>
      <c r="HA142" s="95">
        <f t="shared" si="283"/>
        <v>0</v>
      </c>
      <c r="HB142" s="51">
        <f t="shared" si="279"/>
        <v>0</v>
      </c>
      <c r="HC142" s="51">
        <f t="shared" si="280"/>
        <v>0</v>
      </c>
      <c r="HD142" s="453">
        <f t="shared" si="281"/>
        <v>0</v>
      </c>
      <c r="HE142" s="68"/>
    </row>
    <row r="143" spans="1:214">
      <c r="A143" s="216" t="str">
        <f t="shared" si="386"/>
        <v>PIC-d</v>
      </c>
      <c r="B143" s="192">
        <f t="shared" si="387"/>
        <v>0</v>
      </c>
      <c r="C143" s="192">
        <f t="shared" si="387"/>
        <v>0</v>
      </c>
      <c r="D143" s="192">
        <f t="shared" si="387"/>
        <v>0</v>
      </c>
      <c r="E143" s="192">
        <f t="shared" si="387"/>
        <v>0</v>
      </c>
      <c r="F143" s="192">
        <f t="shared" si="387"/>
        <v>0</v>
      </c>
      <c r="G143" s="49"/>
      <c r="H143" s="47" t="str">
        <f t="shared" ref="H143:L152" si="388">IF(H46=H47,H46,"")</f>
        <v/>
      </c>
      <c r="I143" s="47" t="str">
        <f t="shared" si="388"/>
        <v/>
      </c>
      <c r="J143" s="47" t="str">
        <f t="shared" si="388"/>
        <v/>
      </c>
      <c r="K143" s="47" t="str">
        <f t="shared" si="388"/>
        <v/>
      </c>
      <c r="L143" s="47" t="str">
        <f t="shared" si="388"/>
        <v/>
      </c>
      <c r="M143" s="49" t="str">
        <f t="shared" si="374"/>
        <v>PIC-b</v>
      </c>
      <c r="N143" s="201" t="str">
        <f t="shared" si="324"/>
        <v/>
      </c>
      <c r="O143" s="47" t="str">
        <f t="shared" si="325"/>
        <v/>
      </c>
      <c r="P143" s="47">
        <f t="shared" si="326"/>
        <v>1</v>
      </c>
      <c r="Q143" s="47">
        <f t="shared" si="327"/>
        <v>1</v>
      </c>
      <c r="R143" s="201">
        <f t="shared" si="328"/>
        <v>1</v>
      </c>
      <c r="Z143" s="47" t="str">
        <f t="shared" ref="Z143:AD152" si="389">IF(Z46=Z47,Z46,"")</f>
        <v/>
      </c>
      <c r="AA143" s="47" t="str">
        <f t="shared" si="389"/>
        <v/>
      </c>
      <c r="AB143" s="47" t="str">
        <f t="shared" si="389"/>
        <v/>
      </c>
      <c r="AC143" s="47" t="str">
        <f t="shared" si="389"/>
        <v/>
      </c>
      <c r="AD143" s="47" t="str">
        <f t="shared" si="389"/>
        <v/>
      </c>
      <c r="AE143" s="49" t="str">
        <f t="shared" si="375"/>
        <v>PIC-b</v>
      </c>
      <c r="AF143" s="201" t="str">
        <f t="shared" si="329"/>
        <v/>
      </c>
      <c r="AG143" s="47" t="str">
        <f t="shared" si="330"/>
        <v/>
      </c>
      <c r="AH143" s="47">
        <f t="shared" si="331"/>
        <v>1</v>
      </c>
      <c r="AI143" s="47">
        <f t="shared" si="332"/>
        <v>1</v>
      </c>
      <c r="AJ143" s="201">
        <f t="shared" si="333"/>
        <v>1</v>
      </c>
      <c r="AL143" s="217"/>
      <c r="AM143" s="217"/>
      <c r="AN143" s="217"/>
      <c r="AO143" s="217"/>
      <c r="AP143" s="217"/>
      <c r="AQ143" s="217"/>
      <c r="AR143" s="217"/>
      <c r="AT143" s="46">
        <f t="shared" si="306"/>
        <v>11</v>
      </c>
      <c r="AU143" s="47">
        <f t="shared" si="307"/>
        <v>10</v>
      </c>
      <c r="AV143" s="47" t="str">
        <f t="shared" si="304"/>
        <v>Te</v>
      </c>
      <c r="AW143" s="171">
        <f t="shared" ca="1" si="308"/>
        <v>0</v>
      </c>
      <c r="AX143" s="171">
        <f t="shared" ca="1" si="309"/>
        <v>0</v>
      </c>
      <c r="AY143" s="171">
        <f t="shared" ca="1" si="309"/>
        <v>2.5962521843467899E-3</v>
      </c>
      <c r="AZ143" s="171">
        <f t="shared" ca="1" si="309"/>
        <v>5.4740471587600122E-3</v>
      </c>
      <c r="BA143" s="171">
        <f t="shared" ca="1" si="309"/>
        <v>1.2829798028343779E-2</v>
      </c>
      <c r="BC143" s="294">
        <v>10</v>
      </c>
      <c r="BD143" s="254">
        <v>3100</v>
      </c>
      <c r="BE143" s="255">
        <f>+BD143/$BD$144</f>
        <v>0.32511798636601991</v>
      </c>
      <c r="BG143" s="60">
        <f>+EJ288+EJ318</f>
        <v>1.8623418293805583</v>
      </c>
      <c r="BK143" s="301">
        <f t="shared" si="376"/>
        <v>10</v>
      </c>
      <c r="BL143" s="301">
        <v>13</v>
      </c>
      <c r="BM143" s="47" t="str">
        <f t="shared" si="381"/>
        <v>Sc3</v>
      </c>
      <c r="BN143" s="106"/>
      <c r="BO143" s="170" t="s">
        <v>209</v>
      </c>
      <c r="BP143" s="170" t="s">
        <v>208</v>
      </c>
      <c r="BQ143" s="170" t="s">
        <v>208</v>
      </c>
      <c r="BR143" s="170" t="s">
        <v>208</v>
      </c>
      <c r="BS143" s="170" t="s">
        <v>209</v>
      </c>
      <c r="BT143" s="106">
        <v>3</v>
      </c>
      <c r="BU143" s="48">
        <f t="shared" si="314"/>
        <v>50</v>
      </c>
      <c r="BV143" s="48">
        <f t="shared" si="315"/>
        <v>4</v>
      </c>
      <c r="BW143" s="48">
        <f t="shared" si="316"/>
        <v>4</v>
      </c>
      <c r="BX143" s="48">
        <f t="shared" si="317"/>
        <v>4</v>
      </c>
      <c r="BY143" s="48">
        <f t="shared" si="318"/>
        <v>88</v>
      </c>
      <c r="BZ143" s="118">
        <f t="shared" si="319"/>
        <v>281600</v>
      </c>
      <c r="CA143" s="118">
        <f t="shared" si="320"/>
        <v>96351.818916734046</v>
      </c>
      <c r="CB143" s="202">
        <f t="shared" si="321"/>
        <v>240</v>
      </c>
      <c r="CC143" s="118">
        <f t="shared" si="322"/>
        <v>23124436.540016171</v>
      </c>
      <c r="CD143" s="51">
        <f t="shared" si="323"/>
        <v>1.0610181145654836E-3</v>
      </c>
      <c r="CN143" s="301">
        <f t="shared" si="377"/>
        <v>10</v>
      </c>
      <c r="CO143" s="301">
        <v>13</v>
      </c>
      <c r="CP143" s="47" t="str">
        <f t="shared" si="382"/>
        <v>Sc3</v>
      </c>
      <c r="CQ143" s="106"/>
      <c r="CR143" s="170" t="s">
        <v>209</v>
      </c>
      <c r="CS143" s="170" t="s">
        <v>208</v>
      </c>
      <c r="CT143" s="170" t="s">
        <v>208</v>
      </c>
      <c r="CU143" s="170" t="s">
        <v>208</v>
      </c>
      <c r="CV143" s="170" t="s">
        <v>209</v>
      </c>
      <c r="CW143" s="106">
        <v>3</v>
      </c>
      <c r="CX143" s="48">
        <f t="shared" si="334"/>
        <v>50</v>
      </c>
      <c r="CY143" s="48">
        <f t="shared" si="335"/>
        <v>4</v>
      </c>
      <c r="CZ143" s="48">
        <f t="shared" si="336"/>
        <v>4</v>
      </c>
      <c r="DA143" s="48">
        <f t="shared" si="337"/>
        <v>4</v>
      </c>
      <c r="DB143" s="48">
        <f t="shared" si="338"/>
        <v>88</v>
      </c>
      <c r="DC143" s="118">
        <f t="shared" si="339"/>
        <v>281600</v>
      </c>
      <c r="DD143" s="118">
        <f t="shared" si="340"/>
        <v>101084.06047516198</v>
      </c>
      <c r="DE143" s="202">
        <f t="shared" si="341"/>
        <v>360</v>
      </c>
      <c r="DF143" s="118">
        <f t="shared" si="342"/>
        <v>36390261.771058314</v>
      </c>
      <c r="DG143" s="51">
        <f t="shared" si="343"/>
        <v>1.6696937400423977E-3</v>
      </c>
      <c r="DI143" s="148"/>
      <c r="DJ143" s="285"/>
      <c r="DK143" s="284"/>
      <c r="DL143" s="142"/>
      <c r="DM143" s="142"/>
      <c r="DN143" s="142"/>
      <c r="DQ143" s="301">
        <f t="shared" si="378"/>
        <v>10</v>
      </c>
      <c r="DR143" s="301">
        <v>13</v>
      </c>
      <c r="DS143" s="47" t="str">
        <f t="shared" si="383"/>
        <v>Sc3</v>
      </c>
      <c r="DT143" s="106"/>
      <c r="DU143" s="170" t="s">
        <v>209</v>
      </c>
      <c r="DV143" s="170" t="s">
        <v>208</v>
      </c>
      <c r="DW143" s="170" t="s">
        <v>208</v>
      </c>
      <c r="DX143" s="170" t="s">
        <v>208</v>
      </c>
      <c r="DY143" s="170" t="s">
        <v>209</v>
      </c>
      <c r="DZ143" s="106">
        <v>3</v>
      </c>
      <c r="EA143" s="48">
        <f t="shared" si="344"/>
        <v>50</v>
      </c>
      <c r="EB143" s="48">
        <f t="shared" si="345"/>
        <v>4</v>
      </c>
      <c r="EC143" s="48">
        <f t="shared" si="346"/>
        <v>4</v>
      </c>
      <c r="ED143" s="48">
        <f t="shared" si="347"/>
        <v>4</v>
      </c>
      <c r="EE143" s="48">
        <f t="shared" si="348"/>
        <v>88</v>
      </c>
      <c r="EF143" s="118">
        <f t="shared" si="349"/>
        <v>281600</v>
      </c>
      <c r="EG143" s="118">
        <f t="shared" si="350"/>
        <v>98493.550078657572</v>
      </c>
      <c r="EH143" s="202">
        <f t="shared" si="351"/>
        <v>600</v>
      </c>
      <c r="EI143" s="118">
        <f t="shared" si="352"/>
        <v>59096130.047194541</v>
      </c>
      <c r="EJ143" s="51">
        <f t="shared" si="353"/>
        <v>2.7115066943268805E-3</v>
      </c>
      <c r="EL143" s="148"/>
      <c r="EM143" s="285"/>
      <c r="EN143" s="284"/>
      <c r="EO143" s="142"/>
      <c r="EP143" s="142"/>
      <c r="EQ143" s="142"/>
      <c r="ER143" s="142"/>
      <c r="ET143" s="301">
        <f t="shared" si="379"/>
        <v>10</v>
      </c>
      <c r="EU143" s="301">
        <v>13</v>
      </c>
      <c r="EV143" s="47" t="str">
        <f t="shared" si="384"/>
        <v>Sc3</v>
      </c>
      <c r="EW143" s="106"/>
      <c r="EX143" s="170" t="s">
        <v>209</v>
      </c>
      <c r="EY143" s="170" t="s">
        <v>208</v>
      </c>
      <c r="EZ143" s="170" t="s">
        <v>208</v>
      </c>
      <c r="FA143" s="170" t="s">
        <v>208</v>
      </c>
      <c r="FB143" s="170" t="s">
        <v>209</v>
      </c>
      <c r="FC143" s="106">
        <v>3</v>
      </c>
      <c r="FD143" s="48">
        <f t="shared" si="354"/>
        <v>50</v>
      </c>
      <c r="FE143" s="48">
        <f t="shared" si="355"/>
        <v>4</v>
      </c>
      <c r="FF143" s="48">
        <f t="shared" si="356"/>
        <v>4</v>
      </c>
      <c r="FG143" s="48">
        <f t="shared" si="357"/>
        <v>4</v>
      </c>
      <c r="FH143" s="48">
        <f t="shared" si="358"/>
        <v>88</v>
      </c>
      <c r="FI143" s="118">
        <f t="shared" si="359"/>
        <v>281600</v>
      </c>
      <c r="FJ143" s="118">
        <f t="shared" si="360"/>
        <v>114800.95923261391</v>
      </c>
      <c r="FK143" s="202">
        <f t="shared" si="361"/>
        <v>960</v>
      </c>
      <c r="FL143" s="118">
        <f t="shared" si="362"/>
        <v>110208920.86330935</v>
      </c>
      <c r="FM143" s="51">
        <f t="shared" si="363"/>
        <v>5.0567139752933973E-3</v>
      </c>
      <c r="FO143" s="148"/>
      <c r="FP143" s="285"/>
      <c r="FQ143" s="284"/>
      <c r="FR143" s="142"/>
      <c r="FS143" s="142"/>
      <c r="FT143" s="142"/>
      <c r="FU143" s="142"/>
      <c r="FW143" s="301">
        <f t="shared" si="380"/>
        <v>10</v>
      </c>
      <c r="FX143" s="301">
        <v>13</v>
      </c>
      <c r="FY143" s="47" t="str">
        <f t="shared" si="385"/>
        <v>Sc3</v>
      </c>
      <c r="FZ143" s="106"/>
      <c r="GA143" s="170" t="s">
        <v>209</v>
      </c>
      <c r="GB143" s="170" t="s">
        <v>208</v>
      </c>
      <c r="GC143" s="170" t="s">
        <v>208</v>
      </c>
      <c r="GD143" s="170" t="s">
        <v>208</v>
      </c>
      <c r="GE143" s="170" t="s">
        <v>209</v>
      </c>
      <c r="GF143" s="106">
        <v>3</v>
      </c>
      <c r="GG143" s="48">
        <f t="shared" si="364"/>
        <v>50</v>
      </c>
      <c r="GH143" s="48">
        <f t="shared" si="365"/>
        <v>4</v>
      </c>
      <c r="GI143" s="48">
        <f t="shared" si="366"/>
        <v>4</v>
      </c>
      <c r="GJ143" s="48">
        <f t="shared" si="367"/>
        <v>4</v>
      </c>
      <c r="GK143" s="48">
        <f t="shared" si="368"/>
        <v>88</v>
      </c>
      <c r="GL143" s="118">
        <f t="shared" si="369"/>
        <v>281600</v>
      </c>
      <c r="GM143" s="118">
        <f t="shared" si="370"/>
        <v>46108.333333333328</v>
      </c>
      <c r="GN143" s="202">
        <f t="shared" si="371"/>
        <v>1200</v>
      </c>
      <c r="GO143" s="118">
        <f t="shared" si="372"/>
        <v>55329999.999999993</v>
      </c>
      <c r="GP143" s="51">
        <f t="shared" si="373"/>
        <v>2.5387054156895423E-3</v>
      </c>
      <c r="GS143" s="48">
        <v>6</v>
      </c>
      <c r="GT143" s="47">
        <v>1</v>
      </c>
      <c r="GU143" s="97" t="s">
        <v>240</v>
      </c>
      <c r="GV143" s="93">
        <f t="shared" si="282"/>
        <v>2</v>
      </c>
      <c r="GW143" s="47" t="s">
        <v>206</v>
      </c>
      <c r="GX143" s="99" t="str">
        <f t="shared" si="277"/>
        <v>Pe1</v>
      </c>
      <c r="GY143" s="48">
        <f t="shared" si="299"/>
        <v>0</v>
      </c>
      <c r="GZ143" s="306">
        <f t="shared" si="278"/>
        <v>0</v>
      </c>
      <c r="HA143" s="95">
        <f t="shared" si="283"/>
        <v>0</v>
      </c>
      <c r="HB143" s="51">
        <f t="shared" si="279"/>
        <v>0</v>
      </c>
      <c r="HC143" s="51">
        <f t="shared" si="280"/>
        <v>0</v>
      </c>
      <c r="HD143" s="453">
        <f t="shared" si="281"/>
        <v>0</v>
      </c>
      <c r="HE143" s="68"/>
    </row>
    <row r="144" spans="1:214">
      <c r="A144" s="216" t="str">
        <f t="shared" si="386"/>
        <v>PIC-e</v>
      </c>
      <c r="B144" s="192">
        <f t="shared" si="387"/>
        <v>1</v>
      </c>
      <c r="C144" s="192">
        <f t="shared" si="387"/>
        <v>0</v>
      </c>
      <c r="D144" s="192">
        <f t="shared" si="387"/>
        <v>0</v>
      </c>
      <c r="E144" s="192">
        <f t="shared" si="387"/>
        <v>0</v>
      </c>
      <c r="F144" s="192">
        <f t="shared" si="387"/>
        <v>0</v>
      </c>
      <c r="G144" s="49"/>
      <c r="H144" s="47" t="str">
        <f t="shared" si="388"/>
        <v/>
      </c>
      <c r="I144" s="47" t="str">
        <f t="shared" si="388"/>
        <v/>
      </c>
      <c r="J144" s="47" t="str">
        <f t="shared" si="388"/>
        <v/>
      </c>
      <c r="K144" s="47" t="str">
        <f t="shared" si="388"/>
        <v/>
      </c>
      <c r="L144" s="47" t="str">
        <f t="shared" si="388"/>
        <v/>
      </c>
      <c r="M144" s="49" t="str">
        <f t="shared" si="374"/>
        <v>PIC-b</v>
      </c>
      <c r="N144" s="201" t="str">
        <f t="shared" si="324"/>
        <v/>
      </c>
      <c r="O144" s="47" t="str">
        <f t="shared" si="325"/>
        <v/>
      </c>
      <c r="P144" s="47">
        <f t="shared" si="326"/>
        <v>1</v>
      </c>
      <c r="Q144" s="47">
        <f t="shared" si="327"/>
        <v>1</v>
      </c>
      <c r="R144" s="201">
        <f t="shared" si="328"/>
        <v>1</v>
      </c>
      <c r="Z144" s="47" t="str">
        <f t="shared" si="389"/>
        <v/>
      </c>
      <c r="AA144" s="47" t="str">
        <f t="shared" si="389"/>
        <v/>
      </c>
      <c r="AB144" s="47" t="str">
        <f t="shared" si="389"/>
        <v/>
      </c>
      <c r="AC144" s="47" t="str">
        <f t="shared" si="389"/>
        <v/>
      </c>
      <c r="AD144" s="47" t="str">
        <f t="shared" si="389"/>
        <v/>
      </c>
      <c r="AE144" s="49" t="str">
        <f t="shared" si="375"/>
        <v>PIC-b</v>
      </c>
      <c r="AF144" s="201" t="str">
        <f t="shared" si="329"/>
        <v/>
      </c>
      <c r="AG144" s="47" t="str">
        <f t="shared" si="330"/>
        <v/>
      </c>
      <c r="AH144" s="47">
        <f t="shared" si="331"/>
        <v>1</v>
      </c>
      <c r="AI144" s="47">
        <f t="shared" si="332"/>
        <v>1</v>
      </c>
      <c r="AJ144" s="201">
        <f t="shared" si="333"/>
        <v>1</v>
      </c>
      <c r="AL144" s="217"/>
      <c r="AM144" s="217"/>
      <c r="AN144" s="324"/>
      <c r="AO144" s="217"/>
      <c r="AP144" s="217"/>
      <c r="AQ144" s="217"/>
      <c r="AR144" s="217"/>
      <c r="AT144" s="46">
        <f t="shared" si="306"/>
        <v>12</v>
      </c>
      <c r="AU144" s="47">
        <f t="shared" si="307"/>
        <v>9</v>
      </c>
      <c r="AV144" s="47" t="str">
        <f t="shared" si="304"/>
        <v>Nn</v>
      </c>
      <c r="AW144" s="171">
        <f t="shared" ca="1" si="308"/>
        <v>0</v>
      </c>
      <c r="AX144" s="171">
        <f t="shared" ca="1" si="309"/>
        <v>0</v>
      </c>
      <c r="AY144" s="171">
        <f t="shared" ca="1" si="309"/>
        <v>1.2369241176044259E-2</v>
      </c>
      <c r="AZ144" s="171">
        <f t="shared" ca="1" si="309"/>
        <v>1.9422340399831199E-2</v>
      </c>
      <c r="BA144" s="171">
        <f t="shared" ca="1" si="309"/>
        <v>1.421146858524234E-2</v>
      </c>
      <c r="BC144" s="49"/>
      <c r="BD144" s="254">
        <f>+SUM(BD141:BD143)</f>
        <v>9535</v>
      </c>
      <c r="BE144" s="228">
        <f>+SUMPRODUCT(BC141:BC143,BE141:BE143)</f>
        <v>7.6009438909281588</v>
      </c>
      <c r="BF144" s="176" t="s">
        <v>252</v>
      </c>
      <c r="BG144" s="60">
        <f>+SUM(BG141:BG143)</f>
        <v>4.3539749704630957</v>
      </c>
      <c r="BK144" s="301">
        <f t="shared" si="376"/>
        <v>11</v>
      </c>
      <c r="BL144" s="301">
        <v>13</v>
      </c>
      <c r="BM144" s="47" t="str">
        <f t="shared" si="381"/>
        <v>Sc3</v>
      </c>
      <c r="BN144" s="106"/>
      <c r="BO144" s="170" t="s">
        <v>208</v>
      </c>
      <c r="BP144" s="170" t="s">
        <v>209</v>
      </c>
      <c r="BQ144" s="170" t="s">
        <v>209</v>
      </c>
      <c r="BR144" s="170" t="s">
        <v>208</v>
      </c>
      <c r="BS144" s="170" t="s">
        <v>208</v>
      </c>
      <c r="BT144" s="106">
        <v>3</v>
      </c>
      <c r="BU144" s="48">
        <f t="shared" si="314"/>
        <v>6</v>
      </c>
      <c r="BV144" s="48">
        <f t="shared" si="315"/>
        <v>18</v>
      </c>
      <c r="BW144" s="48">
        <f t="shared" si="316"/>
        <v>41</v>
      </c>
      <c r="BX144" s="48">
        <f t="shared" si="317"/>
        <v>4</v>
      </c>
      <c r="BY144" s="48">
        <f t="shared" si="318"/>
        <v>3</v>
      </c>
      <c r="BZ144" s="118">
        <f t="shared" si="319"/>
        <v>53136</v>
      </c>
      <c r="CA144" s="118">
        <f t="shared" si="320"/>
        <v>18180.931285367828</v>
      </c>
      <c r="CB144" s="202">
        <f t="shared" si="321"/>
        <v>240</v>
      </c>
      <c r="CC144" s="118">
        <f t="shared" si="322"/>
        <v>4363423.5084882788</v>
      </c>
      <c r="CD144" s="51">
        <f t="shared" si="323"/>
        <v>2.0020688400408925E-4</v>
      </c>
      <c r="CN144" s="301">
        <f t="shared" si="377"/>
        <v>11</v>
      </c>
      <c r="CO144" s="301">
        <v>13</v>
      </c>
      <c r="CP144" s="47" t="str">
        <f t="shared" si="382"/>
        <v>Sc3</v>
      </c>
      <c r="CQ144" s="106"/>
      <c r="CR144" s="170" t="s">
        <v>208</v>
      </c>
      <c r="CS144" s="170" t="s">
        <v>209</v>
      </c>
      <c r="CT144" s="170" t="s">
        <v>209</v>
      </c>
      <c r="CU144" s="170" t="s">
        <v>208</v>
      </c>
      <c r="CV144" s="170" t="s">
        <v>208</v>
      </c>
      <c r="CW144" s="106">
        <v>3</v>
      </c>
      <c r="CX144" s="48">
        <f t="shared" si="334"/>
        <v>6</v>
      </c>
      <c r="CY144" s="48">
        <f t="shared" si="335"/>
        <v>18</v>
      </c>
      <c r="CZ144" s="48">
        <f t="shared" si="336"/>
        <v>41</v>
      </c>
      <c r="DA144" s="48">
        <f t="shared" si="337"/>
        <v>4</v>
      </c>
      <c r="DB144" s="48">
        <f t="shared" si="338"/>
        <v>3</v>
      </c>
      <c r="DC144" s="118">
        <f t="shared" si="339"/>
        <v>53136</v>
      </c>
      <c r="DD144" s="118">
        <f t="shared" si="340"/>
        <v>19073.873002159828</v>
      </c>
      <c r="DE144" s="202">
        <f t="shared" si="341"/>
        <v>360</v>
      </c>
      <c r="DF144" s="118">
        <f t="shared" si="342"/>
        <v>6866594.2807775382</v>
      </c>
      <c r="DG144" s="51">
        <f t="shared" si="343"/>
        <v>3.1505982447050019E-4</v>
      </c>
      <c r="DI144" s="148"/>
      <c r="DJ144" s="285"/>
      <c r="DK144" s="284"/>
      <c r="DL144" s="142"/>
      <c r="DM144" s="142"/>
      <c r="DN144" s="142"/>
      <c r="DQ144" s="301">
        <f t="shared" si="378"/>
        <v>11</v>
      </c>
      <c r="DR144" s="301">
        <v>13</v>
      </c>
      <c r="DS144" s="47" t="str">
        <f t="shared" si="383"/>
        <v>Sc3</v>
      </c>
      <c r="DT144" s="106"/>
      <c r="DU144" s="170" t="s">
        <v>208</v>
      </c>
      <c r="DV144" s="170" t="s">
        <v>209</v>
      </c>
      <c r="DW144" s="170" t="s">
        <v>209</v>
      </c>
      <c r="DX144" s="170" t="s">
        <v>208</v>
      </c>
      <c r="DY144" s="170" t="s">
        <v>208</v>
      </c>
      <c r="DZ144" s="106">
        <v>3</v>
      </c>
      <c r="EA144" s="48">
        <f t="shared" si="344"/>
        <v>6</v>
      </c>
      <c r="EB144" s="48">
        <f t="shared" si="345"/>
        <v>18</v>
      </c>
      <c r="EC144" s="48">
        <f t="shared" si="346"/>
        <v>41</v>
      </c>
      <c r="ED144" s="48">
        <f t="shared" si="347"/>
        <v>4</v>
      </c>
      <c r="EE144" s="48">
        <f t="shared" si="348"/>
        <v>3</v>
      </c>
      <c r="EF144" s="118">
        <f t="shared" si="349"/>
        <v>53136</v>
      </c>
      <c r="EG144" s="118">
        <f t="shared" si="350"/>
        <v>18585.061352910328</v>
      </c>
      <c r="EH144" s="202">
        <f t="shared" si="351"/>
        <v>600</v>
      </c>
      <c r="EI144" s="118">
        <f t="shared" si="352"/>
        <v>11151036.811746197</v>
      </c>
      <c r="EJ144" s="51">
        <f t="shared" si="353"/>
        <v>5.1164282567383917E-4</v>
      </c>
      <c r="EL144" s="148"/>
      <c r="EM144" s="285"/>
      <c r="EN144" s="284"/>
      <c r="EO144" s="142"/>
      <c r="EP144" s="142"/>
      <c r="EQ144" s="142"/>
      <c r="ER144" s="142"/>
      <c r="ET144" s="301">
        <f t="shared" si="379"/>
        <v>11</v>
      </c>
      <c r="EU144" s="301">
        <v>13</v>
      </c>
      <c r="EV144" s="47" t="str">
        <f t="shared" si="384"/>
        <v>Sc3</v>
      </c>
      <c r="EW144" s="106"/>
      <c r="EX144" s="170" t="s">
        <v>208</v>
      </c>
      <c r="EY144" s="170" t="s">
        <v>209</v>
      </c>
      <c r="EZ144" s="170" t="s">
        <v>209</v>
      </c>
      <c r="FA144" s="170" t="s">
        <v>208</v>
      </c>
      <c r="FB144" s="170" t="s">
        <v>208</v>
      </c>
      <c r="FC144" s="106">
        <v>3</v>
      </c>
      <c r="FD144" s="48">
        <f t="shared" si="354"/>
        <v>6</v>
      </c>
      <c r="FE144" s="48">
        <f t="shared" si="355"/>
        <v>18</v>
      </c>
      <c r="FF144" s="48">
        <f t="shared" si="356"/>
        <v>41</v>
      </c>
      <c r="FG144" s="48">
        <f t="shared" si="357"/>
        <v>4</v>
      </c>
      <c r="FH144" s="48">
        <f t="shared" si="358"/>
        <v>3</v>
      </c>
      <c r="FI144" s="118">
        <f t="shared" si="359"/>
        <v>53136</v>
      </c>
      <c r="FJ144" s="118">
        <f t="shared" si="360"/>
        <v>21662.158273381297</v>
      </c>
      <c r="FK144" s="202">
        <f t="shared" si="361"/>
        <v>960</v>
      </c>
      <c r="FL144" s="118">
        <f t="shared" si="362"/>
        <v>20795671.942446046</v>
      </c>
      <c r="FM144" s="51">
        <f t="shared" si="363"/>
        <v>9.5416744954257809E-4</v>
      </c>
      <c r="FO144" s="148"/>
      <c r="FP144" s="285"/>
      <c r="FQ144" s="284"/>
      <c r="FR144" s="142"/>
      <c r="FS144" s="142"/>
      <c r="FT144" s="142"/>
      <c r="FU144" s="142"/>
      <c r="FW144" s="301">
        <f t="shared" si="380"/>
        <v>11</v>
      </c>
      <c r="FX144" s="301">
        <v>13</v>
      </c>
      <c r="FY144" s="47" t="str">
        <f t="shared" si="385"/>
        <v>Sc3</v>
      </c>
      <c r="FZ144" s="106"/>
      <c r="GA144" s="170" t="s">
        <v>208</v>
      </c>
      <c r="GB144" s="170" t="s">
        <v>209</v>
      </c>
      <c r="GC144" s="170" t="s">
        <v>209</v>
      </c>
      <c r="GD144" s="170" t="s">
        <v>208</v>
      </c>
      <c r="GE144" s="170" t="s">
        <v>208</v>
      </c>
      <c r="GF144" s="106">
        <v>3</v>
      </c>
      <c r="GG144" s="48">
        <f t="shared" si="364"/>
        <v>6</v>
      </c>
      <c r="GH144" s="48">
        <f t="shared" si="365"/>
        <v>18</v>
      </c>
      <c r="GI144" s="48">
        <f t="shared" si="366"/>
        <v>41</v>
      </c>
      <c r="GJ144" s="48">
        <f t="shared" si="367"/>
        <v>4</v>
      </c>
      <c r="GK144" s="48">
        <f t="shared" si="368"/>
        <v>3</v>
      </c>
      <c r="GL144" s="118">
        <f t="shared" si="369"/>
        <v>53136</v>
      </c>
      <c r="GM144" s="118">
        <f t="shared" si="370"/>
        <v>8700.328125</v>
      </c>
      <c r="GN144" s="202">
        <f t="shared" si="371"/>
        <v>1200</v>
      </c>
      <c r="GO144" s="118">
        <f t="shared" si="372"/>
        <v>10440393.75</v>
      </c>
      <c r="GP144" s="51">
        <f t="shared" si="373"/>
        <v>4.7903640258550975E-4</v>
      </c>
      <c r="GS144" s="48">
        <v>7</v>
      </c>
      <c r="GT144" s="47">
        <v>5</v>
      </c>
      <c r="GU144" s="97" t="s">
        <v>240</v>
      </c>
      <c r="GV144" s="93">
        <f t="shared" si="282"/>
        <v>2</v>
      </c>
      <c r="GW144" s="47" t="s">
        <v>206</v>
      </c>
      <c r="GX144" s="99" t="str">
        <f t="shared" si="277"/>
        <v>Ac5</v>
      </c>
      <c r="GY144" s="48">
        <f t="shared" si="299"/>
        <v>400</v>
      </c>
      <c r="GZ144" s="306">
        <f t="shared" si="278"/>
        <v>89968.91540926689</v>
      </c>
      <c r="HA144" s="95">
        <f t="shared" si="283"/>
        <v>1946.1431673762881</v>
      </c>
      <c r="HB144" s="51">
        <f t="shared" si="279"/>
        <v>7.1730892890222212E-4</v>
      </c>
      <c r="HC144" s="51">
        <f t="shared" si="280"/>
        <v>3.4255787438569581E-3</v>
      </c>
      <c r="HD144" s="453">
        <f t="shared" si="281"/>
        <v>1.7553102658570637E-2</v>
      </c>
      <c r="HE144" s="68"/>
    </row>
    <row r="145" spans="1:213">
      <c r="A145" s="216" t="str">
        <f t="shared" si="386"/>
        <v>A</v>
      </c>
      <c r="B145" s="192">
        <f t="shared" si="387"/>
        <v>0</v>
      </c>
      <c r="C145" s="192">
        <f t="shared" si="387"/>
        <v>0</v>
      </c>
      <c r="D145" s="192">
        <f t="shared" si="387"/>
        <v>0</v>
      </c>
      <c r="E145" s="192">
        <f t="shared" si="387"/>
        <v>0</v>
      </c>
      <c r="F145" s="192">
        <f t="shared" si="387"/>
        <v>0</v>
      </c>
      <c r="G145" s="49"/>
      <c r="H145" s="47" t="str">
        <f t="shared" si="388"/>
        <v/>
      </c>
      <c r="I145" s="47" t="str">
        <f t="shared" si="388"/>
        <v/>
      </c>
      <c r="J145" s="47" t="str">
        <f t="shared" si="388"/>
        <v/>
      </c>
      <c r="K145" s="47" t="str">
        <f t="shared" si="388"/>
        <v/>
      </c>
      <c r="L145" s="47" t="str">
        <f t="shared" si="388"/>
        <v/>
      </c>
      <c r="M145" s="49" t="str">
        <f t="shared" si="374"/>
        <v>PIC-b</v>
      </c>
      <c r="N145" s="201">
        <f t="shared" si="324"/>
        <v>1</v>
      </c>
      <c r="O145" s="47" t="str">
        <f t="shared" si="325"/>
        <v/>
      </c>
      <c r="P145" s="47">
        <f t="shared" si="326"/>
        <v>1</v>
      </c>
      <c r="Q145" s="47" t="str">
        <f t="shared" si="327"/>
        <v/>
      </c>
      <c r="R145" s="201">
        <f t="shared" si="328"/>
        <v>1</v>
      </c>
      <c r="Z145" s="47" t="str">
        <f t="shared" si="389"/>
        <v/>
      </c>
      <c r="AA145" s="47" t="str">
        <f t="shared" si="389"/>
        <v/>
      </c>
      <c r="AB145" s="47" t="str">
        <f t="shared" si="389"/>
        <v/>
      </c>
      <c r="AC145" s="47" t="str">
        <f t="shared" si="389"/>
        <v/>
      </c>
      <c r="AD145" s="47" t="str">
        <f t="shared" si="389"/>
        <v/>
      </c>
      <c r="AE145" s="49" t="str">
        <f t="shared" si="375"/>
        <v>PIC-b</v>
      </c>
      <c r="AF145" s="201">
        <f t="shared" si="329"/>
        <v>1</v>
      </c>
      <c r="AG145" s="47" t="str">
        <f t="shared" si="330"/>
        <v/>
      </c>
      <c r="AH145" s="47">
        <f t="shared" si="331"/>
        <v>1</v>
      </c>
      <c r="AI145" s="47" t="str">
        <f t="shared" si="332"/>
        <v/>
      </c>
      <c r="AJ145" s="201">
        <f t="shared" si="333"/>
        <v>1</v>
      </c>
      <c r="AL145" s="217"/>
      <c r="AM145" s="217"/>
      <c r="AN145" s="217"/>
      <c r="AO145" s="217"/>
      <c r="AP145" s="217"/>
      <c r="AQ145" s="217"/>
      <c r="AR145" s="217"/>
      <c r="AT145" s="46">
        <f t="shared" si="306"/>
        <v>13</v>
      </c>
      <c r="AU145" s="47" t="str">
        <f t="shared" si="307"/>
        <v>Scatter</v>
      </c>
      <c r="AV145" s="47" t="str">
        <f t="shared" si="304"/>
        <v>Sc</v>
      </c>
      <c r="AW145" s="171">
        <f t="shared" ca="1" si="308"/>
        <v>0</v>
      </c>
      <c r="AX145" s="171">
        <f t="shared" ca="1" si="309"/>
        <v>0</v>
      </c>
      <c r="AY145" s="171">
        <f t="shared" ca="1" si="309"/>
        <v>1.4696058463763045E-2</v>
      </c>
      <c r="AZ145" s="171">
        <f t="shared" ca="1" si="309"/>
        <v>3.5528671463105847E-3</v>
      </c>
      <c r="BA145" s="171">
        <f t="shared" ca="1" si="309"/>
        <v>1.9738150812836583E-4</v>
      </c>
      <c r="BG145" s="46">
        <f>+SUMIF(EI85:EI318,"total",EJ85:EJ318)</f>
        <v>4.3539749704630957</v>
      </c>
      <c r="BK145" s="301">
        <f t="shared" si="376"/>
        <v>12</v>
      </c>
      <c r="BL145" s="301">
        <v>13</v>
      </c>
      <c r="BM145" s="47" t="str">
        <f t="shared" si="381"/>
        <v>Sc3</v>
      </c>
      <c r="BN145" s="106"/>
      <c r="BO145" s="170" t="s">
        <v>208</v>
      </c>
      <c r="BP145" s="170" t="s">
        <v>209</v>
      </c>
      <c r="BQ145" s="170" t="s">
        <v>208</v>
      </c>
      <c r="BR145" s="170" t="s">
        <v>209</v>
      </c>
      <c r="BS145" s="170" t="s">
        <v>208</v>
      </c>
      <c r="BT145" s="106">
        <v>3</v>
      </c>
      <c r="BU145" s="48">
        <f t="shared" si="314"/>
        <v>6</v>
      </c>
      <c r="BV145" s="48">
        <f t="shared" si="315"/>
        <v>18</v>
      </c>
      <c r="BW145" s="48">
        <f t="shared" si="316"/>
        <v>4</v>
      </c>
      <c r="BX145" s="48">
        <f t="shared" si="317"/>
        <v>68</v>
      </c>
      <c r="BY145" s="48">
        <f t="shared" si="318"/>
        <v>3</v>
      </c>
      <c r="BZ145" s="118">
        <f t="shared" si="319"/>
        <v>88128</v>
      </c>
      <c r="CA145" s="118">
        <f>IF(CB145&gt;0,BZ145,0)*$CD$83</f>
        <v>30153.739692805175</v>
      </c>
      <c r="CB145" s="202">
        <f t="shared" si="321"/>
        <v>240</v>
      </c>
      <c r="CC145" s="118">
        <f t="shared" si="322"/>
        <v>7236897.5262732422</v>
      </c>
      <c r="CD145" s="51">
        <f t="shared" si="323"/>
        <v>3.3205044176287972E-4</v>
      </c>
      <c r="CN145" s="301">
        <f t="shared" si="377"/>
        <v>12</v>
      </c>
      <c r="CO145" s="301">
        <v>13</v>
      </c>
      <c r="CP145" s="47" t="str">
        <f t="shared" si="382"/>
        <v>Sc3</v>
      </c>
      <c r="CQ145" s="106"/>
      <c r="CR145" s="170" t="s">
        <v>208</v>
      </c>
      <c r="CS145" s="170" t="s">
        <v>209</v>
      </c>
      <c r="CT145" s="170" t="s">
        <v>208</v>
      </c>
      <c r="CU145" s="170" t="s">
        <v>209</v>
      </c>
      <c r="CV145" s="170" t="s">
        <v>208</v>
      </c>
      <c r="CW145" s="106">
        <v>3</v>
      </c>
      <c r="CX145" s="48">
        <f t="shared" si="334"/>
        <v>6</v>
      </c>
      <c r="CY145" s="48">
        <f t="shared" si="335"/>
        <v>18</v>
      </c>
      <c r="CZ145" s="48">
        <f t="shared" si="336"/>
        <v>4</v>
      </c>
      <c r="DA145" s="48">
        <f t="shared" si="337"/>
        <v>68</v>
      </c>
      <c r="DB145" s="48">
        <f t="shared" si="338"/>
        <v>3</v>
      </c>
      <c r="DC145" s="118">
        <f t="shared" si="339"/>
        <v>88128</v>
      </c>
      <c r="DD145" s="118">
        <f t="shared" si="340"/>
        <v>31634.716198704104</v>
      </c>
      <c r="DE145" s="202">
        <f t="shared" si="341"/>
        <v>360</v>
      </c>
      <c r="DF145" s="118">
        <f t="shared" si="342"/>
        <v>11388497.831533477</v>
      </c>
      <c r="DG145" s="51">
        <f t="shared" si="343"/>
        <v>5.2253824546326865E-4</v>
      </c>
      <c r="DI145" s="148"/>
      <c r="DJ145" s="285"/>
      <c r="DK145" s="284"/>
      <c r="DL145" s="142"/>
      <c r="DM145" s="142"/>
      <c r="DN145" s="142"/>
      <c r="DQ145" s="301">
        <f t="shared" si="378"/>
        <v>12</v>
      </c>
      <c r="DR145" s="301">
        <v>13</v>
      </c>
      <c r="DS145" s="47" t="str">
        <f t="shared" si="383"/>
        <v>Sc3</v>
      </c>
      <c r="DT145" s="106"/>
      <c r="DU145" s="170" t="s">
        <v>208</v>
      </c>
      <c r="DV145" s="170" t="s">
        <v>209</v>
      </c>
      <c r="DW145" s="170" t="s">
        <v>208</v>
      </c>
      <c r="DX145" s="170" t="s">
        <v>209</v>
      </c>
      <c r="DY145" s="170" t="s">
        <v>208</v>
      </c>
      <c r="DZ145" s="106">
        <v>3</v>
      </c>
      <c r="EA145" s="48">
        <f t="shared" si="344"/>
        <v>6</v>
      </c>
      <c r="EB145" s="48">
        <f t="shared" si="345"/>
        <v>18</v>
      </c>
      <c r="EC145" s="48">
        <f t="shared" si="346"/>
        <v>4</v>
      </c>
      <c r="ED145" s="48">
        <f t="shared" si="347"/>
        <v>68</v>
      </c>
      <c r="EE145" s="48">
        <f t="shared" si="348"/>
        <v>3</v>
      </c>
      <c r="EF145" s="118">
        <f t="shared" si="349"/>
        <v>88128</v>
      </c>
      <c r="EG145" s="118">
        <f t="shared" si="350"/>
        <v>30824.004195070789</v>
      </c>
      <c r="EH145" s="202">
        <f t="shared" si="351"/>
        <v>600</v>
      </c>
      <c r="EI145" s="118">
        <f t="shared" si="352"/>
        <v>18494402.517042473</v>
      </c>
      <c r="EJ145" s="51">
        <f t="shared" si="353"/>
        <v>8.4857834502002601E-4</v>
      </c>
      <c r="EL145" s="148"/>
      <c r="EM145" s="285"/>
      <c r="EN145" s="284"/>
      <c r="EO145" s="142"/>
      <c r="EP145" s="142"/>
      <c r="EQ145" s="142"/>
      <c r="ER145" s="142"/>
      <c r="ET145" s="301">
        <f t="shared" si="379"/>
        <v>12</v>
      </c>
      <c r="EU145" s="301">
        <v>13</v>
      </c>
      <c r="EV145" s="47" t="str">
        <f t="shared" si="384"/>
        <v>Sc3</v>
      </c>
      <c r="EW145" s="106"/>
      <c r="EX145" s="170" t="s">
        <v>208</v>
      </c>
      <c r="EY145" s="170" t="s">
        <v>209</v>
      </c>
      <c r="EZ145" s="170" t="s">
        <v>208</v>
      </c>
      <c r="FA145" s="170" t="s">
        <v>209</v>
      </c>
      <c r="FB145" s="170" t="s">
        <v>208</v>
      </c>
      <c r="FC145" s="106">
        <v>3</v>
      </c>
      <c r="FD145" s="48">
        <f t="shared" si="354"/>
        <v>6</v>
      </c>
      <c r="FE145" s="48">
        <f t="shared" si="355"/>
        <v>18</v>
      </c>
      <c r="FF145" s="48">
        <f t="shared" si="356"/>
        <v>4</v>
      </c>
      <c r="FG145" s="48">
        <f t="shared" si="357"/>
        <v>68</v>
      </c>
      <c r="FH145" s="48">
        <f t="shared" si="358"/>
        <v>3</v>
      </c>
      <c r="FI145" s="118">
        <f t="shared" si="359"/>
        <v>88128</v>
      </c>
      <c r="FJ145" s="118">
        <f t="shared" si="360"/>
        <v>35927.482014388494</v>
      </c>
      <c r="FK145" s="202">
        <f t="shared" si="361"/>
        <v>960</v>
      </c>
      <c r="FL145" s="118">
        <f t="shared" si="362"/>
        <v>34490382.733812951</v>
      </c>
      <c r="FM145" s="51">
        <f t="shared" si="363"/>
        <v>1.5825216236315929E-3</v>
      </c>
      <c r="FO145" s="148"/>
      <c r="FP145" s="285"/>
      <c r="FQ145" s="284"/>
      <c r="FR145" s="142"/>
      <c r="FS145" s="142"/>
      <c r="FT145" s="142"/>
      <c r="FU145" s="142"/>
      <c r="FW145" s="301">
        <f t="shared" si="380"/>
        <v>12</v>
      </c>
      <c r="FX145" s="301">
        <v>13</v>
      </c>
      <c r="FY145" s="47" t="str">
        <f t="shared" si="385"/>
        <v>Sc3</v>
      </c>
      <c r="FZ145" s="106"/>
      <c r="GA145" s="170" t="s">
        <v>208</v>
      </c>
      <c r="GB145" s="170" t="s">
        <v>209</v>
      </c>
      <c r="GC145" s="170" t="s">
        <v>208</v>
      </c>
      <c r="GD145" s="170" t="s">
        <v>209</v>
      </c>
      <c r="GE145" s="170" t="s">
        <v>208</v>
      </c>
      <c r="GF145" s="106">
        <v>3</v>
      </c>
      <c r="GG145" s="48">
        <f t="shared" si="364"/>
        <v>6</v>
      </c>
      <c r="GH145" s="48">
        <f t="shared" si="365"/>
        <v>18</v>
      </c>
      <c r="GI145" s="48">
        <f t="shared" si="366"/>
        <v>4</v>
      </c>
      <c r="GJ145" s="48">
        <f t="shared" si="367"/>
        <v>68</v>
      </c>
      <c r="GK145" s="48">
        <f t="shared" si="368"/>
        <v>3</v>
      </c>
      <c r="GL145" s="118">
        <f t="shared" si="369"/>
        <v>88128</v>
      </c>
      <c r="GM145" s="118">
        <f t="shared" si="370"/>
        <v>14429.8125</v>
      </c>
      <c r="GN145" s="202">
        <f t="shared" si="371"/>
        <v>1200</v>
      </c>
      <c r="GO145" s="118">
        <f t="shared" si="372"/>
        <v>17315775</v>
      </c>
      <c r="GP145" s="51">
        <f t="shared" si="373"/>
        <v>7.9449939941011365E-4</v>
      </c>
      <c r="GS145" s="48">
        <v>7</v>
      </c>
      <c r="GT145" s="47">
        <v>4</v>
      </c>
      <c r="GU145" s="97" t="s">
        <v>240</v>
      </c>
      <c r="GV145" s="93">
        <f t="shared" si="282"/>
        <v>2</v>
      </c>
      <c r="GW145" s="47" t="s">
        <v>206</v>
      </c>
      <c r="GX145" s="99" t="str">
        <f t="shared" si="277"/>
        <v>Ac4</v>
      </c>
      <c r="GY145" s="48">
        <f t="shared" si="299"/>
        <v>100</v>
      </c>
      <c r="GZ145" s="306">
        <f t="shared" si="278"/>
        <v>70563.855222954429</v>
      </c>
      <c r="HA145" s="95">
        <f t="shared" si="283"/>
        <v>2481.3325384047671</v>
      </c>
      <c r="HB145" s="51">
        <f t="shared" si="279"/>
        <v>5.6259523835468402E-4</v>
      </c>
      <c r="HC145" s="51">
        <f t="shared" si="280"/>
        <v>6.7168210663861932E-4</v>
      </c>
      <c r="HD145" s="453">
        <f t="shared" si="281"/>
        <v>2.8757377941806189E-4</v>
      </c>
      <c r="HE145" s="96"/>
    </row>
    <row r="146" spans="1:213">
      <c r="A146" s="216" t="str">
        <f t="shared" si="386"/>
        <v>K</v>
      </c>
      <c r="B146" s="192">
        <f t="shared" si="387"/>
        <v>0</v>
      </c>
      <c r="C146" s="192">
        <f t="shared" si="387"/>
        <v>0</v>
      </c>
      <c r="D146" s="192">
        <f t="shared" si="387"/>
        <v>0</v>
      </c>
      <c r="E146" s="192">
        <f t="shared" si="387"/>
        <v>0</v>
      </c>
      <c r="F146" s="192">
        <f t="shared" si="387"/>
        <v>0</v>
      </c>
      <c r="G146" s="49"/>
      <c r="H146" s="47" t="str">
        <f t="shared" si="388"/>
        <v/>
      </c>
      <c r="I146" s="47" t="str">
        <f t="shared" si="388"/>
        <v/>
      </c>
      <c r="J146" s="47" t="str">
        <f t="shared" si="388"/>
        <v/>
      </c>
      <c r="K146" s="47" t="str">
        <f t="shared" si="388"/>
        <v/>
      </c>
      <c r="L146" s="47" t="str">
        <f t="shared" si="388"/>
        <v/>
      </c>
      <c r="M146" s="49" t="str">
        <f t="shared" si="374"/>
        <v>PIC-b</v>
      </c>
      <c r="N146" s="201">
        <f t="shared" si="324"/>
        <v>1</v>
      </c>
      <c r="O146" s="47" t="str">
        <f t="shared" si="325"/>
        <v/>
      </c>
      <c r="P146" s="47">
        <f t="shared" si="326"/>
        <v>1</v>
      </c>
      <c r="Q146" s="47" t="str">
        <f t="shared" si="327"/>
        <v/>
      </c>
      <c r="R146" s="201">
        <f t="shared" si="328"/>
        <v>1</v>
      </c>
      <c r="Z146" s="47" t="str">
        <f t="shared" si="389"/>
        <v/>
      </c>
      <c r="AA146" s="47" t="str">
        <f t="shared" si="389"/>
        <v/>
      </c>
      <c r="AB146" s="47" t="str">
        <f t="shared" si="389"/>
        <v/>
      </c>
      <c r="AC146" s="47" t="str">
        <f t="shared" si="389"/>
        <v/>
      </c>
      <c r="AD146" s="47" t="str">
        <f t="shared" si="389"/>
        <v/>
      </c>
      <c r="AE146" s="49" t="str">
        <f t="shared" si="375"/>
        <v>PIC-b</v>
      </c>
      <c r="AF146" s="201">
        <f t="shared" si="329"/>
        <v>1</v>
      </c>
      <c r="AG146" s="47" t="str">
        <f t="shared" si="330"/>
        <v/>
      </c>
      <c r="AH146" s="47">
        <f t="shared" si="331"/>
        <v>1</v>
      </c>
      <c r="AI146" s="47" t="str">
        <f t="shared" si="332"/>
        <v/>
      </c>
      <c r="AJ146" s="201">
        <f t="shared" si="333"/>
        <v>1</v>
      </c>
      <c r="AL146" s="217"/>
      <c r="AM146" s="217"/>
      <c r="AN146" s="217"/>
      <c r="AO146" s="217"/>
      <c r="AP146" s="321"/>
      <c r="AQ146" s="217"/>
      <c r="AR146" s="217"/>
      <c r="AU146" s="63"/>
      <c r="AV146" s="186"/>
      <c r="AW146" s="186"/>
      <c r="AX146" s="186"/>
      <c r="AY146" s="186"/>
      <c r="AZ146" s="187"/>
      <c r="BA146" s="188">
        <f ca="1">SUM(AW133:BA145)</f>
        <v>0.54048014308331727</v>
      </c>
      <c r="BC146" s="46">
        <v>6</v>
      </c>
      <c r="BD146" s="253" t="s">
        <v>245</v>
      </c>
      <c r="BK146" s="301">
        <f t="shared" si="376"/>
        <v>13</v>
      </c>
      <c r="BL146" s="301">
        <v>13</v>
      </c>
      <c r="BM146" s="47" t="str">
        <f t="shared" si="381"/>
        <v>Sc3</v>
      </c>
      <c r="BN146" s="106"/>
      <c r="BO146" s="170" t="s">
        <v>208</v>
      </c>
      <c r="BP146" s="170" t="s">
        <v>209</v>
      </c>
      <c r="BQ146" s="170" t="s">
        <v>208</v>
      </c>
      <c r="BR146" s="170" t="s">
        <v>208</v>
      </c>
      <c r="BS146" s="170" t="s">
        <v>209</v>
      </c>
      <c r="BT146" s="106">
        <v>3</v>
      </c>
      <c r="BU146" s="48">
        <f t="shared" si="314"/>
        <v>6</v>
      </c>
      <c r="BV146" s="48">
        <f t="shared" si="315"/>
        <v>18</v>
      </c>
      <c r="BW146" s="48">
        <f t="shared" si="316"/>
        <v>4</v>
      </c>
      <c r="BX146" s="48">
        <f t="shared" si="317"/>
        <v>4</v>
      </c>
      <c r="BY146" s="48">
        <f t="shared" si="318"/>
        <v>88</v>
      </c>
      <c r="BZ146" s="118">
        <f t="shared" si="319"/>
        <v>152064</v>
      </c>
      <c r="CA146" s="118">
        <f t="shared" si="320"/>
        <v>52029.982215036383</v>
      </c>
      <c r="CB146" s="202">
        <f t="shared" si="321"/>
        <v>240</v>
      </c>
      <c r="CC146" s="118">
        <f t="shared" si="322"/>
        <v>12487195.731608732</v>
      </c>
      <c r="CD146" s="51">
        <f t="shared" si="323"/>
        <v>5.7294978186536109E-4</v>
      </c>
      <c r="CN146" s="301">
        <f t="shared" si="377"/>
        <v>13</v>
      </c>
      <c r="CO146" s="301">
        <v>13</v>
      </c>
      <c r="CP146" s="47" t="str">
        <f t="shared" si="382"/>
        <v>Sc3</v>
      </c>
      <c r="CQ146" s="106"/>
      <c r="CR146" s="170" t="s">
        <v>208</v>
      </c>
      <c r="CS146" s="170" t="s">
        <v>209</v>
      </c>
      <c r="CT146" s="170" t="s">
        <v>208</v>
      </c>
      <c r="CU146" s="170" t="s">
        <v>208</v>
      </c>
      <c r="CV146" s="170" t="s">
        <v>209</v>
      </c>
      <c r="CW146" s="106">
        <v>3</v>
      </c>
      <c r="CX146" s="48">
        <f t="shared" si="334"/>
        <v>6</v>
      </c>
      <c r="CY146" s="48">
        <f t="shared" si="335"/>
        <v>18</v>
      </c>
      <c r="CZ146" s="48">
        <f t="shared" si="336"/>
        <v>4</v>
      </c>
      <c r="DA146" s="48">
        <f t="shared" si="337"/>
        <v>4</v>
      </c>
      <c r="DB146" s="48">
        <f t="shared" si="338"/>
        <v>88</v>
      </c>
      <c r="DC146" s="118">
        <f t="shared" si="339"/>
        <v>152064</v>
      </c>
      <c r="DD146" s="118">
        <f t="shared" si="340"/>
        <v>54585.392656587472</v>
      </c>
      <c r="DE146" s="202">
        <f t="shared" si="341"/>
        <v>360</v>
      </c>
      <c r="DF146" s="118">
        <f t="shared" si="342"/>
        <v>19650741.356371488</v>
      </c>
      <c r="DG146" s="51">
        <f t="shared" si="343"/>
        <v>9.0163461962289478E-4</v>
      </c>
      <c r="DI146" s="148"/>
      <c r="DJ146" s="285"/>
      <c r="DK146" s="284"/>
      <c r="DL146" s="142"/>
      <c r="DM146" s="142"/>
      <c r="DN146" s="142"/>
      <c r="DQ146" s="301">
        <f t="shared" si="378"/>
        <v>13</v>
      </c>
      <c r="DR146" s="301">
        <v>13</v>
      </c>
      <c r="DS146" s="47" t="str">
        <f t="shared" si="383"/>
        <v>Sc3</v>
      </c>
      <c r="DT146" s="106"/>
      <c r="DU146" s="170" t="s">
        <v>208</v>
      </c>
      <c r="DV146" s="170" t="s">
        <v>209</v>
      </c>
      <c r="DW146" s="170" t="s">
        <v>208</v>
      </c>
      <c r="DX146" s="170" t="s">
        <v>208</v>
      </c>
      <c r="DY146" s="170" t="s">
        <v>209</v>
      </c>
      <c r="DZ146" s="106">
        <v>3</v>
      </c>
      <c r="EA146" s="48">
        <f t="shared" si="344"/>
        <v>6</v>
      </c>
      <c r="EB146" s="48">
        <f t="shared" si="345"/>
        <v>18</v>
      </c>
      <c r="EC146" s="48">
        <f t="shared" si="346"/>
        <v>4</v>
      </c>
      <c r="ED146" s="48">
        <f t="shared" si="347"/>
        <v>4</v>
      </c>
      <c r="EE146" s="48">
        <f t="shared" si="348"/>
        <v>88</v>
      </c>
      <c r="EF146" s="118">
        <f t="shared" si="349"/>
        <v>152064</v>
      </c>
      <c r="EG146" s="118">
        <f t="shared" si="350"/>
        <v>53186.51704247509</v>
      </c>
      <c r="EH146" s="202">
        <f t="shared" si="351"/>
        <v>600</v>
      </c>
      <c r="EI146" s="118">
        <f t="shared" si="352"/>
        <v>31911910.225485053</v>
      </c>
      <c r="EJ146" s="51">
        <f t="shared" si="353"/>
        <v>1.4642136149365154E-3</v>
      </c>
      <c r="EL146" s="148"/>
      <c r="EM146" s="285"/>
      <c r="EN146" s="284"/>
      <c r="EO146" s="142"/>
      <c r="EP146" s="142"/>
      <c r="EQ146" s="142"/>
      <c r="ER146" s="142"/>
      <c r="ET146" s="301">
        <f t="shared" si="379"/>
        <v>13</v>
      </c>
      <c r="EU146" s="301">
        <v>13</v>
      </c>
      <c r="EV146" s="47" t="str">
        <f t="shared" si="384"/>
        <v>Sc3</v>
      </c>
      <c r="EW146" s="106"/>
      <c r="EX146" s="170" t="s">
        <v>208</v>
      </c>
      <c r="EY146" s="170" t="s">
        <v>209</v>
      </c>
      <c r="EZ146" s="170" t="s">
        <v>208</v>
      </c>
      <c r="FA146" s="170" t="s">
        <v>208</v>
      </c>
      <c r="FB146" s="170" t="s">
        <v>209</v>
      </c>
      <c r="FC146" s="106">
        <v>3</v>
      </c>
      <c r="FD146" s="48">
        <f t="shared" si="354"/>
        <v>6</v>
      </c>
      <c r="FE146" s="48">
        <f t="shared" si="355"/>
        <v>18</v>
      </c>
      <c r="FF146" s="48">
        <f t="shared" si="356"/>
        <v>4</v>
      </c>
      <c r="FG146" s="48">
        <f t="shared" si="357"/>
        <v>4</v>
      </c>
      <c r="FH146" s="48">
        <f t="shared" si="358"/>
        <v>88</v>
      </c>
      <c r="FI146" s="118">
        <f t="shared" si="359"/>
        <v>152064</v>
      </c>
      <c r="FJ146" s="118">
        <f t="shared" si="360"/>
        <v>61992.517985611514</v>
      </c>
      <c r="FK146" s="202">
        <f t="shared" si="361"/>
        <v>960</v>
      </c>
      <c r="FL146" s="118">
        <f t="shared" si="362"/>
        <v>59512817.266187057</v>
      </c>
      <c r="FM146" s="51">
        <f t="shared" si="363"/>
        <v>2.7306255466584351E-3</v>
      </c>
      <c r="FO146" s="148"/>
      <c r="FP146" s="285"/>
      <c r="FQ146" s="284"/>
      <c r="FR146" s="142"/>
      <c r="FS146" s="142"/>
      <c r="FT146" s="142"/>
      <c r="FU146" s="142"/>
      <c r="FW146" s="301">
        <f t="shared" si="380"/>
        <v>13</v>
      </c>
      <c r="FX146" s="301">
        <v>13</v>
      </c>
      <c r="FY146" s="47" t="str">
        <f t="shared" si="385"/>
        <v>Sc3</v>
      </c>
      <c r="FZ146" s="106"/>
      <c r="GA146" s="170" t="s">
        <v>208</v>
      </c>
      <c r="GB146" s="170" t="s">
        <v>209</v>
      </c>
      <c r="GC146" s="170" t="s">
        <v>208</v>
      </c>
      <c r="GD146" s="170" t="s">
        <v>208</v>
      </c>
      <c r="GE146" s="170" t="s">
        <v>209</v>
      </c>
      <c r="GF146" s="106">
        <v>3</v>
      </c>
      <c r="GG146" s="48">
        <f t="shared" si="364"/>
        <v>6</v>
      </c>
      <c r="GH146" s="48">
        <f t="shared" si="365"/>
        <v>18</v>
      </c>
      <c r="GI146" s="48">
        <f t="shared" si="366"/>
        <v>4</v>
      </c>
      <c r="GJ146" s="48">
        <f t="shared" si="367"/>
        <v>4</v>
      </c>
      <c r="GK146" s="48">
        <f t="shared" si="368"/>
        <v>88</v>
      </c>
      <c r="GL146" s="118">
        <f t="shared" si="369"/>
        <v>152064</v>
      </c>
      <c r="GM146" s="118">
        <f t="shared" si="370"/>
        <v>24898.5</v>
      </c>
      <c r="GN146" s="202">
        <f t="shared" si="371"/>
        <v>1200</v>
      </c>
      <c r="GO146" s="118">
        <f t="shared" si="372"/>
        <v>29878200</v>
      </c>
      <c r="GP146" s="51">
        <f t="shared" si="373"/>
        <v>1.370900924472353E-3</v>
      </c>
      <c r="GS146" s="48">
        <v>7</v>
      </c>
      <c r="GT146" s="47">
        <v>3</v>
      </c>
      <c r="GU146" s="97" t="s">
        <v>240</v>
      </c>
      <c r="GV146" s="93">
        <f t="shared" si="282"/>
        <v>2</v>
      </c>
      <c r="GW146" s="47" t="s">
        <v>206</v>
      </c>
      <c r="GX146" s="99" t="str">
        <f t="shared" si="277"/>
        <v>Ac3</v>
      </c>
      <c r="GY146" s="48">
        <f t="shared" si="299"/>
        <v>20</v>
      </c>
      <c r="GZ146" s="306">
        <f t="shared" ref="GZ146:GZ177" si="390">SUMIF($BM$86:$BM$159,GX146,$CA$86:$CA$159)*$GX$46/$AN$56*$AN$4/$AN$42</f>
        <v>417385.20364377549</v>
      </c>
      <c r="HA146" s="95">
        <f t="shared" si="283"/>
        <v>419.49831587570026</v>
      </c>
      <c r="HB146" s="51">
        <f t="shared" si="279"/>
        <v>3.3277508348679564E-3</v>
      </c>
      <c r="HC146" s="51">
        <f t="shared" si="280"/>
        <v>7.9459993215348667E-4</v>
      </c>
      <c r="HD146" s="453">
        <f t="shared" si="281"/>
        <v>5.6909577550086452E-4</v>
      </c>
      <c r="HE146" s="68"/>
    </row>
    <row r="147" spans="1:213">
      <c r="A147" s="216" t="str">
        <f t="shared" si="386"/>
        <v>Q</v>
      </c>
      <c r="B147" s="192">
        <f t="shared" si="387"/>
        <v>0</v>
      </c>
      <c r="C147" s="192">
        <f t="shared" si="387"/>
        <v>0</v>
      </c>
      <c r="D147" s="192">
        <f t="shared" si="387"/>
        <v>0</v>
      </c>
      <c r="E147" s="192">
        <f t="shared" si="387"/>
        <v>0</v>
      </c>
      <c r="F147" s="192">
        <f t="shared" si="387"/>
        <v>0</v>
      </c>
      <c r="G147" s="49"/>
      <c r="H147" s="47" t="str">
        <f t="shared" si="388"/>
        <v/>
      </c>
      <c r="I147" s="47" t="str">
        <f t="shared" si="388"/>
        <v/>
      </c>
      <c r="J147" s="47" t="str">
        <f t="shared" si="388"/>
        <v/>
      </c>
      <c r="K147" s="47" t="str">
        <f t="shared" si="388"/>
        <v/>
      </c>
      <c r="L147" s="47" t="str">
        <f t="shared" si="388"/>
        <v/>
      </c>
      <c r="M147" s="49" t="str">
        <f t="shared" si="374"/>
        <v>PIC-b</v>
      </c>
      <c r="N147" s="201">
        <f t="shared" si="324"/>
        <v>1</v>
      </c>
      <c r="O147" s="47" t="str">
        <f t="shared" si="325"/>
        <v/>
      </c>
      <c r="P147" s="47">
        <f t="shared" si="326"/>
        <v>1</v>
      </c>
      <c r="Q147" s="47" t="str">
        <f t="shared" si="327"/>
        <v/>
      </c>
      <c r="R147" s="201">
        <f t="shared" si="328"/>
        <v>1</v>
      </c>
      <c r="Z147" s="47" t="str">
        <f t="shared" si="389"/>
        <v/>
      </c>
      <c r="AA147" s="47" t="str">
        <f t="shared" si="389"/>
        <v/>
      </c>
      <c r="AB147" s="47" t="str">
        <f t="shared" si="389"/>
        <v/>
      </c>
      <c r="AC147" s="47" t="str">
        <f t="shared" si="389"/>
        <v/>
      </c>
      <c r="AD147" s="47" t="str">
        <f t="shared" si="389"/>
        <v/>
      </c>
      <c r="AE147" s="49" t="str">
        <f t="shared" si="375"/>
        <v>PIC-b</v>
      </c>
      <c r="AF147" s="201">
        <f t="shared" si="329"/>
        <v>1</v>
      </c>
      <c r="AG147" s="47" t="str">
        <f t="shared" si="330"/>
        <v/>
      </c>
      <c r="AH147" s="47">
        <f t="shared" si="331"/>
        <v>1</v>
      </c>
      <c r="AI147" s="47" t="str">
        <f t="shared" si="332"/>
        <v/>
      </c>
      <c r="AJ147" s="201">
        <f t="shared" si="333"/>
        <v>1</v>
      </c>
      <c r="AL147" s="217"/>
      <c r="AM147" s="217"/>
      <c r="AN147" s="217"/>
      <c r="AO147" s="217"/>
      <c r="AP147" s="217"/>
      <c r="AQ147" s="217"/>
      <c r="AR147" s="217"/>
      <c r="AV147" s="108"/>
      <c r="AW147" s="71"/>
      <c r="AX147" s="71"/>
      <c r="AY147" s="71"/>
      <c r="AZ147" s="71"/>
      <c r="BC147" s="102" t="s">
        <v>246</v>
      </c>
      <c r="BD147" s="102" t="s">
        <v>247</v>
      </c>
      <c r="BE147" s="102" t="s">
        <v>248</v>
      </c>
      <c r="BG147" s="176" t="s">
        <v>249</v>
      </c>
      <c r="BK147" s="301">
        <f t="shared" si="376"/>
        <v>14</v>
      </c>
      <c r="BL147" s="301">
        <v>13</v>
      </c>
      <c r="BM147" s="47" t="str">
        <f t="shared" si="381"/>
        <v>Sc3</v>
      </c>
      <c r="BN147" s="106"/>
      <c r="BO147" s="170" t="s">
        <v>208</v>
      </c>
      <c r="BP147" s="170" t="s">
        <v>208</v>
      </c>
      <c r="BQ147" s="170" t="s">
        <v>209</v>
      </c>
      <c r="BR147" s="170" t="s">
        <v>209</v>
      </c>
      <c r="BS147" s="170" t="s">
        <v>208</v>
      </c>
      <c r="BT147" s="106">
        <v>3</v>
      </c>
      <c r="BU147" s="48">
        <f t="shared" si="314"/>
        <v>6</v>
      </c>
      <c r="BV147" s="48">
        <f t="shared" si="315"/>
        <v>4</v>
      </c>
      <c r="BW147" s="48">
        <f t="shared" si="316"/>
        <v>41</v>
      </c>
      <c r="BX147" s="48">
        <f t="shared" si="317"/>
        <v>68</v>
      </c>
      <c r="BY147" s="48">
        <f t="shared" si="318"/>
        <v>3</v>
      </c>
      <c r="BZ147" s="118">
        <f t="shared" si="319"/>
        <v>200736</v>
      </c>
      <c r="CA147" s="118">
        <f t="shared" si="320"/>
        <v>68683.518189167342</v>
      </c>
      <c r="CB147" s="202">
        <f t="shared" si="321"/>
        <v>240</v>
      </c>
      <c r="CC147" s="118">
        <f t="shared" si="322"/>
        <v>16484044.365400162</v>
      </c>
      <c r="CD147" s="51">
        <f t="shared" si="323"/>
        <v>7.5633711734878156E-4</v>
      </c>
      <c r="CN147" s="301">
        <f t="shared" si="377"/>
        <v>14</v>
      </c>
      <c r="CO147" s="301">
        <v>13</v>
      </c>
      <c r="CP147" s="47" t="str">
        <f t="shared" si="382"/>
        <v>Sc3</v>
      </c>
      <c r="CQ147" s="106"/>
      <c r="CR147" s="170" t="s">
        <v>208</v>
      </c>
      <c r="CS147" s="170" t="s">
        <v>208</v>
      </c>
      <c r="CT147" s="170" t="s">
        <v>209</v>
      </c>
      <c r="CU147" s="170" t="s">
        <v>209</v>
      </c>
      <c r="CV147" s="170" t="s">
        <v>208</v>
      </c>
      <c r="CW147" s="106">
        <v>3</v>
      </c>
      <c r="CX147" s="48">
        <f t="shared" si="334"/>
        <v>6</v>
      </c>
      <c r="CY147" s="48">
        <f t="shared" si="335"/>
        <v>4</v>
      </c>
      <c r="CZ147" s="48">
        <f t="shared" si="336"/>
        <v>41</v>
      </c>
      <c r="DA147" s="48">
        <f t="shared" si="337"/>
        <v>68</v>
      </c>
      <c r="DB147" s="48">
        <f t="shared" si="338"/>
        <v>3</v>
      </c>
      <c r="DC147" s="118">
        <f t="shared" si="339"/>
        <v>200736</v>
      </c>
      <c r="DD147" s="118">
        <f t="shared" si="340"/>
        <v>72056.853563714903</v>
      </c>
      <c r="DE147" s="202">
        <f t="shared" si="341"/>
        <v>360</v>
      </c>
      <c r="DF147" s="118">
        <f t="shared" si="342"/>
        <v>25940467.282937367</v>
      </c>
      <c r="DG147" s="51">
        <f t="shared" si="343"/>
        <v>1.1902260035552231E-3</v>
      </c>
      <c r="DI147" s="148"/>
      <c r="DJ147" s="285"/>
      <c r="DK147" s="284"/>
      <c r="DL147" s="142"/>
      <c r="DM147" s="142"/>
      <c r="DN147" s="142"/>
      <c r="DQ147" s="301">
        <f t="shared" si="378"/>
        <v>14</v>
      </c>
      <c r="DR147" s="301">
        <v>13</v>
      </c>
      <c r="DS147" s="47" t="str">
        <f t="shared" si="383"/>
        <v>Sc3</v>
      </c>
      <c r="DT147" s="106"/>
      <c r="DU147" s="170" t="s">
        <v>208</v>
      </c>
      <c r="DV147" s="170" t="s">
        <v>208</v>
      </c>
      <c r="DW147" s="170" t="s">
        <v>209</v>
      </c>
      <c r="DX147" s="170" t="s">
        <v>209</v>
      </c>
      <c r="DY147" s="170" t="s">
        <v>208</v>
      </c>
      <c r="DZ147" s="106">
        <v>3</v>
      </c>
      <c r="EA147" s="48">
        <f t="shared" si="344"/>
        <v>6</v>
      </c>
      <c r="EB147" s="48">
        <f t="shared" si="345"/>
        <v>4</v>
      </c>
      <c r="EC147" s="48">
        <f t="shared" si="346"/>
        <v>41</v>
      </c>
      <c r="ED147" s="48">
        <f t="shared" si="347"/>
        <v>68</v>
      </c>
      <c r="EE147" s="48">
        <f t="shared" si="348"/>
        <v>3</v>
      </c>
      <c r="EF147" s="118">
        <f t="shared" si="349"/>
        <v>200736</v>
      </c>
      <c r="EG147" s="118">
        <f t="shared" si="350"/>
        <v>70210.231777661247</v>
      </c>
      <c r="EH147" s="202">
        <f t="shared" si="351"/>
        <v>600</v>
      </c>
      <c r="EI147" s="118">
        <f t="shared" si="352"/>
        <v>42126139.066596746</v>
      </c>
      <c r="EJ147" s="51">
        <f t="shared" si="353"/>
        <v>1.9328728969900592E-3</v>
      </c>
      <c r="EL147" s="148"/>
      <c r="EM147" s="285"/>
      <c r="EN147" s="284"/>
      <c r="EO147" s="142"/>
      <c r="EP147" s="142"/>
      <c r="EQ147" s="142"/>
      <c r="ER147" s="142"/>
      <c r="ET147" s="301">
        <f t="shared" si="379"/>
        <v>14</v>
      </c>
      <c r="EU147" s="301">
        <v>13</v>
      </c>
      <c r="EV147" s="47" t="str">
        <f t="shared" si="384"/>
        <v>Sc3</v>
      </c>
      <c r="EW147" s="106"/>
      <c r="EX147" s="170" t="s">
        <v>208</v>
      </c>
      <c r="EY147" s="170" t="s">
        <v>208</v>
      </c>
      <c r="EZ147" s="170" t="s">
        <v>209</v>
      </c>
      <c r="FA147" s="170" t="s">
        <v>209</v>
      </c>
      <c r="FB147" s="170" t="s">
        <v>208</v>
      </c>
      <c r="FC147" s="106">
        <v>3</v>
      </c>
      <c r="FD147" s="48">
        <f t="shared" si="354"/>
        <v>6</v>
      </c>
      <c r="FE147" s="48">
        <f t="shared" si="355"/>
        <v>4</v>
      </c>
      <c r="FF147" s="48">
        <f t="shared" si="356"/>
        <v>41</v>
      </c>
      <c r="FG147" s="48">
        <f t="shared" si="357"/>
        <v>68</v>
      </c>
      <c r="FH147" s="48">
        <f t="shared" si="358"/>
        <v>3</v>
      </c>
      <c r="FI147" s="118">
        <f t="shared" si="359"/>
        <v>200736</v>
      </c>
      <c r="FJ147" s="118">
        <f t="shared" si="360"/>
        <v>81834.820143884892</v>
      </c>
      <c r="FK147" s="202">
        <f t="shared" si="361"/>
        <v>960</v>
      </c>
      <c r="FL147" s="118">
        <f t="shared" si="362"/>
        <v>78561427.338129491</v>
      </c>
      <c r="FM147" s="51">
        <f t="shared" si="363"/>
        <v>3.6046325871608503E-3</v>
      </c>
      <c r="FO147" s="148"/>
      <c r="FP147" s="285"/>
      <c r="FQ147" s="284"/>
      <c r="FR147" s="142"/>
      <c r="FS147" s="142"/>
      <c r="FT147" s="142"/>
      <c r="FU147" s="142"/>
      <c r="FW147" s="301">
        <f t="shared" si="380"/>
        <v>14</v>
      </c>
      <c r="FX147" s="301">
        <v>13</v>
      </c>
      <c r="FY147" s="47" t="str">
        <f t="shared" si="385"/>
        <v>Sc3</v>
      </c>
      <c r="FZ147" s="106"/>
      <c r="GA147" s="170" t="s">
        <v>208</v>
      </c>
      <c r="GB147" s="170" t="s">
        <v>208</v>
      </c>
      <c r="GC147" s="170" t="s">
        <v>209</v>
      </c>
      <c r="GD147" s="170" t="s">
        <v>209</v>
      </c>
      <c r="GE147" s="170" t="s">
        <v>208</v>
      </c>
      <c r="GF147" s="106">
        <v>3</v>
      </c>
      <c r="GG147" s="48">
        <f t="shared" si="364"/>
        <v>6</v>
      </c>
      <c r="GH147" s="48">
        <f t="shared" si="365"/>
        <v>4</v>
      </c>
      <c r="GI147" s="48">
        <f t="shared" si="366"/>
        <v>41</v>
      </c>
      <c r="GJ147" s="48">
        <f t="shared" si="367"/>
        <v>68</v>
      </c>
      <c r="GK147" s="48">
        <f t="shared" si="368"/>
        <v>3</v>
      </c>
      <c r="GL147" s="118">
        <f t="shared" si="369"/>
        <v>200736</v>
      </c>
      <c r="GM147" s="118">
        <f t="shared" si="370"/>
        <v>32867.90625</v>
      </c>
      <c r="GN147" s="202">
        <f t="shared" si="371"/>
        <v>1200</v>
      </c>
      <c r="GO147" s="118">
        <f t="shared" si="372"/>
        <v>39441487.5</v>
      </c>
      <c r="GP147" s="51">
        <f t="shared" si="373"/>
        <v>1.8096930764341479E-3</v>
      </c>
      <c r="GS147" s="48">
        <v>7</v>
      </c>
      <c r="GT147" s="47">
        <v>2</v>
      </c>
      <c r="GU147" s="97" t="s">
        <v>240</v>
      </c>
      <c r="GV147" s="93">
        <f t="shared" si="282"/>
        <v>2</v>
      </c>
      <c r="GW147" s="47" t="s">
        <v>206</v>
      </c>
      <c r="GX147" s="99" t="str">
        <f t="shared" si="277"/>
        <v>Ac2</v>
      </c>
      <c r="GY147" s="48">
        <f t="shared" si="299"/>
        <v>0</v>
      </c>
      <c r="GZ147" s="306">
        <f t="shared" si="390"/>
        <v>0</v>
      </c>
      <c r="HA147" s="95">
        <f t="shared" si="283"/>
        <v>0</v>
      </c>
      <c r="HB147" s="51">
        <f t="shared" si="279"/>
        <v>0</v>
      </c>
      <c r="HC147" s="51">
        <f t="shared" si="280"/>
        <v>0</v>
      </c>
      <c r="HD147" s="453">
        <f t="shared" si="281"/>
        <v>0</v>
      </c>
      <c r="HE147" s="68"/>
    </row>
    <row r="148" spans="1:213">
      <c r="A148" s="216" t="str">
        <f t="shared" si="386"/>
        <v>J</v>
      </c>
      <c r="B148" s="192">
        <f t="shared" si="387"/>
        <v>0</v>
      </c>
      <c r="C148" s="192">
        <f t="shared" si="387"/>
        <v>0</v>
      </c>
      <c r="D148" s="192">
        <f t="shared" si="387"/>
        <v>0</v>
      </c>
      <c r="E148" s="192">
        <f t="shared" si="387"/>
        <v>0</v>
      </c>
      <c r="F148" s="192">
        <f t="shared" si="387"/>
        <v>0</v>
      </c>
      <c r="G148" s="49"/>
      <c r="H148" s="47" t="str">
        <f t="shared" si="388"/>
        <v/>
      </c>
      <c r="I148" s="47" t="str">
        <f t="shared" si="388"/>
        <v/>
      </c>
      <c r="J148" s="47" t="str">
        <f t="shared" si="388"/>
        <v/>
      </c>
      <c r="K148" s="47" t="str">
        <f t="shared" si="388"/>
        <v/>
      </c>
      <c r="L148" s="47" t="str">
        <f t="shared" si="388"/>
        <v/>
      </c>
      <c r="M148" s="49" t="str">
        <f t="shared" si="374"/>
        <v>PIC-b</v>
      </c>
      <c r="N148" s="201">
        <f t="shared" si="324"/>
        <v>1</v>
      </c>
      <c r="O148" s="47" t="str">
        <f t="shared" si="325"/>
        <v/>
      </c>
      <c r="P148" s="47">
        <f t="shared" si="326"/>
        <v>1</v>
      </c>
      <c r="Q148" s="47" t="str">
        <f t="shared" si="327"/>
        <v/>
      </c>
      <c r="R148" s="201">
        <f t="shared" si="328"/>
        <v>1</v>
      </c>
      <c r="Z148" s="47" t="str">
        <f t="shared" si="389"/>
        <v/>
      </c>
      <c r="AA148" s="47" t="str">
        <f t="shared" si="389"/>
        <v/>
      </c>
      <c r="AB148" s="47" t="str">
        <f t="shared" si="389"/>
        <v/>
      </c>
      <c r="AC148" s="47" t="str">
        <f t="shared" si="389"/>
        <v/>
      </c>
      <c r="AD148" s="47" t="str">
        <f t="shared" si="389"/>
        <v/>
      </c>
      <c r="AE148" s="49" t="str">
        <f t="shared" si="375"/>
        <v>PIC-b</v>
      </c>
      <c r="AF148" s="201">
        <f t="shared" si="329"/>
        <v>1</v>
      </c>
      <c r="AG148" s="47" t="str">
        <f t="shared" si="330"/>
        <v/>
      </c>
      <c r="AH148" s="47">
        <f t="shared" si="331"/>
        <v>1</v>
      </c>
      <c r="AI148" s="47" t="str">
        <f t="shared" si="332"/>
        <v/>
      </c>
      <c r="AJ148" s="201">
        <f t="shared" si="333"/>
        <v>1</v>
      </c>
      <c r="AL148" s="217"/>
      <c r="AM148" s="217"/>
      <c r="AN148" s="217"/>
      <c r="AO148" s="217"/>
      <c r="AP148" s="217"/>
      <c r="AQ148" s="217"/>
      <c r="AR148" s="217"/>
      <c r="AU148" s="100" t="s">
        <v>255</v>
      </c>
      <c r="AV148" s="84"/>
      <c r="AW148" s="84"/>
      <c r="AX148" s="84"/>
      <c r="AY148" s="84"/>
      <c r="AZ148" s="84"/>
      <c r="BA148" s="85"/>
      <c r="BC148" s="294">
        <v>8</v>
      </c>
      <c r="BD148" s="254">
        <v>4250</v>
      </c>
      <c r="BE148" s="255">
        <f>+BD148/$BD$151</f>
        <v>0.407673860911271</v>
      </c>
      <c r="BG148" s="60">
        <f>+FM130+FM160</f>
        <v>1.8681909110137955</v>
      </c>
      <c r="BK148" s="301">
        <f t="shared" si="376"/>
        <v>15</v>
      </c>
      <c r="BL148" s="301">
        <v>13</v>
      </c>
      <c r="BM148" s="47" t="str">
        <f t="shared" si="381"/>
        <v>Sc3</v>
      </c>
      <c r="BN148" s="106"/>
      <c r="BO148" s="170" t="s">
        <v>208</v>
      </c>
      <c r="BP148" s="170" t="s">
        <v>208</v>
      </c>
      <c r="BQ148" s="170" t="s">
        <v>209</v>
      </c>
      <c r="BR148" s="170" t="s">
        <v>208</v>
      </c>
      <c r="BS148" s="170" t="s">
        <v>209</v>
      </c>
      <c r="BT148" s="106">
        <v>3</v>
      </c>
      <c r="BU148" s="48">
        <f t="shared" si="314"/>
        <v>6</v>
      </c>
      <c r="BV148" s="48">
        <f t="shared" si="315"/>
        <v>4</v>
      </c>
      <c r="BW148" s="48">
        <f t="shared" si="316"/>
        <v>41</v>
      </c>
      <c r="BX148" s="48">
        <f t="shared" si="317"/>
        <v>4</v>
      </c>
      <c r="BY148" s="48">
        <f t="shared" si="318"/>
        <v>88</v>
      </c>
      <c r="BZ148" s="118">
        <f t="shared" si="319"/>
        <v>346368</v>
      </c>
      <c r="CA148" s="118">
        <f t="shared" si="320"/>
        <v>118512.73726758287</v>
      </c>
      <c r="CB148" s="202">
        <f t="shared" si="321"/>
        <v>240</v>
      </c>
      <c r="CC148" s="118">
        <f t="shared" si="322"/>
        <v>28443056.944219887</v>
      </c>
      <c r="CD148" s="51">
        <f t="shared" si="323"/>
        <v>1.3050522809155446E-3</v>
      </c>
      <c r="CN148" s="301">
        <f t="shared" si="377"/>
        <v>15</v>
      </c>
      <c r="CO148" s="301">
        <v>13</v>
      </c>
      <c r="CP148" s="47" t="str">
        <f t="shared" si="382"/>
        <v>Sc3</v>
      </c>
      <c r="CQ148" s="106"/>
      <c r="CR148" s="170" t="s">
        <v>208</v>
      </c>
      <c r="CS148" s="170" t="s">
        <v>208</v>
      </c>
      <c r="CT148" s="170" t="s">
        <v>209</v>
      </c>
      <c r="CU148" s="170" t="s">
        <v>208</v>
      </c>
      <c r="CV148" s="170" t="s">
        <v>209</v>
      </c>
      <c r="CW148" s="106">
        <v>3</v>
      </c>
      <c r="CX148" s="48">
        <f t="shared" si="334"/>
        <v>6</v>
      </c>
      <c r="CY148" s="48">
        <f t="shared" si="335"/>
        <v>4</v>
      </c>
      <c r="CZ148" s="48">
        <f t="shared" si="336"/>
        <v>41</v>
      </c>
      <c r="DA148" s="48">
        <f t="shared" si="337"/>
        <v>4</v>
      </c>
      <c r="DB148" s="48">
        <f t="shared" si="338"/>
        <v>88</v>
      </c>
      <c r="DC148" s="118">
        <f t="shared" si="339"/>
        <v>346368</v>
      </c>
      <c r="DD148" s="118">
        <f t="shared" si="340"/>
        <v>124333.39438444925</v>
      </c>
      <c r="DE148" s="202">
        <f t="shared" si="341"/>
        <v>360</v>
      </c>
      <c r="DF148" s="118">
        <f t="shared" si="342"/>
        <v>44760021.978401728</v>
      </c>
      <c r="DG148" s="51">
        <f t="shared" si="343"/>
        <v>2.0537233002521495E-3</v>
      </c>
      <c r="DI148" s="148"/>
      <c r="DJ148" s="285"/>
      <c r="DK148" s="284"/>
      <c r="DL148" s="142"/>
      <c r="DM148" s="142"/>
      <c r="DN148" s="142"/>
      <c r="DQ148" s="301">
        <f t="shared" si="378"/>
        <v>15</v>
      </c>
      <c r="DR148" s="301">
        <v>13</v>
      </c>
      <c r="DS148" s="47" t="str">
        <f t="shared" si="383"/>
        <v>Sc3</v>
      </c>
      <c r="DT148" s="106"/>
      <c r="DU148" s="170" t="s">
        <v>208</v>
      </c>
      <c r="DV148" s="170" t="s">
        <v>208</v>
      </c>
      <c r="DW148" s="170" t="s">
        <v>209</v>
      </c>
      <c r="DX148" s="170" t="s">
        <v>208</v>
      </c>
      <c r="DY148" s="170" t="s">
        <v>209</v>
      </c>
      <c r="DZ148" s="106">
        <v>3</v>
      </c>
      <c r="EA148" s="48">
        <f t="shared" si="344"/>
        <v>6</v>
      </c>
      <c r="EB148" s="48">
        <f t="shared" si="345"/>
        <v>4</v>
      </c>
      <c r="EC148" s="48">
        <f t="shared" si="346"/>
        <v>41</v>
      </c>
      <c r="ED148" s="48">
        <f t="shared" si="347"/>
        <v>4</v>
      </c>
      <c r="EE148" s="48">
        <f t="shared" si="348"/>
        <v>88</v>
      </c>
      <c r="EF148" s="118">
        <f t="shared" si="349"/>
        <v>346368</v>
      </c>
      <c r="EG148" s="118">
        <f t="shared" si="350"/>
        <v>121147.06659674882</v>
      </c>
      <c r="EH148" s="202">
        <f t="shared" si="351"/>
        <v>600</v>
      </c>
      <c r="EI148" s="118">
        <f t="shared" si="352"/>
        <v>72688239.958049297</v>
      </c>
      <c r="EJ148" s="51">
        <f t="shared" si="353"/>
        <v>3.335153234022063E-3</v>
      </c>
      <c r="EL148" s="148"/>
      <c r="EM148" s="285"/>
      <c r="EN148" s="284"/>
      <c r="EO148" s="142"/>
      <c r="EP148" s="142"/>
      <c r="EQ148" s="142"/>
      <c r="ER148" s="142"/>
      <c r="ET148" s="301">
        <f t="shared" si="379"/>
        <v>15</v>
      </c>
      <c r="EU148" s="301">
        <v>13</v>
      </c>
      <c r="EV148" s="47" t="str">
        <f t="shared" si="384"/>
        <v>Sc3</v>
      </c>
      <c r="EW148" s="106"/>
      <c r="EX148" s="170" t="s">
        <v>208</v>
      </c>
      <c r="EY148" s="170" t="s">
        <v>208</v>
      </c>
      <c r="EZ148" s="170" t="s">
        <v>209</v>
      </c>
      <c r="FA148" s="170" t="s">
        <v>208</v>
      </c>
      <c r="FB148" s="170" t="s">
        <v>209</v>
      </c>
      <c r="FC148" s="106">
        <v>3</v>
      </c>
      <c r="FD148" s="48">
        <f t="shared" si="354"/>
        <v>6</v>
      </c>
      <c r="FE148" s="48">
        <f t="shared" si="355"/>
        <v>4</v>
      </c>
      <c r="FF148" s="48">
        <f t="shared" si="356"/>
        <v>41</v>
      </c>
      <c r="FG148" s="48">
        <f t="shared" si="357"/>
        <v>4</v>
      </c>
      <c r="FH148" s="48">
        <f t="shared" si="358"/>
        <v>88</v>
      </c>
      <c r="FI148" s="118">
        <f t="shared" si="359"/>
        <v>346368</v>
      </c>
      <c r="FJ148" s="118">
        <f t="shared" si="360"/>
        <v>141205.17985611511</v>
      </c>
      <c r="FK148" s="202">
        <f t="shared" si="361"/>
        <v>960</v>
      </c>
      <c r="FL148" s="118">
        <f t="shared" si="362"/>
        <v>135556972.66187051</v>
      </c>
      <c r="FM148" s="51">
        <f t="shared" si="363"/>
        <v>6.2197581896108788E-3</v>
      </c>
      <c r="FO148" s="148"/>
      <c r="FP148" s="285"/>
      <c r="FQ148" s="284"/>
      <c r="FR148" s="142"/>
      <c r="FS148" s="142"/>
      <c r="FT148" s="142"/>
      <c r="FU148" s="142"/>
      <c r="FW148" s="301">
        <f t="shared" si="380"/>
        <v>15</v>
      </c>
      <c r="FX148" s="301">
        <v>13</v>
      </c>
      <c r="FY148" s="47" t="str">
        <f t="shared" si="385"/>
        <v>Sc3</v>
      </c>
      <c r="FZ148" s="106"/>
      <c r="GA148" s="170" t="s">
        <v>208</v>
      </c>
      <c r="GB148" s="170" t="s">
        <v>208</v>
      </c>
      <c r="GC148" s="170" t="s">
        <v>209</v>
      </c>
      <c r="GD148" s="170" t="s">
        <v>208</v>
      </c>
      <c r="GE148" s="170" t="s">
        <v>209</v>
      </c>
      <c r="GF148" s="106">
        <v>3</v>
      </c>
      <c r="GG148" s="48">
        <f t="shared" si="364"/>
        <v>6</v>
      </c>
      <c r="GH148" s="48">
        <f t="shared" si="365"/>
        <v>4</v>
      </c>
      <c r="GI148" s="48">
        <f t="shared" si="366"/>
        <v>41</v>
      </c>
      <c r="GJ148" s="48">
        <f t="shared" si="367"/>
        <v>4</v>
      </c>
      <c r="GK148" s="48">
        <f t="shared" si="368"/>
        <v>88</v>
      </c>
      <c r="GL148" s="118">
        <f t="shared" si="369"/>
        <v>346368</v>
      </c>
      <c r="GM148" s="118">
        <f t="shared" si="370"/>
        <v>56713.25</v>
      </c>
      <c r="GN148" s="202">
        <f t="shared" si="371"/>
        <v>1200</v>
      </c>
      <c r="GO148" s="118">
        <f t="shared" si="372"/>
        <v>68055900</v>
      </c>
      <c r="GP148" s="51">
        <f t="shared" si="373"/>
        <v>3.1226076612981377E-3</v>
      </c>
      <c r="GR148" s="79"/>
      <c r="GS148" s="48">
        <v>7</v>
      </c>
      <c r="GT148" s="47">
        <v>1</v>
      </c>
      <c r="GU148" s="97" t="s">
        <v>240</v>
      </c>
      <c r="GV148" s="93">
        <f t="shared" si="282"/>
        <v>2</v>
      </c>
      <c r="GW148" s="47" t="s">
        <v>206</v>
      </c>
      <c r="GX148" s="99" t="str">
        <f t="shared" si="277"/>
        <v>Ac1</v>
      </c>
      <c r="GY148" s="48">
        <f t="shared" si="299"/>
        <v>0</v>
      </c>
      <c r="GZ148" s="306">
        <f t="shared" si="390"/>
        <v>0</v>
      </c>
      <c r="HA148" s="95">
        <f t="shared" si="283"/>
        <v>0</v>
      </c>
      <c r="HB148" s="51">
        <f t="shared" si="279"/>
        <v>0</v>
      </c>
      <c r="HC148" s="51">
        <f t="shared" si="280"/>
        <v>0</v>
      </c>
      <c r="HD148" s="453">
        <f t="shared" si="281"/>
        <v>0</v>
      </c>
      <c r="HE148" s="68"/>
    </row>
    <row r="149" spans="1:213">
      <c r="A149" s="216">
        <f t="shared" si="386"/>
        <v>10</v>
      </c>
      <c r="B149" s="192">
        <f t="shared" si="387"/>
        <v>0</v>
      </c>
      <c r="C149" s="192">
        <f t="shared" si="387"/>
        <v>0</v>
      </c>
      <c r="D149" s="192">
        <f t="shared" si="387"/>
        <v>0</v>
      </c>
      <c r="E149" s="192">
        <f t="shared" si="387"/>
        <v>0</v>
      </c>
      <c r="F149" s="192">
        <f t="shared" si="387"/>
        <v>0</v>
      </c>
      <c r="G149" s="49"/>
      <c r="H149" s="47" t="str">
        <f t="shared" si="388"/>
        <v/>
      </c>
      <c r="I149" s="47" t="str">
        <f t="shared" si="388"/>
        <v/>
      </c>
      <c r="J149" s="47" t="str">
        <f t="shared" si="388"/>
        <v/>
      </c>
      <c r="K149" s="47" t="str">
        <f t="shared" si="388"/>
        <v/>
      </c>
      <c r="L149" s="47" t="str">
        <f t="shared" si="388"/>
        <v/>
      </c>
      <c r="M149" s="49" t="str">
        <f t="shared" si="374"/>
        <v>PIC-b</v>
      </c>
      <c r="N149" s="201">
        <f t="shared" si="324"/>
        <v>1</v>
      </c>
      <c r="O149" s="47" t="str">
        <f t="shared" si="325"/>
        <v/>
      </c>
      <c r="P149" s="47" t="str">
        <f t="shared" si="326"/>
        <v/>
      </c>
      <c r="Q149" s="47">
        <f t="shared" si="327"/>
        <v>1</v>
      </c>
      <c r="R149" s="201">
        <f t="shared" si="328"/>
        <v>1</v>
      </c>
      <c r="Z149" s="47" t="str">
        <f t="shared" si="389"/>
        <v/>
      </c>
      <c r="AA149" s="47" t="str">
        <f t="shared" si="389"/>
        <v/>
      </c>
      <c r="AB149" s="47" t="str">
        <f t="shared" si="389"/>
        <v/>
      </c>
      <c r="AC149" s="47" t="str">
        <f t="shared" si="389"/>
        <v/>
      </c>
      <c r="AD149" s="47" t="str">
        <f t="shared" si="389"/>
        <v/>
      </c>
      <c r="AE149" s="49" t="str">
        <f t="shared" si="375"/>
        <v>PIC-b</v>
      </c>
      <c r="AF149" s="201">
        <f t="shared" si="329"/>
        <v>1</v>
      </c>
      <c r="AG149" s="47" t="str">
        <f t="shared" si="330"/>
        <v/>
      </c>
      <c r="AH149" s="47" t="str">
        <f t="shared" si="331"/>
        <v/>
      </c>
      <c r="AI149" s="47">
        <f t="shared" si="332"/>
        <v>1</v>
      </c>
      <c r="AJ149" s="201">
        <f t="shared" si="333"/>
        <v>1</v>
      </c>
      <c r="AL149" s="217"/>
      <c r="AM149" s="217"/>
      <c r="AN149" s="217"/>
      <c r="AO149" s="217"/>
      <c r="AP149" s="330"/>
      <c r="AQ149" s="217"/>
      <c r="AR149" s="217"/>
      <c r="AU149" s="47"/>
      <c r="AV149" s="48"/>
      <c r="AW149" s="47">
        <v>1</v>
      </c>
      <c r="AX149" s="47">
        <v>2</v>
      </c>
      <c r="AY149" s="47">
        <v>3</v>
      </c>
      <c r="AZ149" s="47">
        <v>4</v>
      </c>
      <c r="BA149" s="47">
        <v>5</v>
      </c>
      <c r="BC149" s="294">
        <v>10</v>
      </c>
      <c r="BD149" s="254">
        <v>3940</v>
      </c>
      <c r="BE149" s="255">
        <f>+BD149/$BD$151</f>
        <v>0.37793764988009593</v>
      </c>
      <c r="BG149" s="60">
        <f>+FM209+FM239</f>
        <v>2.1649035851159866</v>
      </c>
      <c r="BK149" s="301">
        <f t="shared" si="376"/>
        <v>16</v>
      </c>
      <c r="BL149" s="301">
        <v>13</v>
      </c>
      <c r="BM149" s="47" t="str">
        <f t="shared" si="381"/>
        <v>Sc3</v>
      </c>
      <c r="BN149" s="106"/>
      <c r="BO149" s="170" t="s">
        <v>208</v>
      </c>
      <c r="BP149" s="170" t="s">
        <v>208</v>
      </c>
      <c r="BQ149" s="170" t="s">
        <v>208</v>
      </c>
      <c r="BR149" s="170" t="s">
        <v>209</v>
      </c>
      <c r="BS149" s="170" t="s">
        <v>209</v>
      </c>
      <c r="BT149" s="106">
        <v>3</v>
      </c>
      <c r="BU149" s="48">
        <f t="shared" si="314"/>
        <v>6</v>
      </c>
      <c r="BV149" s="48">
        <f t="shared" si="315"/>
        <v>4</v>
      </c>
      <c r="BW149" s="48">
        <f t="shared" si="316"/>
        <v>4</v>
      </c>
      <c r="BX149" s="48">
        <f t="shared" si="317"/>
        <v>68</v>
      </c>
      <c r="BY149" s="48">
        <f t="shared" si="318"/>
        <v>88</v>
      </c>
      <c r="BZ149" s="118">
        <f t="shared" si="319"/>
        <v>574464</v>
      </c>
      <c r="CA149" s="118">
        <f t="shared" si="320"/>
        <v>196557.71059013743</v>
      </c>
      <c r="CB149" s="202">
        <f t="shared" si="321"/>
        <v>240</v>
      </c>
      <c r="CC149" s="118">
        <f t="shared" si="322"/>
        <v>47173850.54163298</v>
      </c>
      <c r="CD149" s="51">
        <f t="shared" si="323"/>
        <v>2.1644769537135862E-3</v>
      </c>
      <c r="CN149" s="301">
        <f t="shared" si="377"/>
        <v>16</v>
      </c>
      <c r="CO149" s="301">
        <v>13</v>
      </c>
      <c r="CP149" s="47" t="str">
        <f t="shared" si="382"/>
        <v>Sc3</v>
      </c>
      <c r="CQ149" s="106"/>
      <c r="CR149" s="170" t="s">
        <v>208</v>
      </c>
      <c r="CS149" s="170" t="s">
        <v>208</v>
      </c>
      <c r="CT149" s="170" t="s">
        <v>208</v>
      </c>
      <c r="CU149" s="170" t="s">
        <v>209</v>
      </c>
      <c r="CV149" s="170" t="s">
        <v>209</v>
      </c>
      <c r="CW149" s="106">
        <v>3</v>
      </c>
      <c r="CX149" s="48">
        <f t="shared" si="334"/>
        <v>6</v>
      </c>
      <c r="CY149" s="48">
        <f t="shared" si="335"/>
        <v>4</v>
      </c>
      <c r="CZ149" s="48">
        <f t="shared" si="336"/>
        <v>4</v>
      </c>
      <c r="DA149" s="48">
        <f t="shared" si="337"/>
        <v>68</v>
      </c>
      <c r="DB149" s="48">
        <f t="shared" si="338"/>
        <v>88</v>
      </c>
      <c r="DC149" s="118">
        <f t="shared" si="339"/>
        <v>574464</v>
      </c>
      <c r="DD149" s="118">
        <f t="shared" si="340"/>
        <v>206211.48336933047</v>
      </c>
      <c r="DE149" s="202">
        <f t="shared" si="341"/>
        <v>360</v>
      </c>
      <c r="DF149" s="118">
        <f t="shared" si="342"/>
        <v>74236134.012958974</v>
      </c>
      <c r="DG149" s="51">
        <f t="shared" si="343"/>
        <v>3.406175229686492E-3</v>
      </c>
      <c r="DI149" s="148"/>
      <c r="DJ149" s="285"/>
      <c r="DK149" s="284"/>
      <c r="DL149" s="142"/>
      <c r="DM149" s="142"/>
      <c r="DN149" s="142"/>
      <c r="DQ149" s="301">
        <f t="shared" si="378"/>
        <v>16</v>
      </c>
      <c r="DR149" s="301">
        <v>13</v>
      </c>
      <c r="DS149" s="47" t="str">
        <f t="shared" si="383"/>
        <v>Sc3</v>
      </c>
      <c r="DT149" s="106"/>
      <c r="DU149" s="170" t="s">
        <v>208</v>
      </c>
      <c r="DV149" s="170" t="s">
        <v>208</v>
      </c>
      <c r="DW149" s="170" t="s">
        <v>208</v>
      </c>
      <c r="DX149" s="170" t="s">
        <v>209</v>
      </c>
      <c r="DY149" s="170" t="s">
        <v>209</v>
      </c>
      <c r="DZ149" s="106">
        <v>3</v>
      </c>
      <c r="EA149" s="48">
        <f t="shared" si="344"/>
        <v>6</v>
      </c>
      <c r="EB149" s="48">
        <f t="shared" si="345"/>
        <v>4</v>
      </c>
      <c r="EC149" s="48">
        <f t="shared" si="346"/>
        <v>4</v>
      </c>
      <c r="ED149" s="48">
        <f t="shared" si="347"/>
        <v>68</v>
      </c>
      <c r="EE149" s="48">
        <f t="shared" si="348"/>
        <v>88</v>
      </c>
      <c r="EF149" s="118">
        <f t="shared" si="349"/>
        <v>574464</v>
      </c>
      <c r="EG149" s="118">
        <f t="shared" si="350"/>
        <v>200926.84216046144</v>
      </c>
      <c r="EH149" s="202">
        <f t="shared" si="351"/>
        <v>600</v>
      </c>
      <c r="EI149" s="118">
        <f t="shared" si="352"/>
        <v>120556105.29627687</v>
      </c>
      <c r="EJ149" s="51">
        <f t="shared" si="353"/>
        <v>5.5314736564268359E-3</v>
      </c>
      <c r="EL149" s="148"/>
      <c r="EM149" s="285"/>
      <c r="EN149" s="284"/>
      <c r="EO149" s="142"/>
      <c r="EP149" s="142"/>
      <c r="EQ149" s="142"/>
      <c r="ER149" s="142"/>
      <c r="ET149" s="301">
        <f t="shared" si="379"/>
        <v>16</v>
      </c>
      <c r="EU149" s="301">
        <v>13</v>
      </c>
      <c r="EV149" s="47" t="str">
        <f t="shared" si="384"/>
        <v>Sc3</v>
      </c>
      <c r="EW149" s="106"/>
      <c r="EX149" s="170" t="s">
        <v>208</v>
      </c>
      <c r="EY149" s="170" t="s">
        <v>208</v>
      </c>
      <c r="EZ149" s="170" t="s">
        <v>208</v>
      </c>
      <c r="FA149" s="170" t="s">
        <v>209</v>
      </c>
      <c r="FB149" s="170" t="s">
        <v>209</v>
      </c>
      <c r="FC149" s="106">
        <v>3</v>
      </c>
      <c r="FD149" s="48">
        <f t="shared" si="354"/>
        <v>6</v>
      </c>
      <c r="FE149" s="48">
        <f t="shared" si="355"/>
        <v>4</v>
      </c>
      <c r="FF149" s="48">
        <f t="shared" si="356"/>
        <v>4</v>
      </c>
      <c r="FG149" s="48">
        <f t="shared" si="357"/>
        <v>68</v>
      </c>
      <c r="FH149" s="48">
        <f t="shared" si="358"/>
        <v>88</v>
      </c>
      <c r="FI149" s="118">
        <f t="shared" si="359"/>
        <v>574464</v>
      </c>
      <c r="FJ149" s="118">
        <f t="shared" si="360"/>
        <v>234193.95683453238</v>
      </c>
      <c r="FK149" s="202">
        <f t="shared" si="361"/>
        <v>960</v>
      </c>
      <c r="FL149" s="118">
        <f t="shared" si="362"/>
        <v>224826198.56115109</v>
      </c>
      <c r="FM149" s="51">
        <f t="shared" si="363"/>
        <v>1.0315696509598531E-2</v>
      </c>
      <c r="FO149" s="148"/>
      <c r="FP149" s="285"/>
      <c r="FQ149" s="284"/>
      <c r="FR149" s="142"/>
      <c r="FS149" s="142"/>
      <c r="FT149" s="142"/>
      <c r="FU149" s="142"/>
      <c r="FW149" s="301">
        <f t="shared" si="380"/>
        <v>16</v>
      </c>
      <c r="FX149" s="301">
        <v>13</v>
      </c>
      <c r="FY149" s="47" t="str">
        <f t="shared" si="385"/>
        <v>Sc3</v>
      </c>
      <c r="FZ149" s="106"/>
      <c r="GA149" s="170" t="s">
        <v>208</v>
      </c>
      <c r="GB149" s="170" t="s">
        <v>208</v>
      </c>
      <c r="GC149" s="170" t="s">
        <v>208</v>
      </c>
      <c r="GD149" s="170" t="s">
        <v>209</v>
      </c>
      <c r="GE149" s="170" t="s">
        <v>209</v>
      </c>
      <c r="GF149" s="106">
        <v>3</v>
      </c>
      <c r="GG149" s="48">
        <f t="shared" si="364"/>
        <v>6</v>
      </c>
      <c r="GH149" s="48">
        <f t="shared" si="365"/>
        <v>4</v>
      </c>
      <c r="GI149" s="48">
        <f t="shared" si="366"/>
        <v>4</v>
      </c>
      <c r="GJ149" s="48">
        <f t="shared" si="367"/>
        <v>68</v>
      </c>
      <c r="GK149" s="48">
        <f t="shared" si="368"/>
        <v>88</v>
      </c>
      <c r="GL149" s="118">
        <f t="shared" si="369"/>
        <v>574464</v>
      </c>
      <c r="GM149" s="118">
        <f t="shared" si="370"/>
        <v>94061</v>
      </c>
      <c r="GN149" s="202">
        <f t="shared" si="371"/>
        <v>1200</v>
      </c>
      <c r="GO149" s="118">
        <f t="shared" si="372"/>
        <v>112873200</v>
      </c>
      <c r="GP149" s="51">
        <f t="shared" si="373"/>
        <v>5.1789590480066667E-3</v>
      </c>
      <c r="GS149" s="48">
        <v>8</v>
      </c>
      <c r="GT149" s="47">
        <v>5</v>
      </c>
      <c r="GU149" s="97" t="s">
        <v>240</v>
      </c>
      <c r="GV149" s="93">
        <f t="shared" si="282"/>
        <v>2</v>
      </c>
      <c r="GW149" s="47" t="s">
        <v>206</v>
      </c>
      <c r="GX149" s="99" t="str">
        <f t="shared" si="277"/>
        <v>Kg5</v>
      </c>
      <c r="GY149" s="48">
        <f t="shared" si="299"/>
        <v>400</v>
      </c>
      <c r="GZ149" s="306">
        <f t="shared" si="390"/>
        <v>23815.301137747123</v>
      </c>
      <c r="HA149" s="95">
        <f t="shared" si="283"/>
        <v>7352.0964100881984</v>
      </c>
      <c r="HB149" s="51">
        <f t="shared" si="279"/>
        <v>1.8987589294470588E-4</v>
      </c>
      <c r="HC149" s="51">
        <f t="shared" si="280"/>
        <v>9.0677084396213606E-4</v>
      </c>
      <c r="HD149" s="453">
        <f t="shared" si="281"/>
        <v>4.646409527268699E-3</v>
      </c>
      <c r="HE149" s="68"/>
    </row>
    <row r="150" spans="1:213">
      <c r="A150" s="216">
        <f t="shared" si="386"/>
        <v>9</v>
      </c>
      <c r="B150" s="192">
        <f t="shared" si="387"/>
        <v>1</v>
      </c>
      <c r="C150" s="192">
        <f t="shared" si="387"/>
        <v>0</v>
      </c>
      <c r="D150" s="192">
        <f t="shared" si="387"/>
        <v>0</v>
      </c>
      <c r="E150" s="192">
        <f t="shared" si="387"/>
        <v>0</v>
      </c>
      <c r="F150" s="192">
        <f t="shared" si="387"/>
        <v>0</v>
      </c>
      <c r="G150" s="49"/>
      <c r="H150" s="47" t="str">
        <f t="shared" si="388"/>
        <v/>
      </c>
      <c r="I150" s="47" t="str">
        <f t="shared" si="388"/>
        <v/>
      </c>
      <c r="J150" s="47" t="str">
        <f t="shared" si="388"/>
        <v/>
      </c>
      <c r="K150" s="47" t="str">
        <f t="shared" si="388"/>
        <v/>
      </c>
      <c r="L150" s="47" t="str">
        <f t="shared" si="388"/>
        <v/>
      </c>
      <c r="M150" s="49" t="str">
        <f t="shared" si="374"/>
        <v>PIC-b</v>
      </c>
      <c r="N150" s="201">
        <f t="shared" si="324"/>
        <v>1</v>
      </c>
      <c r="O150" s="47" t="str">
        <f t="shared" si="325"/>
        <v/>
      </c>
      <c r="P150" s="47" t="str">
        <f t="shared" si="326"/>
        <v/>
      </c>
      <c r="Q150" s="47">
        <f t="shared" si="327"/>
        <v>1</v>
      </c>
      <c r="R150" s="201">
        <f t="shared" si="328"/>
        <v>1</v>
      </c>
      <c r="Z150" s="47" t="str">
        <f t="shared" si="389"/>
        <v/>
      </c>
      <c r="AA150" s="47" t="str">
        <f t="shared" si="389"/>
        <v/>
      </c>
      <c r="AB150" s="47" t="str">
        <f t="shared" si="389"/>
        <v/>
      </c>
      <c r="AC150" s="47" t="str">
        <f t="shared" si="389"/>
        <v/>
      </c>
      <c r="AD150" s="47" t="str">
        <f t="shared" si="389"/>
        <v/>
      </c>
      <c r="AE150" s="49" t="str">
        <f t="shared" si="375"/>
        <v>PIC-b</v>
      </c>
      <c r="AF150" s="201">
        <f t="shared" si="329"/>
        <v>1</v>
      </c>
      <c r="AG150" s="47" t="str">
        <f t="shared" si="330"/>
        <v/>
      </c>
      <c r="AH150" s="47" t="str">
        <f t="shared" si="331"/>
        <v/>
      </c>
      <c r="AI150" s="47">
        <f t="shared" si="332"/>
        <v>1</v>
      </c>
      <c r="AJ150" s="201">
        <f t="shared" si="333"/>
        <v>1</v>
      </c>
      <c r="AL150" s="217"/>
      <c r="AM150" s="217"/>
      <c r="AN150" s="217"/>
      <c r="AO150" s="312"/>
      <c r="AP150" s="326"/>
      <c r="AQ150" s="217"/>
      <c r="AR150" s="217"/>
      <c r="AT150" s="46">
        <f t="shared" ref="AT150:AV162" si="391">AT133</f>
        <v>1</v>
      </c>
      <c r="AU150" s="47" t="str">
        <f t="shared" si="391"/>
        <v>Wild</v>
      </c>
      <c r="AV150" s="47" t="str">
        <f t="shared" si="391"/>
        <v>Wd</v>
      </c>
      <c r="AW150" s="171">
        <f>((SUMIF($BM$86:$BM$159,CONCATENATE($AV150,AW$149),$CD$86:$CD$159)+SUMIF($BM$165:$BM$238,CONCATENATE($AV150,AW$149),$CD$165:$CD$238)+SUMIF($BM$244:$BM$317,CONCATENATE($AV150,AW$149),$CD$244:$CD$317))*$AO$58)/$AN$56</f>
        <v>0</v>
      </c>
      <c r="AX150" s="171">
        <f t="shared" ref="AX150:BA162" si="392">((SUMIF($BM$86:$BM$159,CONCATENATE($AV150,AX$149),$CD$86:$CD$159)+SUMIF($BM$165:$BM$238,CONCATENATE($AV150,AX$149),$CD$165:$CD$238)+SUMIF($BM$244:$BM$317,CONCATENATE($AV150,AX$149),$CD$244:$CD$317))*$AO$58)/$AN$56</f>
        <v>0</v>
      </c>
      <c r="AY150" s="171">
        <f t="shared" si="392"/>
        <v>0</v>
      </c>
      <c r="AZ150" s="171">
        <f t="shared" si="392"/>
        <v>0</v>
      </c>
      <c r="BA150" s="171">
        <f t="shared" si="392"/>
        <v>0</v>
      </c>
      <c r="BC150" s="294">
        <v>15</v>
      </c>
      <c r="BD150" s="254">
        <v>2235</v>
      </c>
      <c r="BE150" s="255">
        <f>+BD150/$BD$151</f>
        <v>0.2143884892086331</v>
      </c>
      <c r="BG150" s="60">
        <f>+FM288+FM318</f>
        <v>1.8420911850511028</v>
      </c>
      <c r="BK150" s="301">
        <f t="shared" si="376"/>
        <v>17</v>
      </c>
      <c r="BL150" s="301">
        <v>13</v>
      </c>
      <c r="BM150" s="47" t="str">
        <f t="shared" si="381"/>
        <v>Sc2</v>
      </c>
      <c r="BN150" s="106"/>
      <c r="BO150" s="170" t="s">
        <v>209</v>
      </c>
      <c r="BP150" s="170" t="s">
        <v>209</v>
      </c>
      <c r="BQ150" s="170" t="s">
        <v>209</v>
      </c>
      <c r="BR150" s="170" t="s">
        <v>208</v>
      </c>
      <c r="BS150" s="170" t="s">
        <v>208</v>
      </c>
      <c r="BT150" s="106">
        <v>2</v>
      </c>
      <c r="BU150" s="48">
        <f t="shared" si="314"/>
        <v>50</v>
      </c>
      <c r="BV150" s="48">
        <f t="shared" si="315"/>
        <v>18</v>
      </c>
      <c r="BW150" s="48">
        <f t="shared" si="316"/>
        <v>41</v>
      </c>
      <c r="BX150" s="48">
        <f t="shared" si="317"/>
        <v>4</v>
      </c>
      <c r="BY150" s="48">
        <f t="shared" si="318"/>
        <v>3</v>
      </c>
      <c r="BZ150" s="118">
        <f t="shared" si="319"/>
        <v>442800</v>
      </c>
      <c r="CA150" s="118">
        <f t="shared" si="320"/>
        <v>0</v>
      </c>
      <c r="CB150" s="202">
        <f t="shared" si="321"/>
        <v>0</v>
      </c>
      <c r="CC150" s="118">
        <f t="shared" si="322"/>
        <v>0</v>
      </c>
      <c r="CD150" s="51">
        <f t="shared" si="323"/>
        <v>0</v>
      </c>
      <c r="CN150" s="301">
        <f t="shared" si="377"/>
        <v>17</v>
      </c>
      <c r="CO150" s="301">
        <v>13</v>
      </c>
      <c r="CP150" s="47" t="str">
        <f t="shared" si="382"/>
        <v>Sc2</v>
      </c>
      <c r="CQ150" s="106"/>
      <c r="CR150" s="170" t="s">
        <v>209</v>
      </c>
      <c r="CS150" s="170" t="s">
        <v>209</v>
      </c>
      <c r="CT150" s="170" t="s">
        <v>209</v>
      </c>
      <c r="CU150" s="170" t="s">
        <v>208</v>
      </c>
      <c r="CV150" s="170" t="s">
        <v>208</v>
      </c>
      <c r="CW150" s="106">
        <v>2</v>
      </c>
      <c r="CX150" s="48">
        <f t="shared" si="334"/>
        <v>50</v>
      </c>
      <c r="CY150" s="48">
        <f t="shared" si="335"/>
        <v>18</v>
      </c>
      <c r="CZ150" s="48">
        <f t="shared" si="336"/>
        <v>41</v>
      </c>
      <c r="DA150" s="48">
        <f t="shared" si="337"/>
        <v>4</v>
      </c>
      <c r="DB150" s="48">
        <f t="shared" si="338"/>
        <v>3</v>
      </c>
      <c r="DC150" s="118">
        <f t="shared" si="339"/>
        <v>442800</v>
      </c>
      <c r="DD150" s="118">
        <f t="shared" si="340"/>
        <v>0</v>
      </c>
      <c r="DE150" s="202">
        <f t="shared" si="341"/>
        <v>0</v>
      </c>
      <c r="DF150" s="118">
        <f t="shared" si="342"/>
        <v>0</v>
      </c>
      <c r="DG150" s="51">
        <f t="shared" si="343"/>
        <v>0</v>
      </c>
      <c r="DI150" s="148"/>
      <c r="DJ150" s="285"/>
      <c r="DK150" s="284"/>
      <c r="DL150" s="142"/>
      <c r="DM150" s="142"/>
      <c r="DN150" s="142"/>
      <c r="DQ150" s="301">
        <f t="shared" si="378"/>
        <v>17</v>
      </c>
      <c r="DR150" s="301">
        <v>13</v>
      </c>
      <c r="DS150" s="47" t="str">
        <f t="shared" si="383"/>
        <v>Sc2</v>
      </c>
      <c r="DT150" s="106"/>
      <c r="DU150" s="170" t="s">
        <v>209</v>
      </c>
      <c r="DV150" s="170" t="s">
        <v>209</v>
      </c>
      <c r="DW150" s="170" t="s">
        <v>209</v>
      </c>
      <c r="DX150" s="170" t="s">
        <v>208</v>
      </c>
      <c r="DY150" s="170" t="s">
        <v>208</v>
      </c>
      <c r="DZ150" s="106">
        <v>2</v>
      </c>
      <c r="EA150" s="48">
        <f t="shared" si="344"/>
        <v>50</v>
      </c>
      <c r="EB150" s="48">
        <f t="shared" si="345"/>
        <v>18</v>
      </c>
      <c r="EC150" s="48">
        <f t="shared" si="346"/>
        <v>41</v>
      </c>
      <c r="ED150" s="48">
        <f t="shared" si="347"/>
        <v>4</v>
      </c>
      <c r="EE150" s="48">
        <f t="shared" si="348"/>
        <v>3</v>
      </c>
      <c r="EF150" s="118">
        <f t="shared" si="349"/>
        <v>442800</v>
      </c>
      <c r="EG150" s="118">
        <f t="shared" si="350"/>
        <v>0</v>
      </c>
      <c r="EH150" s="202">
        <f t="shared" si="351"/>
        <v>0</v>
      </c>
      <c r="EI150" s="118">
        <f t="shared" si="352"/>
        <v>0</v>
      </c>
      <c r="EJ150" s="51">
        <f t="shared" si="353"/>
        <v>0</v>
      </c>
      <c r="EL150" s="148"/>
      <c r="EM150" s="285"/>
      <c r="EN150" s="284"/>
      <c r="EO150" s="142"/>
      <c r="EP150" s="142"/>
      <c r="EQ150" s="142"/>
      <c r="ER150" s="142"/>
      <c r="ET150" s="301">
        <f t="shared" si="379"/>
        <v>17</v>
      </c>
      <c r="EU150" s="301">
        <v>13</v>
      </c>
      <c r="EV150" s="47" t="str">
        <f t="shared" si="384"/>
        <v>Sc2</v>
      </c>
      <c r="EW150" s="106"/>
      <c r="EX150" s="170" t="s">
        <v>209</v>
      </c>
      <c r="EY150" s="170" t="s">
        <v>209</v>
      </c>
      <c r="EZ150" s="170" t="s">
        <v>209</v>
      </c>
      <c r="FA150" s="170" t="s">
        <v>208</v>
      </c>
      <c r="FB150" s="170" t="s">
        <v>208</v>
      </c>
      <c r="FC150" s="106">
        <v>2</v>
      </c>
      <c r="FD150" s="48">
        <f t="shared" si="354"/>
        <v>50</v>
      </c>
      <c r="FE150" s="48">
        <f t="shared" si="355"/>
        <v>18</v>
      </c>
      <c r="FF150" s="48">
        <f t="shared" si="356"/>
        <v>41</v>
      </c>
      <c r="FG150" s="48">
        <f t="shared" si="357"/>
        <v>4</v>
      </c>
      <c r="FH150" s="48">
        <f t="shared" si="358"/>
        <v>3</v>
      </c>
      <c r="FI150" s="118">
        <f t="shared" si="359"/>
        <v>442800</v>
      </c>
      <c r="FJ150" s="118">
        <f t="shared" si="360"/>
        <v>0</v>
      </c>
      <c r="FK150" s="202">
        <f t="shared" si="361"/>
        <v>0</v>
      </c>
      <c r="FL150" s="118">
        <f t="shared" si="362"/>
        <v>0</v>
      </c>
      <c r="FM150" s="51">
        <f t="shared" si="363"/>
        <v>0</v>
      </c>
      <c r="FO150" s="148"/>
      <c r="FP150" s="285"/>
      <c r="FQ150" s="284"/>
      <c r="FR150" s="142"/>
      <c r="FS150" s="142"/>
      <c r="FT150" s="142"/>
      <c r="FU150" s="142"/>
      <c r="FW150" s="301">
        <f t="shared" si="380"/>
        <v>17</v>
      </c>
      <c r="FX150" s="301">
        <v>13</v>
      </c>
      <c r="FY150" s="47" t="str">
        <f t="shared" si="385"/>
        <v>Sc2</v>
      </c>
      <c r="FZ150" s="106"/>
      <c r="GA150" s="170" t="s">
        <v>209</v>
      </c>
      <c r="GB150" s="170" t="s">
        <v>209</v>
      </c>
      <c r="GC150" s="170" t="s">
        <v>209</v>
      </c>
      <c r="GD150" s="170" t="s">
        <v>208</v>
      </c>
      <c r="GE150" s="170" t="s">
        <v>208</v>
      </c>
      <c r="GF150" s="106">
        <v>2</v>
      </c>
      <c r="GG150" s="48">
        <f t="shared" si="364"/>
        <v>50</v>
      </c>
      <c r="GH150" s="48">
        <f t="shared" si="365"/>
        <v>18</v>
      </c>
      <c r="GI150" s="48">
        <f t="shared" si="366"/>
        <v>41</v>
      </c>
      <c r="GJ150" s="48">
        <f t="shared" si="367"/>
        <v>4</v>
      </c>
      <c r="GK150" s="48">
        <f t="shared" si="368"/>
        <v>3</v>
      </c>
      <c r="GL150" s="118">
        <f t="shared" si="369"/>
        <v>442800</v>
      </c>
      <c r="GM150" s="118">
        <f t="shared" si="370"/>
        <v>0</v>
      </c>
      <c r="GN150" s="202">
        <f t="shared" si="371"/>
        <v>0</v>
      </c>
      <c r="GO150" s="118">
        <f t="shared" si="372"/>
        <v>0</v>
      </c>
      <c r="GP150" s="51">
        <f t="shared" si="373"/>
        <v>0</v>
      </c>
      <c r="GS150" s="48">
        <v>8</v>
      </c>
      <c r="GT150" s="47">
        <v>4</v>
      </c>
      <c r="GU150" s="97" t="s">
        <v>240</v>
      </c>
      <c r="GV150" s="93">
        <f t="shared" si="282"/>
        <v>2</v>
      </c>
      <c r="GW150" s="47" t="s">
        <v>206</v>
      </c>
      <c r="GX150" s="99" t="str">
        <f t="shared" si="277"/>
        <v>Kg4</v>
      </c>
      <c r="GY150" s="48">
        <f t="shared" si="299"/>
        <v>100</v>
      </c>
      <c r="GZ150" s="306">
        <f t="shared" si="390"/>
        <v>56451.084178363541</v>
      </c>
      <c r="HA150" s="95">
        <f t="shared" si="283"/>
        <v>3101.665673005959</v>
      </c>
      <c r="HB150" s="51">
        <f t="shared" si="279"/>
        <v>4.5007619068374721E-4</v>
      </c>
      <c r="HC150" s="51">
        <f t="shared" si="280"/>
        <v>5.3734568531089533E-4</v>
      </c>
      <c r="HD150" s="453">
        <f t="shared" si="281"/>
        <v>2.300590235344495E-4</v>
      </c>
      <c r="HE150" s="68"/>
    </row>
    <row r="151" spans="1:213">
      <c r="A151" s="216" t="str">
        <f t="shared" si="386"/>
        <v>Scatter</v>
      </c>
      <c r="B151" s="192">
        <f>IF(COUNTIF($B$133:$F$135,$A151)&gt;=B138,B138,0)</f>
        <v>1</v>
      </c>
      <c r="C151" s="192">
        <f>IF(COUNTIF($B$133:$F$135,$A151)&gt;=C138,C138,0)</f>
        <v>2</v>
      </c>
      <c r="D151" s="192">
        <f>IF(COUNTIF($B$133:$F$135,$A151)&gt;=D138,D138,0)</f>
        <v>0</v>
      </c>
      <c r="E151" s="192">
        <f>IF(COUNTIF($B$133:$F$135,$A151)&gt;=E138,E138,0)</f>
        <v>0</v>
      </c>
      <c r="F151" s="192">
        <f>IF(COUNTIF($B$133:$F$135,$A151)&gt;=F138,F138,0)</f>
        <v>0</v>
      </c>
      <c r="G151" s="49"/>
      <c r="H151" s="47" t="str">
        <f t="shared" si="388"/>
        <v/>
      </c>
      <c r="I151" s="47" t="str">
        <f t="shared" si="388"/>
        <v/>
      </c>
      <c r="J151" s="47" t="str">
        <f t="shared" si="388"/>
        <v/>
      </c>
      <c r="K151" s="47" t="str">
        <f t="shared" si="388"/>
        <v/>
      </c>
      <c r="L151" s="47" t="str">
        <f t="shared" si="388"/>
        <v/>
      </c>
      <c r="M151" s="49" t="str">
        <f t="shared" si="374"/>
        <v>PIC-b</v>
      </c>
      <c r="N151" s="201">
        <f t="shared" si="324"/>
        <v>1</v>
      </c>
      <c r="O151" s="47" t="str">
        <f t="shared" si="325"/>
        <v/>
      </c>
      <c r="P151" s="47" t="str">
        <f t="shared" si="326"/>
        <v/>
      </c>
      <c r="Q151" s="47">
        <f t="shared" si="327"/>
        <v>1</v>
      </c>
      <c r="R151" s="201" t="str">
        <f t="shared" si="328"/>
        <v/>
      </c>
      <c r="Z151" s="47" t="str">
        <f t="shared" si="389"/>
        <v/>
      </c>
      <c r="AA151" s="47" t="str">
        <f t="shared" si="389"/>
        <v/>
      </c>
      <c r="AB151" s="47" t="str">
        <f t="shared" si="389"/>
        <v/>
      </c>
      <c r="AC151" s="47" t="str">
        <f t="shared" si="389"/>
        <v/>
      </c>
      <c r="AD151" s="47" t="str">
        <f t="shared" si="389"/>
        <v/>
      </c>
      <c r="AE151" s="49" t="str">
        <f t="shared" si="375"/>
        <v>PIC-b</v>
      </c>
      <c r="AF151" s="201">
        <f t="shared" si="329"/>
        <v>1</v>
      </c>
      <c r="AG151" s="47" t="str">
        <f t="shared" si="330"/>
        <v/>
      </c>
      <c r="AH151" s="47" t="str">
        <f t="shared" si="331"/>
        <v/>
      </c>
      <c r="AI151" s="47">
        <f t="shared" si="332"/>
        <v>1</v>
      </c>
      <c r="AJ151" s="201">
        <f t="shared" si="333"/>
        <v>1</v>
      </c>
      <c r="AL151" s="217"/>
      <c r="AM151" s="217"/>
      <c r="AN151" s="217"/>
      <c r="AO151" s="217"/>
      <c r="AP151" s="321"/>
      <c r="AQ151" s="217"/>
      <c r="AR151" s="217"/>
      <c r="AT151" s="46">
        <f t="shared" si="391"/>
        <v>2</v>
      </c>
      <c r="AU151" s="47" t="str">
        <f t="shared" si="391"/>
        <v>PIC-a</v>
      </c>
      <c r="AV151" s="47" t="str">
        <f t="shared" si="391"/>
        <v>Pa</v>
      </c>
      <c r="AW151" s="171">
        <f t="shared" ref="AW151:AW162" si="393">((SUMIF($BM$86:$BM$159,CONCATENATE($AV151,AW$149),$CD$86:$CD$159)+SUMIF($BM$165:$BM$238,CONCATENATE($AV151,AW$149),$CD$165:$CD$238)+SUMIF($BM$244:$BM$317,CONCATENATE($AV151,AW$149),$CD$244:$CD$317))*$AO$58)/$AN$56</f>
        <v>0</v>
      </c>
      <c r="AX151" s="171">
        <f t="shared" si="392"/>
        <v>0</v>
      </c>
      <c r="AY151" s="171">
        <f t="shared" si="392"/>
        <v>9.5718486590631244E-3</v>
      </c>
      <c r="AZ151" s="171">
        <f t="shared" si="392"/>
        <v>1.5388197884940719E-2</v>
      </c>
      <c r="BA151" s="171">
        <f t="shared" si="392"/>
        <v>9.3497911199639811E-3</v>
      </c>
      <c r="BC151" s="49"/>
      <c r="BD151" s="254">
        <f>+SUM(BD148:BD150)</f>
        <v>10425</v>
      </c>
      <c r="BE151" s="228">
        <f>+SUMPRODUCT(BC148:BC150,BE148:BE150)</f>
        <v>10.256594724220625</v>
      </c>
      <c r="BF151" s="176" t="s">
        <v>252</v>
      </c>
      <c r="BG151" s="60">
        <f>+SUM(BG148:BG150)</f>
        <v>5.8751856811808842</v>
      </c>
      <c r="BK151" s="301">
        <f t="shared" si="376"/>
        <v>18</v>
      </c>
      <c r="BL151" s="301">
        <v>13</v>
      </c>
      <c r="BM151" s="47" t="str">
        <f t="shared" si="381"/>
        <v>Sc2</v>
      </c>
      <c r="BN151" s="106"/>
      <c r="BO151" s="170" t="s">
        <v>209</v>
      </c>
      <c r="BP151" s="170" t="s">
        <v>209</v>
      </c>
      <c r="BQ151" s="170" t="s">
        <v>208</v>
      </c>
      <c r="BR151" s="170" t="s">
        <v>209</v>
      </c>
      <c r="BS151" s="170" t="s">
        <v>208</v>
      </c>
      <c r="BT151" s="106">
        <v>2</v>
      </c>
      <c r="BU151" s="48">
        <f t="shared" si="314"/>
        <v>50</v>
      </c>
      <c r="BV151" s="48">
        <f t="shared" si="315"/>
        <v>18</v>
      </c>
      <c r="BW151" s="48">
        <f t="shared" si="316"/>
        <v>4</v>
      </c>
      <c r="BX151" s="48">
        <f t="shared" si="317"/>
        <v>68</v>
      </c>
      <c r="BY151" s="48">
        <f t="shared" si="318"/>
        <v>3</v>
      </c>
      <c r="BZ151" s="118">
        <f t="shared" si="319"/>
        <v>734400</v>
      </c>
      <c r="CA151" s="118">
        <f t="shared" si="320"/>
        <v>0</v>
      </c>
      <c r="CB151" s="202">
        <f t="shared" si="321"/>
        <v>0</v>
      </c>
      <c r="CC151" s="118">
        <f t="shared" si="322"/>
        <v>0</v>
      </c>
      <c r="CD151" s="51">
        <f t="shared" si="323"/>
        <v>0</v>
      </c>
      <c r="CN151" s="301">
        <f t="shared" si="377"/>
        <v>18</v>
      </c>
      <c r="CO151" s="301">
        <v>13</v>
      </c>
      <c r="CP151" s="47" t="str">
        <f t="shared" si="382"/>
        <v>Sc2</v>
      </c>
      <c r="CQ151" s="106"/>
      <c r="CR151" s="170" t="s">
        <v>209</v>
      </c>
      <c r="CS151" s="170" t="s">
        <v>209</v>
      </c>
      <c r="CT151" s="170" t="s">
        <v>208</v>
      </c>
      <c r="CU151" s="170" t="s">
        <v>209</v>
      </c>
      <c r="CV151" s="170" t="s">
        <v>208</v>
      </c>
      <c r="CW151" s="106">
        <v>2</v>
      </c>
      <c r="CX151" s="48">
        <f t="shared" si="334"/>
        <v>50</v>
      </c>
      <c r="CY151" s="48">
        <f t="shared" si="335"/>
        <v>18</v>
      </c>
      <c r="CZ151" s="48">
        <f t="shared" si="336"/>
        <v>4</v>
      </c>
      <c r="DA151" s="48">
        <f t="shared" si="337"/>
        <v>68</v>
      </c>
      <c r="DB151" s="48">
        <f t="shared" si="338"/>
        <v>3</v>
      </c>
      <c r="DC151" s="118">
        <f t="shared" si="339"/>
        <v>734400</v>
      </c>
      <c r="DD151" s="118">
        <f t="shared" si="340"/>
        <v>0</v>
      </c>
      <c r="DE151" s="202">
        <f t="shared" si="341"/>
        <v>0</v>
      </c>
      <c r="DF151" s="118">
        <f t="shared" si="342"/>
        <v>0</v>
      </c>
      <c r="DG151" s="51">
        <f t="shared" si="343"/>
        <v>0</v>
      </c>
      <c r="DI151" s="148"/>
      <c r="DJ151" s="285"/>
      <c r="DK151" s="284"/>
      <c r="DL151" s="142"/>
      <c r="DM151" s="142"/>
      <c r="DN151" s="142"/>
      <c r="DQ151" s="301">
        <f t="shared" si="378"/>
        <v>18</v>
      </c>
      <c r="DR151" s="301">
        <v>13</v>
      </c>
      <c r="DS151" s="47" t="str">
        <f t="shared" si="383"/>
        <v>Sc2</v>
      </c>
      <c r="DT151" s="106"/>
      <c r="DU151" s="170" t="s">
        <v>209</v>
      </c>
      <c r="DV151" s="170" t="s">
        <v>209</v>
      </c>
      <c r="DW151" s="170" t="s">
        <v>208</v>
      </c>
      <c r="DX151" s="170" t="s">
        <v>209</v>
      </c>
      <c r="DY151" s="170" t="s">
        <v>208</v>
      </c>
      <c r="DZ151" s="106">
        <v>2</v>
      </c>
      <c r="EA151" s="48">
        <f t="shared" si="344"/>
        <v>50</v>
      </c>
      <c r="EB151" s="48">
        <f t="shared" si="345"/>
        <v>18</v>
      </c>
      <c r="EC151" s="48">
        <f t="shared" si="346"/>
        <v>4</v>
      </c>
      <c r="ED151" s="48">
        <f t="shared" si="347"/>
        <v>68</v>
      </c>
      <c r="EE151" s="48">
        <f t="shared" si="348"/>
        <v>3</v>
      </c>
      <c r="EF151" s="118">
        <f t="shared" si="349"/>
        <v>734400</v>
      </c>
      <c r="EG151" s="118">
        <f t="shared" si="350"/>
        <v>0</v>
      </c>
      <c r="EH151" s="202">
        <f t="shared" si="351"/>
        <v>0</v>
      </c>
      <c r="EI151" s="118">
        <f t="shared" si="352"/>
        <v>0</v>
      </c>
      <c r="EJ151" s="51">
        <f t="shared" si="353"/>
        <v>0</v>
      </c>
      <c r="EL151" s="148"/>
      <c r="EM151" s="285"/>
      <c r="EN151" s="284"/>
      <c r="EO151" s="142"/>
      <c r="EP151" s="142"/>
      <c r="EQ151" s="142"/>
      <c r="ER151" s="142"/>
      <c r="ET151" s="301">
        <f t="shared" si="379"/>
        <v>18</v>
      </c>
      <c r="EU151" s="301">
        <v>13</v>
      </c>
      <c r="EV151" s="47" t="str">
        <f t="shared" si="384"/>
        <v>Sc2</v>
      </c>
      <c r="EW151" s="106"/>
      <c r="EX151" s="170" t="s">
        <v>209</v>
      </c>
      <c r="EY151" s="170" t="s">
        <v>209</v>
      </c>
      <c r="EZ151" s="170" t="s">
        <v>208</v>
      </c>
      <c r="FA151" s="170" t="s">
        <v>209</v>
      </c>
      <c r="FB151" s="170" t="s">
        <v>208</v>
      </c>
      <c r="FC151" s="106">
        <v>2</v>
      </c>
      <c r="FD151" s="48">
        <f t="shared" si="354"/>
        <v>50</v>
      </c>
      <c r="FE151" s="48">
        <f t="shared" si="355"/>
        <v>18</v>
      </c>
      <c r="FF151" s="48">
        <f t="shared" si="356"/>
        <v>4</v>
      </c>
      <c r="FG151" s="48">
        <f t="shared" si="357"/>
        <v>68</v>
      </c>
      <c r="FH151" s="48">
        <f t="shared" si="358"/>
        <v>3</v>
      </c>
      <c r="FI151" s="118">
        <f t="shared" si="359"/>
        <v>734400</v>
      </c>
      <c r="FJ151" s="118">
        <f t="shared" si="360"/>
        <v>0</v>
      </c>
      <c r="FK151" s="202">
        <f t="shared" si="361"/>
        <v>0</v>
      </c>
      <c r="FL151" s="118">
        <f t="shared" si="362"/>
        <v>0</v>
      </c>
      <c r="FM151" s="51">
        <f t="shared" si="363"/>
        <v>0</v>
      </c>
      <c r="FO151" s="148"/>
      <c r="FP151" s="285"/>
      <c r="FQ151" s="284"/>
      <c r="FR151" s="142"/>
      <c r="FS151" s="142"/>
      <c r="FT151" s="142"/>
      <c r="FU151" s="142"/>
      <c r="FW151" s="301">
        <f t="shared" si="380"/>
        <v>18</v>
      </c>
      <c r="FX151" s="301">
        <v>13</v>
      </c>
      <c r="FY151" s="47" t="str">
        <f t="shared" si="385"/>
        <v>Sc2</v>
      </c>
      <c r="FZ151" s="106"/>
      <c r="GA151" s="170" t="s">
        <v>209</v>
      </c>
      <c r="GB151" s="170" t="s">
        <v>209</v>
      </c>
      <c r="GC151" s="170" t="s">
        <v>208</v>
      </c>
      <c r="GD151" s="170" t="s">
        <v>209</v>
      </c>
      <c r="GE151" s="170" t="s">
        <v>208</v>
      </c>
      <c r="GF151" s="106">
        <v>2</v>
      </c>
      <c r="GG151" s="48">
        <f t="shared" si="364"/>
        <v>50</v>
      </c>
      <c r="GH151" s="48">
        <f t="shared" si="365"/>
        <v>18</v>
      </c>
      <c r="GI151" s="48">
        <f t="shared" si="366"/>
        <v>4</v>
      </c>
      <c r="GJ151" s="48">
        <f t="shared" si="367"/>
        <v>68</v>
      </c>
      <c r="GK151" s="48">
        <f t="shared" si="368"/>
        <v>3</v>
      </c>
      <c r="GL151" s="118">
        <f t="shared" si="369"/>
        <v>734400</v>
      </c>
      <c r="GM151" s="118">
        <f t="shared" si="370"/>
        <v>0</v>
      </c>
      <c r="GN151" s="202">
        <f t="shared" si="371"/>
        <v>0</v>
      </c>
      <c r="GO151" s="118">
        <f t="shared" si="372"/>
        <v>0</v>
      </c>
      <c r="GP151" s="51">
        <f t="shared" si="373"/>
        <v>0</v>
      </c>
      <c r="GS151" s="48">
        <v>8</v>
      </c>
      <c r="GT151" s="47">
        <v>3</v>
      </c>
      <c r="GU151" s="97" t="s">
        <v>240</v>
      </c>
      <c r="GV151" s="93">
        <f t="shared" si="282"/>
        <v>2</v>
      </c>
      <c r="GW151" s="47" t="s">
        <v>206</v>
      </c>
      <c r="GX151" s="99" t="str">
        <f t="shared" si="277"/>
        <v>Kg3</v>
      </c>
      <c r="GY151" s="48">
        <f t="shared" si="299"/>
        <v>20</v>
      </c>
      <c r="GZ151" s="306">
        <f t="shared" si="390"/>
        <v>46822.058101064555</v>
      </c>
      <c r="HA151" s="95">
        <f t="shared" si="283"/>
        <v>3739.527844377671</v>
      </c>
      <c r="HB151" s="51">
        <f t="shared" si="279"/>
        <v>3.7330538211659769E-4</v>
      </c>
      <c r="HC151" s="51">
        <f t="shared" si="280"/>
        <v>8.9137812901833436E-5</v>
      </c>
      <c r="HD151" s="453">
        <f t="shared" si="281"/>
        <v>6.3840872251699537E-5</v>
      </c>
      <c r="HE151" s="68"/>
    </row>
    <row r="152" spans="1:213">
      <c r="A152" s="223"/>
      <c r="F152" s="55"/>
      <c r="G152" s="49"/>
      <c r="H152" s="47" t="str">
        <f t="shared" si="388"/>
        <v/>
      </c>
      <c r="I152" s="47" t="str">
        <f t="shared" si="388"/>
        <v/>
      </c>
      <c r="J152" s="47" t="str">
        <f t="shared" si="388"/>
        <v/>
      </c>
      <c r="K152" s="47" t="str">
        <f t="shared" si="388"/>
        <v/>
      </c>
      <c r="L152" s="47" t="str">
        <f t="shared" si="388"/>
        <v/>
      </c>
      <c r="M152" s="49" t="str">
        <f t="shared" si="374"/>
        <v>PIC-b</v>
      </c>
      <c r="N152" s="201">
        <f t="shared" si="324"/>
        <v>1</v>
      </c>
      <c r="O152" s="47" t="str">
        <f t="shared" si="325"/>
        <v/>
      </c>
      <c r="P152" s="47" t="str">
        <f t="shared" si="326"/>
        <v/>
      </c>
      <c r="Q152" s="47">
        <f t="shared" si="327"/>
        <v>1</v>
      </c>
      <c r="R152" s="201" t="str">
        <f t="shared" si="328"/>
        <v/>
      </c>
      <c r="Z152" s="47" t="str">
        <f t="shared" si="389"/>
        <v/>
      </c>
      <c r="AA152" s="47" t="str">
        <f t="shared" si="389"/>
        <v/>
      </c>
      <c r="AB152" s="47" t="str">
        <f t="shared" si="389"/>
        <v/>
      </c>
      <c r="AC152" s="47" t="str">
        <f t="shared" si="389"/>
        <v/>
      </c>
      <c r="AD152" s="47" t="str">
        <f t="shared" si="389"/>
        <v/>
      </c>
      <c r="AE152" s="49" t="str">
        <f t="shared" si="375"/>
        <v>PIC-b</v>
      </c>
      <c r="AF152" s="201">
        <f t="shared" si="329"/>
        <v>1</v>
      </c>
      <c r="AG152" s="47" t="str">
        <f t="shared" si="330"/>
        <v/>
      </c>
      <c r="AH152" s="47" t="str">
        <f t="shared" si="331"/>
        <v/>
      </c>
      <c r="AI152" s="47">
        <f t="shared" si="332"/>
        <v>1</v>
      </c>
      <c r="AJ152" s="201">
        <f t="shared" si="333"/>
        <v>1</v>
      </c>
      <c r="AL152" s="217"/>
      <c r="AM152" s="217"/>
      <c r="AN152" s="217"/>
      <c r="AO152" s="313"/>
      <c r="AP152" s="321"/>
      <c r="AQ152" s="217"/>
      <c r="AR152" s="217"/>
      <c r="AT152" s="46">
        <f t="shared" si="391"/>
        <v>3</v>
      </c>
      <c r="AU152" s="47" t="str">
        <f t="shared" si="391"/>
        <v>PIC-b</v>
      </c>
      <c r="AV152" s="47" t="str">
        <f t="shared" si="391"/>
        <v>Pb</v>
      </c>
      <c r="AW152" s="171">
        <f t="shared" si="393"/>
        <v>0</v>
      </c>
      <c r="AX152" s="171">
        <f t="shared" si="392"/>
        <v>0</v>
      </c>
      <c r="AY152" s="171">
        <f t="shared" si="392"/>
        <v>5.05180901450554E-3</v>
      </c>
      <c r="AZ152" s="171">
        <f t="shared" si="392"/>
        <v>7.1058412511726269E-3</v>
      </c>
      <c r="BA152" s="171">
        <f t="shared" si="392"/>
        <v>8.4148120079675839E-3</v>
      </c>
      <c r="BK152" s="301">
        <f t="shared" si="376"/>
        <v>19</v>
      </c>
      <c r="BL152" s="301">
        <v>13</v>
      </c>
      <c r="BM152" s="47" t="str">
        <f t="shared" si="381"/>
        <v>Sc2</v>
      </c>
      <c r="BN152" s="106"/>
      <c r="BO152" s="170" t="s">
        <v>209</v>
      </c>
      <c r="BP152" s="170" t="s">
        <v>209</v>
      </c>
      <c r="BQ152" s="170" t="s">
        <v>208</v>
      </c>
      <c r="BR152" s="170" t="s">
        <v>208</v>
      </c>
      <c r="BS152" s="170" t="s">
        <v>209</v>
      </c>
      <c r="BT152" s="106">
        <v>2</v>
      </c>
      <c r="BU152" s="48">
        <f t="shared" si="314"/>
        <v>50</v>
      </c>
      <c r="BV152" s="48">
        <f t="shared" si="315"/>
        <v>18</v>
      </c>
      <c r="BW152" s="48">
        <f t="shared" si="316"/>
        <v>4</v>
      </c>
      <c r="BX152" s="48">
        <f t="shared" si="317"/>
        <v>4</v>
      </c>
      <c r="BY152" s="48">
        <f t="shared" si="318"/>
        <v>88</v>
      </c>
      <c r="BZ152" s="118">
        <f t="shared" si="319"/>
        <v>1267200</v>
      </c>
      <c r="CA152" s="118">
        <f t="shared" si="320"/>
        <v>0</v>
      </c>
      <c r="CB152" s="202">
        <f t="shared" si="321"/>
        <v>0</v>
      </c>
      <c r="CC152" s="118">
        <f t="shared" si="322"/>
        <v>0</v>
      </c>
      <c r="CD152" s="51">
        <f t="shared" si="323"/>
        <v>0</v>
      </c>
      <c r="CN152" s="301">
        <f t="shared" si="377"/>
        <v>19</v>
      </c>
      <c r="CO152" s="301">
        <v>13</v>
      </c>
      <c r="CP152" s="47" t="str">
        <f t="shared" si="382"/>
        <v>Sc2</v>
      </c>
      <c r="CQ152" s="106"/>
      <c r="CR152" s="170" t="s">
        <v>209</v>
      </c>
      <c r="CS152" s="170" t="s">
        <v>209</v>
      </c>
      <c r="CT152" s="170" t="s">
        <v>208</v>
      </c>
      <c r="CU152" s="170" t="s">
        <v>208</v>
      </c>
      <c r="CV152" s="170" t="s">
        <v>209</v>
      </c>
      <c r="CW152" s="106">
        <v>2</v>
      </c>
      <c r="CX152" s="48">
        <f t="shared" si="334"/>
        <v>50</v>
      </c>
      <c r="CY152" s="48">
        <f t="shared" si="335"/>
        <v>18</v>
      </c>
      <c r="CZ152" s="48">
        <f t="shared" si="336"/>
        <v>4</v>
      </c>
      <c r="DA152" s="48">
        <f t="shared" si="337"/>
        <v>4</v>
      </c>
      <c r="DB152" s="48">
        <f t="shared" si="338"/>
        <v>88</v>
      </c>
      <c r="DC152" s="118">
        <f t="shared" si="339"/>
        <v>1267200</v>
      </c>
      <c r="DD152" s="118">
        <f t="shared" si="340"/>
        <v>0</v>
      </c>
      <c r="DE152" s="202">
        <f t="shared" si="341"/>
        <v>0</v>
      </c>
      <c r="DF152" s="118">
        <f t="shared" si="342"/>
        <v>0</v>
      </c>
      <c r="DG152" s="51">
        <f t="shared" si="343"/>
        <v>0</v>
      </c>
      <c r="DI152" s="148"/>
      <c r="DJ152" s="285"/>
      <c r="DK152" s="284"/>
      <c r="DL152" s="142"/>
      <c r="DM152" s="142"/>
      <c r="DN152" s="142"/>
      <c r="DQ152" s="301">
        <f t="shared" si="378"/>
        <v>19</v>
      </c>
      <c r="DR152" s="301">
        <v>13</v>
      </c>
      <c r="DS152" s="47" t="str">
        <f t="shared" si="383"/>
        <v>Sc2</v>
      </c>
      <c r="DT152" s="106"/>
      <c r="DU152" s="170" t="s">
        <v>209</v>
      </c>
      <c r="DV152" s="170" t="s">
        <v>209</v>
      </c>
      <c r="DW152" s="170" t="s">
        <v>208</v>
      </c>
      <c r="DX152" s="170" t="s">
        <v>208</v>
      </c>
      <c r="DY152" s="170" t="s">
        <v>209</v>
      </c>
      <c r="DZ152" s="106">
        <v>2</v>
      </c>
      <c r="EA152" s="48">
        <f t="shared" si="344"/>
        <v>50</v>
      </c>
      <c r="EB152" s="48">
        <f t="shared" si="345"/>
        <v>18</v>
      </c>
      <c r="EC152" s="48">
        <f t="shared" si="346"/>
        <v>4</v>
      </c>
      <c r="ED152" s="48">
        <f t="shared" si="347"/>
        <v>4</v>
      </c>
      <c r="EE152" s="48">
        <f t="shared" si="348"/>
        <v>88</v>
      </c>
      <c r="EF152" s="118">
        <f t="shared" si="349"/>
        <v>1267200</v>
      </c>
      <c r="EG152" s="118">
        <f t="shared" si="350"/>
        <v>0</v>
      </c>
      <c r="EH152" s="202">
        <f t="shared" si="351"/>
        <v>0</v>
      </c>
      <c r="EI152" s="118">
        <f t="shared" si="352"/>
        <v>0</v>
      </c>
      <c r="EJ152" s="51">
        <f t="shared" si="353"/>
        <v>0</v>
      </c>
      <c r="EL152" s="148"/>
      <c r="EM152" s="285"/>
      <c r="EN152" s="284"/>
      <c r="EO152" s="142"/>
      <c r="EP152" s="142"/>
      <c r="EQ152" s="142"/>
      <c r="ER152" s="142"/>
      <c r="ET152" s="301">
        <f t="shared" si="379"/>
        <v>19</v>
      </c>
      <c r="EU152" s="301">
        <v>13</v>
      </c>
      <c r="EV152" s="47" t="str">
        <f t="shared" si="384"/>
        <v>Sc2</v>
      </c>
      <c r="EW152" s="106"/>
      <c r="EX152" s="170" t="s">
        <v>209</v>
      </c>
      <c r="EY152" s="170" t="s">
        <v>209</v>
      </c>
      <c r="EZ152" s="170" t="s">
        <v>208</v>
      </c>
      <c r="FA152" s="170" t="s">
        <v>208</v>
      </c>
      <c r="FB152" s="170" t="s">
        <v>209</v>
      </c>
      <c r="FC152" s="106">
        <v>2</v>
      </c>
      <c r="FD152" s="48">
        <f t="shared" si="354"/>
        <v>50</v>
      </c>
      <c r="FE152" s="48">
        <f t="shared" si="355"/>
        <v>18</v>
      </c>
      <c r="FF152" s="48">
        <f t="shared" si="356"/>
        <v>4</v>
      </c>
      <c r="FG152" s="48">
        <f t="shared" si="357"/>
        <v>4</v>
      </c>
      <c r="FH152" s="48">
        <f t="shared" si="358"/>
        <v>88</v>
      </c>
      <c r="FI152" s="118">
        <f t="shared" si="359"/>
        <v>1267200</v>
      </c>
      <c r="FJ152" s="118">
        <f t="shared" si="360"/>
        <v>0</v>
      </c>
      <c r="FK152" s="202">
        <f t="shared" si="361"/>
        <v>0</v>
      </c>
      <c r="FL152" s="118">
        <f t="shared" si="362"/>
        <v>0</v>
      </c>
      <c r="FM152" s="51">
        <f t="shared" si="363"/>
        <v>0</v>
      </c>
      <c r="FO152" s="148"/>
      <c r="FP152" s="285"/>
      <c r="FQ152" s="284"/>
      <c r="FR152" s="142"/>
      <c r="FS152" s="142"/>
      <c r="FT152" s="142"/>
      <c r="FU152" s="142"/>
      <c r="FW152" s="301">
        <f t="shared" si="380"/>
        <v>19</v>
      </c>
      <c r="FX152" s="301">
        <v>13</v>
      </c>
      <c r="FY152" s="47" t="str">
        <f t="shared" si="385"/>
        <v>Sc2</v>
      </c>
      <c r="FZ152" s="106"/>
      <c r="GA152" s="170" t="s">
        <v>209</v>
      </c>
      <c r="GB152" s="170" t="s">
        <v>209</v>
      </c>
      <c r="GC152" s="170" t="s">
        <v>208</v>
      </c>
      <c r="GD152" s="170" t="s">
        <v>208</v>
      </c>
      <c r="GE152" s="170" t="s">
        <v>209</v>
      </c>
      <c r="GF152" s="106">
        <v>2</v>
      </c>
      <c r="GG152" s="48">
        <f t="shared" si="364"/>
        <v>50</v>
      </c>
      <c r="GH152" s="48">
        <f t="shared" si="365"/>
        <v>18</v>
      </c>
      <c r="GI152" s="48">
        <f t="shared" si="366"/>
        <v>4</v>
      </c>
      <c r="GJ152" s="48">
        <f t="shared" si="367"/>
        <v>4</v>
      </c>
      <c r="GK152" s="48">
        <f t="shared" si="368"/>
        <v>88</v>
      </c>
      <c r="GL152" s="118">
        <f t="shared" si="369"/>
        <v>1267200</v>
      </c>
      <c r="GM152" s="118">
        <f t="shared" si="370"/>
        <v>0</v>
      </c>
      <c r="GN152" s="202">
        <f t="shared" si="371"/>
        <v>0</v>
      </c>
      <c r="GO152" s="118">
        <f t="shared" si="372"/>
        <v>0</v>
      </c>
      <c r="GP152" s="51">
        <f t="shared" si="373"/>
        <v>0</v>
      </c>
      <c r="GS152" s="48">
        <v>8</v>
      </c>
      <c r="GT152" s="47">
        <v>2</v>
      </c>
      <c r="GU152" s="97" t="s">
        <v>240</v>
      </c>
      <c r="GV152" s="93">
        <f t="shared" si="282"/>
        <v>2</v>
      </c>
      <c r="GW152" s="47" t="s">
        <v>206</v>
      </c>
      <c r="GX152" s="99" t="str">
        <f t="shared" si="277"/>
        <v>Kg2</v>
      </c>
      <c r="GY152" s="48">
        <f t="shared" si="299"/>
        <v>0</v>
      </c>
      <c r="GZ152" s="306">
        <f t="shared" si="390"/>
        <v>0</v>
      </c>
      <c r="HA152" s="95">
        <f t="shared" si="283"/>
        <v>0</v>
      </c>
      <c r="HB152" s="51">
        <f t="shared" si="279"/>
        <v>0</v>
      </c>
      <c r="HC152" s="51">
        <f t="shared" si="280"/>
        <v>0</v>
      </c>
      <c r="HD152" s="453">
        <f t="shared" si="281"/>
        <v>0</v>
      </c>
      <c r="HE152" s="68"/>
    </row>
    <row r="153" spans="1:213">
      <c r="A153" s="216" t="str">
        <f t="shared" ref="A153:A165" si="394">AU4</f>
        <v>Wild</v>
      </c>
      <c r="B153" s="118" t="b">
        <f t="shared" ref="B153:F165" si="395">OR(B139=0,INDEX($AV$44:$BA$56,MATCH($A153,$AU$44:$AU$56,0),B139+1)=0)</f>
        <v>1</v>
      </c>
      <c r="C153" s="118" t="b">
        <f t="shared" si="395"/>
        <v>1</v>
      </c>
      <c r="D153" s="118" t="b">
        <f t="shared" si="395"/>
        <v>1</v>
      </c>
      <c r="E153" s="118" t="b">
        <f t="shared" si="395"/>
        <v>1</v>
      </c>
      <c r="F153" s="118" t="b">
        <f t="shared" si="395"/>
        <v>1</v>
      </c>
      <c r="G153" s="49"/>
      <c r="H153" s="47" t="str">
        <f t="shared" ref="H153:L162" si="396">IF(H56=H57,H56,"")</f>
        <v/>
      </c>
      <c r="I153" s="47" t="str">
        <f t="shared" si="396"/>
        <v/>
      </c>
      <c r="J153" s="47" t="str">
        <f t="shared" si="396"/>
        <v/>
      </c>
      <c r="K153" s="47" t="str">
        <f t="shared" si="396"/>
        <v/>
      </c>
      <c r="L153" s="47" t="str">
        <f t="shared" si="396"/>
        <v/>
      </c>
      <c r="M153" s="49" t="str">
        <f t="shared" si="374"/>
        <v>PIC-b</v>
      </c>
      <c r="N153" s="201">
        <f t="shared" si="324"/>
        <v>1</v>
      </c>
      <c r="O153" s="47" t="str">
        <f t="shared" si="325"/>
        <v/>
      </c>
      <c r="P153" s="47" t="str">
        <f t="shared" si="326"/>
        <v/>
      </c>
      <c r="Q153" s="47">
        <f t="shared" si="327"/>
        <v>1</v>
      </c>
      <c r="R153" s="201" t="str">
        <f t="shared" si="328"/>
        <v/>
      </c>
      <c r="Z153" s="47" t="str">
        <f t="shared" ref="Z153:AD162" si="397">IF(Z56=Z57,Z56,"")</f>
        <v/>
      </c>
      <c r="AA153" s="47" t="str">
        <f t="shared" si="397"/>
        <v/>
      </c>
      <c r="AB153" s="47" t="str">
        <f t="shared" si="397"/>
        <v/>
      </c>
      <c r="AC153" s="47" t="str">
        <f t="shared" si="397"/>
        <v/>
      </c>
      <c r="AD153" s="47" t="str">
        <f t="shared" si="397"/>
        <v/>
      </c>
      <c r="AE153" s="49" t="str">
        <f t="shared" si="375"/>
        <v>PIC-b</v>
      </c>
      <c r="AF153" s="201">
        <f t="shared" si="329"/>
        <v>1</v>
      </c>
      <c r="AG153" s="47" t="str">
        <f t="shared" si="330"/>
        <v/>
      </c>
      <c r="AH153" s="47" t="str">
        <f t="shared" si="331"/>
        <v/>
      </c>
      <c r="AI153" s="47">
        <f t="shared" si="332"/>
        <v>1</v>
      </c>
      <c r="AJ153" s="201">
        <f t="shared" si="333"/>
        <v>1</v>
      </c>
      <c r="AL153" s="217"/>
      <c r="AM153" s="312"/>
      <c r="AN153" s="217"/>
      <c r="AO153" s="217"/>
      <c r="AP153" s="321"/>
      <c r="AQ153" s="217"/>
      <c r="AR153" s="217"/>
      <c r="AT153" s="46">
        <f t="shared" si="391"/>
        <v>4</v>
      </c>
      <c r="AU153" s="47" t="str">
        <f t="shared" si="391"/>
        <v>PIC-c</v>
      </c>
      <c r="AV153" s="47" t="str">
        <f t="shared" si="391"/>
        <v>Pc</v>
      </c>
      <c r="AW153" s="171">
        <f t="shared" si="393"/>
        <v>0</v>
      </c>
      <c r="AX153" s="171">
        <f t="shared" si="392"/>
        <v>0</v>
      </c>
      <c r="AY153" s="171">
        <f t="shared" si="392"/>
        <v>5.6722066127781485E-3</v>
      </c>
      <c r="AZ153" s="171">
        <f t="shared" si="392"/>
        <v>9.1004633567649436E-3</v>
      </c>
      <c r="BA153" s="171">
        <f t="shared" si="392"/>
        <v>1.3463699212748134E-2</v>
      </c>
      <c r="BC153" s="46">
        <v>3</v>
      </c>
      <c r="BD153" s="253" t="s">
        <v>245</v>
      </c>
      <c r="BK153" s="301">
        <f t="shared" si="376"/>
        <v>20</v>
      </c>
      <c r="BL153" s="301">
        <v>13</v>
      </c>
      <c r="BM153" s="47" t="str">
        <f t="shared" si="381"/>
        <v>Sc2</v>
      </c>
      <c r="BN153" s="106"/>
      <c r="BO153" s="170" t="s">
        <v>209</v>
      </c>
      <c r="BP153" s="170" t="s">
        <v>208</v>
      </c>
      <c r="BQ153" s="170" t="s">
        <v>209</v>
      </c>
      <c r="BR153" s="170" t="s">
        <v>209</v>
      </c>
      <c r="BS153" s="170" t="s">
        <v>208</v>
      </c>
      <c r="BT153" s="106">
        <v>2</v>
      </c>
      <c r="BU153" s="48">
        <f t="shared" si="314"/>
        <v>50</v>
      </c>
      <c r="BV153" s="48">
        <f t="shared" si="315"/>
        <v>4</v>
      </c>
      <c r="BW153" s="48">
        <f t="shared" si="316"/>
        <v>41</v>
      </c>
      <c r="BX153" s="48">
        <f t="shared" si="317"/>
        <v>68</v>
      </c>
      <c r="BY153" s="48">
        <f t="shared" si="318"/>
        <v>3</v>
      </c>
      <c r="BZ153" s="118">
        <f t="shared" si="319"/>
        <v>1672800</v>
      </c>
      <c r="CA153" s="118">
        <f t="shared" si="320"/>
        <v>0</v>
      </c>
      <c r="CB153" s="202">
        <f t="shared" si="321"/>
        <v>0</v>
      </c>
      <c r="CC153" s="118">
        <f t="shared" si="322"/>
        <v>0</v>
      </c>
      <c r="CD153" s="51">
        <f t="shared" si="323"/>
        <v>0</v>
      </c>
      <c r="CN153" s="301">
        <f t="shared" si="377"/>
        <v>20</v>
      </c>
      <c r="CO153" s="301">
        <v>13</v>
      </c>
      <c r="CP153" s="47" t="str">
        <f t="shared" si="382"/>
        <v>Sc2</v>
      </c>
      <c r="CQ153" s="106"/>
      <c r="CR153" s="170" t="s">
        <v>209</v>
      </c>
      <c r="CS153" s="170" t="s">
        <v>208</v>
      </c>
      <c r="CT153" s="170" t="s">
        <v>209</v>
      </c>
      <c r="CU153" s="170" t="s">
        <v>209</v>
      </c>
      <c r="CV153" s="170" t="s">
        <v>208</v>
      </c>
      <c r="CW153" s="106">
        <v>2</v>
      </c>
      <c r="CX153" s="48">
        <f t="shared" si="334"/>
        <v>50</v>
      </c>
      <c r="CY153" s="48">
        <f t="shared" si="335"/>
        <v>4</v>
      </c>
      <c r="CZ153" s="48">
        <f t="shared" si="336"/>
        <v>41</v>
      </c>
      <c r="DA153" s="48">
        <f t="shared" si="337"/>
        <v>68</v>
      </c>
      <c r="DB153" s="48">
        <f t="shared" si="338"/>
        <v>3</v>
      </c>
      <c r="DC153" s="118">
        <f t="shared" si="339"/>
        <v>1672800</v>
      </c>
      <c r="DD153" s="118">
        <f t="shared" si="340"/>
        <v>0</v>
      </c>
      <c r="DE153" s="202">
        <f t="shared" si="341"/>
        <v>0</v>
      </c>
      <c r="DF153" s="118">
        <f t="shared" si="342"/>
        <v>0</v>
      </c>
      <c r="DG153" s="51">
        <f t="shared" si="343"/>
        <v>0</v>
      </c>
      <c r="DI153" s="148"/>
      <c r="DJ153" s="285"/>
      <c r="DK153" s="284"/>
      <c r="DL153" s="142"/>
      <c r="DM153" s="142"/>
      <c r="DN153" s="142"/>
      <c r="DQ153" s="301">
        <f t="shared" si="378"/>
        <v>20</v>
      </c>
      <c r="DR153" s="301">
        <v>13</v>
      </c>
      <c r="DS153" s="47" t="str">
        <f t="shared" si="383"/>
        <v>Sc2</v>
      </c>
      <c r="DT153" s="106"/>
      <c r="DU153" s="170" t="s">
        <v>209</v>
      </c>
      <c r="DV153" s="170" t="s">
        <v>208</v>
      </c>
      <c r="DW153" s="170" t="s">
        <v>209</v>
      </c>
      <c r="DX153" s="170" t="s">
        <v>209</v>
      </c>
      <c r="DY153" s="170" t="s">
        <v>208</v>
      </c>
      <c r="DZ153" s="106">
        <v>2</v>
      </c>
      <c r="EA153" s="48">
        <f t="shared" si="344"/>
        <v>50</v>
      </c>
      <c r="EB153" s="48">
        <f t="shared" si="345"/>
        <v>4</v>
      </c>
      <c r="EC153" s="48">
        <f t="shared" si="346"/>
        <v>41</v>
      </c>
      <c r="ED153" s="48">
        <f t="shared" si="347"/>
        <v>68</v>
      </c>
      <c r="EE153" s="48">
        <f t="shared" si="348"/>
        <v>3</v>
      </c>
      <c r="EF153" s="118">
        <f t="shared" si="349"/>
        <v>1672800</v>
      </c>
      <c r="EG153" s="118">
        <f t="shared" si="350"/>
        <v>0</v>
      </c>
      <c r="EH153" s="202">
        <f t="shared" si="351"/>
        <v>0</v>
      </c>
      <c r="EI153" s="118">
        <f t="shared" si="352"/>
        <v>0</v>
      </c>
      <c r="EJ153" s="51">
        <f t="shared" si="353"/>
        <v>0</v>
      </c>
      <c r="EL153" s="148"/>
      <c r="EM153" s="285"/>
      <c r="EN153" s="284"/>
      <c r="EO153" s="142"/>
      <c r="EP153" s="142"/>
      <c r="EQ153" s="142"/>
      <c r="ER153" s="142"/>
      <c r="ET153" s="301">
        <f t="shared" si="379"/>
        <v>20</v>
      </c>
      <c r="EU153" s="301">
        <v>13</v>
      </c>
      <c r="EV153" s="47" t="str">
        <f t="shared" si="384"/>
        <v>Sc2</v>
      </c>
      <c r="EW153" s="106"/>
      <c r="EX153" s="170" t="s">
        <v>209</v>
      </c>
      <c r="EY153" s="170" t="s">
        <v>208</v>
      </c>
      <c r="EZ153" s="170" t="s">
        <v>209</v>
      </c>
      <c r="FA153" s="170" t="s">
        <v>209</v>
      </c>
      <c r="FB153" s="170" t="s">
        <v>208</v>
      </c>
      <c r="FC153" s="106">
        <v>2</v>
      </c>
      <c r="FD153" s="48">
        <f t="shared" si="354"/>
        <v>50</v>
      </c>
      <c r="FE153" s="48">
        <f t="shared" si="355"/>
        <v>4</v>
      </c>
      <c r="FF153" s="48">
        <f t="shared" si="356"/>
        <v>41</v>
      </c>
      <c r="FG153" s="48">
        <f t="shared" si="357"/>
        <v>68</v>
      </c>
      <c r="FH153" s="48">
        <f t="shared" si="358"/>
        <v>3</v>
      </c>
      <c r="FI153" s="118">
        <f t="shared" si="359"/>
        <v>1672800</v>
      </c>
      <c r="FJ153" s="118">
        <f t="shared" si="360"/>
        <v>0</v>
      </c>
      <c r="FK153" s="202">
        <f t="shared" si="361"/>
        <v>0</v>
      </c>
      <c r="FL153" s="118">
        <f t="shared" si="362"/>
        <v>0</v>
      </c>
      <c r="FM153" s="51">
        <f t="shared" si="363"/>
        <v>0</v>
      </c>
      <c r="FO153" s="148"/>
      <c r="FP153" s="285"/>
      <c r="FQ153" s="284"/>
      <c r="FR153" s="142"/>
      <c r="FS153" s="142"/>
      <c r="FT153" s="142"/>
      <c r="FU153" s="142"/>
      <c r="FW153" s="301">
        <f t="shared" si="380"/>
        <v>20</v>
      </c>
      <c r="FX153" s="301">
        <v>13</v>
      </c>
      <c r="FY153" s="47" t="str">
        <f t="shared" si="385"/>
        <v>Sc2</v>
      </c>
      <c r="FZ153" s="106"/>
      <c r="GA153" s="170" t="s">
        <v>209</v>
      </c>
      <c r="GB153" s="170" t="s">
        <v>208</v>
      </c>
      <c r="GC153" s="170" t="s">
        <v>209</v>
      </c>
      <c r="GD153" s="170" t="s">
        <v>209</v>
      </c>
      <c r="GE153" s="170" t="s">
        <v>208</v>
      </c>
      <c r="GF153" s="106">
        <v>2</v>
      </c>
      <c r="GG153" s="48">
        <f t="shared" si="364"/>
        <v>50</v>
      </c>
      <c r="GH153" s="48">
        <f t="shared" si="365"/>
        <v>4</v>
      </c>
      <c r="GI153" s="48">
        <f t="shared" si="366"/>
        <v>41</v>
      </c>
      <c r="GJ153" s="48">
        <f t="shared" si="367"/>
        <v>68</v>
      </c>
      <c r="GK153" s="48">
        <f t="shared" si="368"/>
        <v>3</v>
      </c>
      <c r="GL153" s="118">
        <f t="shared" si="369"/>
        <v>1672800</v>
      </c>
      <c r="GM153" s="118">
        <f t="shared" si="370"/>
        <v>0</v>
      </c>
      <c r="GN153" s="202">
        <f t="shared" si="371"/>
        <v>0</v>
      </c>
      <c r="GO153" s="118">
        <f t="shared" si="372"/>
        <v>0</v>
      </c>
      <c r="GP153" s="51">
        <f t="shared" si="373"/>
        <v>0</v>
      </c>
      <c r="GS153" s="48">
        <v>8</v>
      </c>
      <c r="GT153" s="47">
        <v>1</v>
      </c>
      <c r="GU153" s="97" t="s">
        <v>240</v>
      </c>
      <c r="GV153" s="93">
        <f t="shared" si="282"/>
        <v>2</v>
      </c>
      <c r="GW153" s="47" t="s">
        <v>206</v>
      </c>
      <c r="GX153" s="99" t="str">
        <f t="shared" si="277"/>
        <v>Kg1</v>
      </c>
      <c r="GY153" s="48">
        <f t="shared" si="299"/>
        <v>0</v>
      </c>
      <c r="GZ153" s="306">
        <f t="shared" si="390"/>
        <v>0</v>
      </c>
      <c r="HA153" s="95">
        <f t="shared" si="283"/>
        <v>0</v>
      </c>
      <c r="HB153" s="51">
        <f t="shared" si="279"/>
        <v>0</v>
      </c>
      <c r="HC153" s="51">
        <f t="shared" si="280"/>
        <v>0</v>
      </c>
      <c r="HD153" s="453">
        <f t="shared" si="281"/>
        <v>0</v>
      </c>
      <c r="HE153" s="68"/>
    </row>
    <row r="154" spans="1:213">
      <c r="A154" s="216" t="str">
        <f t="shared" si="394"/>
        <v>PIC-a</v>
      </c>
      <c r="B154" s="118" t="b">
        <f t="shared" si="395"/>
        <v>1</v>
      </c>
      <c r="C154" s="118" t="b">
        <f t="shared" si="395"/>
        <v>1</v>
      </c>
      <c r="D154" s="118" t="b">
        <f t="shared" si="395"/>
        <v>1</v>
      </c>
      <c r="E154" s="118" t="b">
        <f t="shared" si="395"/>
        <v>1</v>
      </c>
      <c r="F154" s="118" t="b">
        <f t="shared" si="395"/>
        <v>1</v>
      </c>
      <c r="G154" s="49"/>
      <c r="H154" s="47" t="str">
        <f t="shared" si="396"/>
        <v/>
      </c>
      <c r="I154" s="47" t="str">
        <f t="shared" si="396"/>
        <v/>
      </c>
      <c r="J154" s="47" t="str">
        <f t="shared" si="396"/>
        <v/>
      </c>
      <c r="K154" s="47" t="str">
        <f t="shared" si="396"/>
        <v/>
      </c>
      <c r="L154" s="47" t="str">
        <f t="shared" si="396"/>
        <v/>
      </c>
      <c r="M154" s="49" t="str">
        <f t="shared" si="374"/>
        <v>PIC-b</v>
      </c>
      <c r="N154" s="201">
        <f t="shared" si="324"/>
        <v>1</v>
      </c>
      <c r="O154" s="47" t="str">
        <f t="shared" si="325"/>
        <v/>
      </c>
      <c r="P154" s="47" t="str">
        <f t="shared" si="326"/>
        <v/>
      </c>
      <c r="Q154" s="47">
        <f t="shared" si="327"/>
        <v>1</v>
      </c>
      <c r="R154" s="201" t="str">
        <f t="shared" si="328"/>
        <v/>
      </c>
      <c r="Z154" s="47" t="str">
        <f t="shared" si="397"/>
        <v/>
      </c>
      <c r="AA154" s="47" t="str">
        <f t="shared" si="397"/>
        <v/>
      </c>
      <c r="AB154" s="47" t="str">
        <f t="shared" si="397"/>
        <v/>
      </c>
      <c r="AC154" s="47" t="str">
        <f t="shared" si="397"/>
        <v/>
      </c>
      <c r="AD154" s="47" t="str">
        <f t="shared" si="397"/>
        <v/>
      </c>
      <c r="AE154" s="49" t="str">
        <f t="shared" si="375"/>
        <v>PIC-b</v>
      </c>
      <c r="AF154" s="201">
        <f t="shared" si="329"/>
        <v>1</v>
      </c>
      <c r="AG154" s="47" t="str">
        <f t="shared" si="330"/>
        <v/>
      </c>
      <c r="AH154" s="47" t="str">
        <f t="shared" si="331"/>
        <v/>
      </c>
      <c r="AI154" s="47">
        <f t="shared" si="332"/>
        <v>1</v>
      </c>
      <c r="AJ154" s="201">
        <f t="shared" si="333"/>
        <v>1</v>
      </c>
      <c r="AL154" s="217"/>
      <c r="AM154" s="217"/>
      <c r="AN154" s="217"/>
      <c r="AO154" s="217"/>
      <c r="AP154" s="217"/>
      <c r="AQ154" s="217"/>
      <c r="AR154" s="217"/>
      <c r="AT154" s="46">
        <f t="shared" si="391"/>
        <v>5</v>
      </c>
      <c r="AU154" s="47" t="str">
        <f t="shared" si="391"/>
        <v>PIC-d</v>
      </c>
      <c r="AV154" s="47" t="str">
        <f t="shared" si="391"/>
        <v>Pd</v>
      </c>
      <c r="AW154" s="171">
        <f t="shared" si="393"/>
        <v>0</v>
      </c>
      <c r="AX154" s="171">
        <f t="shared" si="392"/>
        <v>0</v>
      </c>
      <c r="AY154" s="171">
        <f t="shared" si="392"/>
        <v>4.3605088335732026E-3</v>
      </c>
      <c r="AZ154" s="171">
        <f t="shared" si="392"/>
        <v>6.8565134879735876E-3</v>
      </c>
      <c r="BA154" s="171">
        <f t="shared" si="392"/>
        <v>1.3463699212748134E-2</v>
      </c>
      <c r="BC154" s="102" t="s">
        <v>246</v>
      </c>
      <c r="BD154" s="102" t="s">
        <v>247</v>
      </c>
      <c r="BE154" s="102" t="s">
        <v>248</v>
      </c>
      <c r="BG154" s="176" t="s">
        <v>249</v>
      </c>
      <c r="BK154" s="301">
        <f t="shared" si="376"/>
        <v>21</v>
      </c>
      <c r="BL154" s="301">
        <v>13</v>
      </c>
      <c r="BM154" s="47" t="str">
        <f t="shared" si="381"/>
        <v>Sc2</v>
      </c>
      <c r="BN154" s="106"/>
      <c r="BO154" s="170" t="s">
        <v>209</v>
      </c>
      <c r="BP154" s="170" t="s">
        <v>208</v>
      </c>
      <c r="BQ154" s="170" t="s">
        <v>209</v>
      </c>
      <c r="BR154" s="170" t="s">
        <v>208</v>
      </c>
      <c r="BS154" s="170" t="s">
        <v>209</v>
      </c>
      <c r="BT154" s="106">
        <v>2</v>
      </c>
      <c r="BU154" s="48">
        <f t="shared" si="314"/>
        <v>50</v>
      </c>
      <c r="BV154" s="48">
        <f t="shared" si="315"/>
        <v>4</v>
      </c>
      <c r="BW154" s="48">
        <f t="shared" si="316"/>
        <v>41</v>
      </c>
      <c r="BX154" s="48">
        <f t="shared" si="317"/>
        <v>4</v>
      </c>
      <c r="BY154" s="48">
        <f t="shared" si="318"/>
        <v>88</v>
      </c>
      <c r="BZ154" s="118">
        <f t="shared" si="319"/>
        <v>2886400</v>
      </c>
      <c r="CA154" s="118">
        <f t="shared" si="320"/>
        <v>0</v>
      </c>
      <c r="CB154" s="202">
        <f t="shared" si="321"/>
        <v>0</v>
      </c>
      <c r="CC154" s="118">
        <f t="shared" si="322"/>
        <v>0</v>
      </c>
      <c r="CD154" s="51">
        <f t="shared" si="323"/>
        <v>0</v>
      </c>
      <c r="CN154" s="301">
        <f t="shared" si="377"/>
        <v>21</v>
      </c>
      <c r="CO154" s="301">
        <v>13</v>
      </c>
      <c r="CP154" s="47" t="str">
        <f t="shared" si="382"/>
        <v>Sc2</v>
      </c>
      <c r="CQ154" s="106"/>
      <c r="CR154" s="170" t="s">
        <v>209</v>
      </c>
      <c r="CS154" s="170" t="s">
        <v>208</v>
      </c>
      <c r="CT154" s="170" t="s">
        <v>209</v>
      </c>
      <c r="CU154" s="170" t="s">
        <v>208</v>
      </c>
      <c r="CV154" s="170" t="s">
        <v>209</v>
      </c>
      <c r="CW154" s="106">
        <v>2</v>
      </c>
      <c r="CX154" s="48">
        <f t="shared" si="334"/>
        <v>50</v>
      </c>
      <c r="CY154" s="48">
        <f t="shared" si="335"/>
        <v>4</v>
      </c>
      <c r="CZ154" s="48">
        <f t="shared" si="336"/>
        <v>41</v>
      </c>
      <c r="DA154" s="48">
        <f t="shared" si="337"/>
        <v>4</v>
      </c>
      <c r="DB154" s="48">
        <f t="shared" si="338"/>
        <v>88</v>
      </c>
      <c r="DC154" s="118">
        <f t="shared" si="339"/>
        <v>2886400</v>
      </c>
      <c r="DD154" s="118">
        <f t="shared" si="340"/>
        <v>0</v>
      </c>
      <c r="DE154" s="202">
        <f t="shared" si="341"/>
        <v>0</v>
      </c>
      <c r="DF154" s="118">
        <f t="shared" si="342"/>
        <v>0</v>
      </c>
      <c r="DG154" s="51">
        <f t="shared" si="343"/>
        <v>0</v>
      </c>
      <c r="DI154" s="148"/>
      <c r="DJ154" s="285"/>
      <c r="DK154" s="284"/>
      <c r="DL154" s="142"/>
      <c r="DM154" s="142"/>
      <c r="DN154" s="142"/>
      <c r="DQ154" s="301">
        <f t="shared" si="378"/>
        <v>21</v>
      </c>
      <c r="DR154" s="301">
        <v>13</v>
      </c>
      <c r="DS154" s="47" t="str">
        <f t="shared" si="383"/>
        <v>Sc2</v>
      </c>
      <c r="DT154" s="106"/>
      <c r="DU154" s="170" t="s">
        <v>209</v>
      </c>
      <c r="DV154" s="170" t="s">
        <v>208</v>
      </c>
      <c r="DW154" s="170" t="s">
        <v>209</v>
      </c>
      <c r="DX154" s="170" t="s">
        <v>208</v>
      </c>
      <c r="DY154" s="170" t="s">
        <v>209</v>
      </c>
      <c r="DZ154" s="106">
        <v>2</v>
      </c>
      <c r="EA154" s="48">
        <f t="shared" si="344"/>
        <v>50</v>
      </c>
      <c r="EB154" s="48">
        <f t="shared" si="345"/>
        <v>4</v>
      </c>
      <c r="EC154" s="48">
        <f t="shared" si="346"/>
        <v>41</v>
      </c>
      <c r="ED154" s="48">
        <f t="shared" si="347"/>
        <v>4</v>
      </c>
      <c r="EE154" s="48">
        <f t="shared" si="348"/>
        <v>88</v>
      </c>
      <c r="EF154" s="118">
        <f t="shared" si="349"/>
        <v>2886400</v>
      </c>
      <c r="EG154" s="118">
        <f t="shared" si="350"/>
        <v>0</v>
      </c>
      <c r="EH154" s="202">
        <f t="shared" si="351"/>
        <v>0</v>
      </c>
      <c r="EI154" s="118">
        <f t="shared" si="352"/>
        <v>0</v>
      </c>
      <c r="EJ154" s="51">
        <f t="shared" si="353"/>
        <v>0</v>
      </c>
      <c r="EL154" s="148"/>
      <c r="EM154" s="285"/>
      <c r="EN154" s="284"/>
      <c r="EO154" s="142"/>
      <c r="EP154" s="142"/>
      <c r="EQ154" s="142"/>
      <c r="ER154" s="142"/>
      <c r="ET154" s="301">
        <f t="shared" si="379"/>
        <v>21</v>
      </c>
      <c r="EU154" s="301">
        <v>13</v>
      </c>
      <c r="EV154" s="47" t="str">
        <f t="shared" si="384"/>
        <v>Sc2</v>
      </c>
      <c r="EW154" s="106"/>
      <c r="EX154" s="170" t="s">
        <v>209</v>
      </c>
      <c r="EY154" s="170" t="s">
        <v>208</v>
      </c>
      <c r="EZ154" s="170" t="s">
        <v>209</v>
      </c>
      <c r="FA154" s="170" t="s">
        <v>208</v>
      </c>
      <c r="FB154" s="170" t="s">
        <v>209</v>
      </c>
      <c r="FC154" s="106">
        <v>2</v>
      </c>
      <c r="FD154" s="48">
        <f t="shared" si="354"/>
        <v>50</v>
      </c>
      <c r="FE154" s="48">
        <f t="shared" si="355"/>
        <v>4</v>
      </c>
      <c r="FF154" s="48">
        <f t="shared" si="356"/>
        <v>41</v>
      </c>
      <c r="FG154" s="48">
        <f t="shared" si="357"/>
        <v>4</v>
      </c>
      <c r="FH154" s="48">
        <f t="shared" si="358"/>
        <v>88</v>
      </c>
      <c r="FI154" s="118">
        <f t="shared" si="359"/>
        <v>2886400</v>
      </c>
      <c r="FJ154" s="118">
        <f t="shared" si="360"/>
        <v>0</v>
      </c>
      <c r="FK154" s="202">
        <f t="shared" si="361"/>
        <v>0</v>
      </c>
      <c r="FL154" s="118">
        <f t="shared" si="362"/>
        <v>0</v>
      </c>
      <c r="FM154" s="51">
        <f t="shared" si="363"/>
        <v>0</v>
      </c>
      <c r="FO154" s="148"/>
      <c r="FP154" s="285"/>
      <c r="FQ154" s="284"/>
      <c r="FR154" s="142"/>
      <c r="FS154" s="142"/>
      <c r="FT154" s="142"/>
      <c r="FU154" s="142"/>
      <c r="FW154" s="301">
        <f t="shared" si="380"/>
        <v>21</v>
      </c>
      <c r="FX154" s="301">
        <v>13</v>
      </c>
      <c r="FY154" s="47" t="str">
        <f t="shared" si="385"/>
        <v>Sc2</v>
      </c>
      <c r="FZ154" s="106"/>
      <c r="GA154" s="170" t="s">
        <v>209</v>
      </c>
      <c r="GB154" s="170" t="s">
        <v>208</v>
      </c>
      <c r="GC154" s="170" t="s">
        <v>209</v>
      </c>
      <c r="GD154" s="170" t="s">
        <v>208</v>
      </c>
      <c r="GE154" s="170" t="s">
        <v>209</v>
      </c>
      <c r="GF154" s="106">
        <v>2</v>
      </c>
      <c r="GG154" s="48">
        <f t="shared" si="364"/>
        <v>50</v>
      </c>
      <c r="GH154" s="48">
        <f t="shared" si="365"/>
        <v>4</v>
      </c>
      <c r="GI154" s="48">
        <f t="shared" si="366"/>
        <v>41</v>
      </c>
      <c r="GJ154" s="48">
        <f t="shared" si="367"/>
        <v>4</v>
      </c>
      <c r="GK154" s="48">
        <f t="shared" si="368"/>
        <v>88</v>
      </c>
      <c r="GL154" s="118">
        <f t="shared" si="369"/>
        <v>2886400</v>
      </c>
      <c r="GM154" s="118">
        <f t="shared" si="370"/>
        <v>0</v>
      </c>
      <c r="GN154" s="202">
        <f t="shared" si="371"/>
        <v>0</v>
      </c>
      <c r="GO154" s="118">
        <f t="shared" si="372"/>
        <v>0</v>
      </c>
      <c r="GP154" s="51">
        <f t="shared" si="373"/>
        <v>0</v>
      </c>
      <c r="GS154" s="48">
        <v>9</v>
      </c>
      <c r="GT154" s="47">
        <v>5</v>
      </c>
      <c r="GU154" s="97" t="s">
        <v>240</v>
      </c>
      <c r="GV154" s="93">
        <f t="shared" si="282"/>
        <v>2</v>
      </c>
      <c r="GW154" s="47" t="s">
        <v>206</v>
      </c>
      <c r="GX154" s="99" t="str">
        <f t="shared" si="277"/>
        <v>Qn5</v>
      </c>
      <c r="GY154" s="48">
        <f t="shared" si="299"/>
        <v>200</v>
      </c>
      <c r="GZ154" s="306">
        <f t="shared" si="390"/>
        <v>148184.09596820429</v>
      </c>
      <c r="HA154" s="95">
        <f t="shared" si="283"/>
        <v>1181.5869230498893</v>
      </c>
      <c r="HB154" s="51">
        <f t="shared" si="279"/>
        <v>1.1814500005448364E-3</v>
      </c>
      <c r="HC154" s="51">
        <f t="shared" si="280"/>
        <v>2.8210648478822005E-3</v>
      </c>
      <c r="HD154" s="453">
        <f t="shared" si="281"/>
        <v>5.3378260827537339E-3</v>
      </c>
      <c r="HE154" s="68"/>
    </row>
    <row r="155" spans="1:213">
      <c r="A155" s="216" t="str">
        <f t="shared" si="394"/>
        <v>PIC-b</v>
      </c>
      <c r="B155" s="118" t="b">
        <f t="shared" si="395"/>
        <v>1</v>
      </c>
      <c r="C155" s="118" t="b">
        <f t="shared" si="395"/>
        <v>1</v>
      </c>
      <c r="D155" s="118" t="b">
        <f t="shared" si="395"/>
        <v>1</v>
      </c>
      <c r="E155" s="118" t="b">
        <f t="shared" si="395"/>
        <v>1</v>
      </c>
      <c r="F155" s="118" t="b">
        <f t="shared" si="395"/>
        <v>1</v>
      </c>
      <c r="G155" s="49"/>
      <c r="H155" s="47" t="str">
        <f t="shared" si="396"/>
        <v/>
      </c>
      <c r="I155" s="47" t="str">
        <f t="shared" si="396"/>
        <v/>
      </c>
      <c r="J155" s="47" t="str">
        <f t="shared" si="396"/>
        <v/>
      </c>
      <c r="K155" s="47" t="str">
        <f t="shared" si="396"/>
        <v/>
      </c>
      <c r="L155" s="47" t="str">
        <f t="shared" si="396"/>
        <v/>
      </c>
      <c r="M155" s="49" t="str">
        <f t="shared" si="374"/>
        <v>PIC-b</v>
      </c>
      <c r="N155" s="201">
        <f t="shared" si="324"/>
        <v>1</v>
      </c>
      <c r="O155" s="47" t="str">
        <f t="shared" si="325"/>
        <v/>
      </c>
      <c r="P155" s="47" t="str">
        <f t="shared" si="326"/>
        <v/>
      </c>
      <c r="Q155" s="47">
        <f t="shared" si="327"/>
        <v>1</v>
      </c>
      <c r="R155" s="201" t="str">
        <f t="shared" si="328"/>
        <v/>
      </c>
      <c r="Z155" s="47" t="str">
        <f t="shared" si="397"/>
        <v/>
      </c>
      <c r="AA155" s="47" t="str">
        <f t="shared" si="397"/>
        <v/>
      </c>
      <c r="AB155" s="47" t="str">
        <f t="shared" si="397"/>
        <v/>
      </c>
      <c r="AC155" s="47" t="str">
        <f t="shared" si="397"/>
        <v/>
      </c>
      <c r="AD155" s="47" t="str">
        <f t="shared" si="397"/>
        <v/>
      </c>
      <c r="AE155" s="49" t="str">
        <f t="shared" si="375"/>
        <v>PIC-b</v>
      </c>
      <c r="AF155" s="201">
        <f t="shared" si="329"/>
        <v>1</v>
      </c>
      <c r="AG155" s="47" t="str">
        <f t="shared" si="330"/>
        <v/>
      </c>
      <c r="AH155" s="47" t="str">
        <f t="shared" si="331"/>
        <v/>
      </c>
      <c r="AI155" s="47">
        <f t="shared" si="332"/>
        <v>1</v>
      </c>
      <c r="AJ155" s="201">
        <f t="shared" si="333"/>
        <v>1</v>
      </c>
      <c r="AL155" s="217"/>
      <c r="AM155" s="217"/>
      <c r="AN155" s="217"/>
      <c r="AO155" s="217"/>
      <c r="AP155" s="217"/>
      <c r="AQ155" s="217"/>
      <c r="AR155" s="217"/>
      <c r="AT155" s="46">
        <f t="shared" si="391"/>
        <v>6</v>
      </c>
      <c r="AU155" s="47" t="str">
        <f t="shared" si="391"/>
        <v>PIC-e</v>
      </c>
      <c r="AV155" s="47" t="str">
        <f t="shared" si="391"/>
        <v>Pe</v>
      </c>
      <c r="AW155" s="171">
        <f t="shared" si="393"/>
        <v>0</v>
      </c>
      <c r="AX155" s="171">
        <f t="shared" si="392"/>
        <v>0</v>
      </c>
      <c r="AY155" s="171">
        <f t="shared" si="392"/>
        <v>1.1817097109954478E-2</v>
      </c>
      <c r="AZ155" s="171">
        <f t="shared" si="392"/>
        <v>2.7356796239894607E-2</v>
      </c>
      <c r="BA155" s="171">
        <f t="shared" si="392"/>
        <v>1.2466388159951975E-2</v>
      </c>
      <c r="BC155" s="294">
        <v>10</v>
      </c>
      <c r="BD155" s="254">
        <v>1006</v>
      </c>
      <c r="BE155" s="255">
        <f>+BD155/$BD$158</f>
        <v>0.16373697916666666</v>
      </c>
      <c r="BG155" s="60">
        <f>+GP130+GP160</f>
        <v>0.93791865755221404</v>
      </c>
      <c r="BK155" s="301">
        <f t="shared" si="376"/>
        <v>22</v>
      </c>
      <c r="BL155" s="301">
        <v>13</v>
      </c>
      <c r="BM155" s="47" t="str">
        <f t="shared" si="381"/>
        <v>Sc2</v>
      </c>
      <c r="BN155" s="106"/>
      <c r="BO155" s="170" t="s">
        <v>209</v>
      </c>
      <c r="BP155" s="170" t="s">
        <v>208</v>
      </c>
      <c r="BQ155" s="170" t="s">
        <v>208</v>
      </c>
      <c r="BR155" s="170" t="s">
        <v>209</v>
      </c>
      <c r="BS155" s="170" t="s">
        <v>209</v>
      </c>
      <c r="BT155" s="106">
        <v>2</v>
      </c>
      <c r="BU155" s="48">
        <f t="shared" si="314"/>
        <v>50</v>
      </c>
      <c r="BV155" s="48">
        <f t="shared" si="315"/>
        <v>4</v>
      </c>
      <c r="BW155" s="48">
        <f t="shared" si="316"/>
        <v>4</v>
      </c>
      <c r="BX155" s="48">
        <f t="shared" si="317"/>
        <v>68</v>
      </c>
      <c r="BY155" s="48">
        <f t="shared" si="318"/>
        <v>88</v>
      </c>
      <c r="BZ155" s="118">
        <f t="shared" si="319"/>
        <v>4787200</v>
      </c>
      <c r="CA155" s="118">
        <f t="shared" si="320"/>
        <v>0</v>
      </c>
      <c r="CB155" s="202">
        <f t="shared" si="321"/>
        <v>0</v>
      </c>
      <c r="CC155" s="118">
        <f t="shared" si="322"/>
        <v>0</v>
      </c>
      <c r="CD155" s="51">
        <f t="shared" si="323"/>
        <v>0</v>
      </c>
      <c r="CN155" s="301">
        <f t="shared" si="377"/>
        <v>22</v>
      </c>
      <c r="CO155" s="301">
        <v>13</v>
      </c>
      <c r="CP155" s="47" t="str">
        <f t="shared" si="382"/>
        <v>Sc2</v>
      </c>
      <c r="CQ155" s="106"/>
      <c r="CR155" s="170" t="s">
        <v>209</v>
      </c>
      <c r="CS155" s="170" t="s">
        <v>208</v>
      </c>
      <c r="CT155" s="170" t="s">
        <v>208</v>
      </c>
      <c r="CU155" s="170" t="s">
        <v>209</v>
      </c>
      <c r="CV155" s="170" t="s">
        <v>209</v>
      </c>
      <c r="CW155" s="106">
        <v>2</v>
      </c>
      <c r="CX155" s="48">
        <f t="shared" si="334"/>
        <v>50</v>
      </c>
      <c r="CY155" s="48">
        <f t="shared" si="335"/>
        <v>4</v>
      </c>
      <c r="CZ155" s="48">
        <f t="shared" si="336"/>
        <v>4</v>
      </c>
      <c r="DA155" s="48">
        <f t="shared" si="337"/>
        <v>68</v>
      </c>
      <c r="DB155" s="48">
        <f t="shared" si="338"/>
        <v>88</v>
      </c>
      <c r="DC155" s="118">
        <f t="shared" si="339"/>
        <v>4787200</v>
      </c>
      <c r="DD155" s="118">
        <f t="shared" si="340"/>
        <v>0</v>
      </c>
      <c r="DE155" s="202">
        <f t="shared" si="341"/>
        <v>0</v>
      </c>
      <c r="DF155" s="118">
        <f t="shared" si="342"/>
        <v>0</v>
      </c>
      <c r="DG155" s="51">
        <f t="shared" si="343"/>
        <v>0</v>
      </c>
      <c r="DI155" s="148"/>
      <c r="DJ155" s="285"/>
      <c r="DK155" s="284"/>
      <c r="DL155" s="142"/>
      <c r="DM155" s="142"/>
      <c r="DN155" s="142"/>
      <c r="DQ155" s="301">
        <f t="shared" si="378"/>
        <v>22</v>
      </c>
      <c r="DR155" s="301">
        <v>13</v>
      </c>
      <c r="DS155" s="47" t="str">
        <f t="shared" si="383"/>
        <v>Sc2</v>
      </c>
      <c r="DT155" s="106"/>
      <c r="DU155" s="170" t="s">
        <v>209</v>
      </c>
      <c r="DV155" s="170" t="s">
        <v>208</v>
      </c>
      <c r="DW155" s="170" t="s">
        <v>208</v>
      </c>
      <c r="DX155" s="170" t="s">
        <v>209</v>
      </c>
      <c r="DY155" s="170" t="s">
        <v>209</v>
      </c>
      <c r="DZ155" s="106">
        <v>2</v>
      </c>
      <c r="EA155" s="48">
        <f t="shared" si="344"/>
        <v>50</v>
      </c>
      <c r="EB155" s="48">
        <f t="shared" si="345"/>
        <v>4</v>
      </c>
      <c r="EC155" s="48">
        <f t="shared" si="346"/>
        <v>4</v>
      </c>
      <c r="ED155" s="48">
        <f t="shared" si="347"/>
        <v>68</v>
      </c>
      <c r="EE155" s="48">
        <f t="shared" si="348"/>
        <v>88</v>
      </c>
      <c r="EF155" s="118">
        <f t="shared" si="349"/>
        <v>4787200</v>
      </c>
      <c r="EG155" s="118">
        <f t="shared" si="350"/>
        <v>0</v>
      </c>
      <c r="EH155" s="202">
        <f t="shared" si="351"/>
        <v>0</v>
      </c>
      <c r="EI155" s="118">
        <f t="shared" si="352"/>
        <v>0</v>
      </c>
      <c r="EJ155" s="51">
        <f t="shared" si="353"/>
        <v>0</v>
      </c>
      <c r="EL155" s="148"/>
      <c r="EM155" s="285"/>
      <c r="EN155" s="284"/>
      <c r="EO155" s="142"/>
      <c r="EP155" s="142"/>
      <c r="EQ155" s="142"/>
      <c r="ER155" s="142"/>
      <c r="ET155" s="301">
        <f t="shared" si="379"/>
        <v>22</v>
      </c>
      <c r="EU155" s="301">
        <v>13</v>
      </c>
      <c r="EV155" s="47" t="str">
        <f t="shared" si="384"/>
        <v>Sc2</v>
      </c>
      <c r="EW155" s="106"/>
      <c r="EX155" s="170" t="s">
        <v>209</v>
      </c>
      <c r="EY155" s="170" t="s">
        <v>208</v>
      </c>
      <c r="EZ155" s="170" t="s">
        <v>208</v>
      </c>
      <c r="FA155" s="170" t="s">
        <v>209</v>
      </c>
      <c r="FB155" s="170" t="s">
        <v>209</v>
      </c>
      <c r="FC155" s="106">
        <v>2</v>
      </c>
      <c r="FD155" s="48">
        <f t="shared" si="354"/>
        <v>50</v>
      </c>
      <c r="FE155" s="48">
        <f t="shared" si="355"/>
        <v>4</v>
      </c>
      <c r="FF155" s="48">
        <f t="shared" si="356"/>
        <v>4</v>
      </c>
      <c r="FG155" s="48">
        <f t="shared" si="357"/>
        <v>68</v>
      </c>
      <c r="FH155" s="48">
        <f t="shared" si="358"/>
        <v>88</v>
      </c>
      <c r="FI155" s="118">
        <f t="shared" si="359"/>
        <v>4787200</v>
      </c>
      <c r="FJ155" s="118">
        <f t="shared" si="360"/>
        <v>0</v>
      </c>
      <c r="FK155" s="202">
        <f t="shared" si="361"/>
        <v>0</v>
      </c>
      <c r="FL155" s="118">
        <f t="shared" si="362"/>
        <v>0</v>
      </c>
      <c r="FM155" s="51">
        <f t="shared" si="363"/>
        <v>0</v>
      </c>
      <c r="FO155" s="148"/>
      <c r="FP155" s="285"/>
      <c r="FQ155" s="284"/>
      <c r="FR155" s="142"/>
      <c r="FS155" s="142"/>
      <c r="FT155" s="142"/>
      <c r="FU155" s="142"/>
      <c r="FW155" s="301">
        <f t="shared" si="380"/>
        <v>22</v>
      </c>
      <c r="FX155" s="301">
        <v>13</v>
      </c>
      <c r="FY155" s="47" t="str">
        <f t="shared" si="385"/>
        <v>Sc2</v>
      </c>
      <c r="FZ155" s="106"/>
      <c r="GA155" s="170" t="s">
        <v>209</v>
      </c>
      <c r="GB155" s="170" t="s">
        <v>208</v>
      </c>
      <c r="GC155" s="170" t="s">
        <v>208</v>
      </c>
      <c r="GD155" s="170" t="s">
        <v>209</v>
      </c>
      <c r="GE155" s="170" t="s">
        <v>209</v>
      </c>
      <c r="GF155" s="106">
        <v>2</v>
      </c>
      <c r="GG155" s="48">
        <f t="shared" si="364"/>
        <v>50</v>
      </c>
      <c r="GH155" s="48">
        <f t="shared" si="365"/>
        <v>4</v>
      </c>
      <c r="GI155" s="48">
        <f t="shared" si="366"/>
        <v>4</v>
      </c>
      <c r="GJ155" s="48">
        <f t="shared" si="367"/>
        <v>68</v>
      </c>
      <c r="GK155" s="48">
        <f t="shared" si="368"/>
        <v>88</v>
      </c>
      <c r="GL155" s="118">
        <f t="shared" si="369"/>
        <v>4787200</v>
      </c>
      <c r="GM155" s="118">
        <f t="shared" si="370"/>
        <v>0</v>
      </c>
      <c r="GN155" s="202">
        <f t="shared" si="371"/>
        <v>0</v>
      </c>
      <c r="GO155" s="118">
        <f t="shared" si="372"/>
        <v>0</v>
      </c>
      <c r="GP155" s="51">
        <f t="shared" si="373"/>
        <v>0</v>
      </c>
      <c r="GS155" s="48">
        <v>9</v>
      </c>
      <c r="GT155" s="47">
        <v>4</v>
      </c>
      <c r="GU155" s="97" t="s">
        <v>240</v>
      </c>
      <c r="GV155" s="93">
        <f t="shared" si="282"/>
        <v>2</v>
      </c>
      <c r="GW155" s="47" t="s">
        <v>206</v>
      </c>
      <c r="GX155" s="99" t="str">
        <f t="shared" si="277"/>
        <v>Qn4</v>
      </c>
      <c r="GY155" s="48">
        <f t="shared" si="299"/>
        <v>40</v>
      </c>
      <c r="GZ155" s="306">
        <f t="shared" si="390"/>
        <v>167941.97543063154</v>
      </c>
      <c r="HA155" s="95">
        <f t="shared" si="283"/>
        <v>1042.5766968087257</v>
      </c>
      <c r="HB155" s="51">
        <f t="shared" si="279"/>
        <v>1.338976667284148E-3</v>
      </c>
      <c r="HC155" s="51">
        <f t="shared" si="280"/>
        <v>6.3944136551996556E-4</v>
      </c>
      <c r="HD155" s="453">
        <f t="shared" si="281"/>
        <v>2.3124677831302979E-5</v>
      </c>
      <c r="HE155" s="68"/>
    </row>
    <row r="156" spans="1:213">
      <c r="A156" s="216" t="str">
        <f t="shared" si="394"/>
        <v>PIC-c</v>
      </c>
      <c r="B156" s="118" t="b">
        <f t="shared" si="395"/>
        <v>1</v>
      </c>
      <c r="C156" s="118" t="b">
        <f t="shared" si="395"/>
        <v>1</v>
      </c>
      <c r="D156" s="118" t="b">
        <f t="shared" si="395"/>
        <v>1</v>
      </c>
      <c r="E156" s="118" t="b">
        <f t="shared" si="395"/>
        <v>1</v>
      </c>
      <c r="F156" s="118" t="b">
        <f t="shared" si="395"/>
        <v>1</v>
      </c>
      <c r="G156" s="49"/>
      <c r="H156" s="47" t="str">
        <f t="shared" si="396"/>
        <v/>
      </c>
      <c r="I156" s="47" t="str">
        <f t="shared" si="396"/>
        <v/>
      </c>
      <c r="J156" s="47" t="str">
        <f t="shared" si="396"/>
        <v/>
      </c>
      <c r="K156" s="47" t="str">
        <f t="shared" si="396"/>
        <v/>
      </c>
      <c r="L156" s="47" t="str">
        <f t="shared" si="396"/>
        <v/>
      </c>
      <c r="M156" s="49" t="str">
        <f t="shared" si="374"/>
        <v>PIC-b</v>
      </c>
      <c r="N156" s="201">
        <f t="shared" si="324"/>
        <v>1</v>
      </c>
      <c r="O156" s="47" t="str">
        <f t="shared" si="325"/>
        <v/>
      </c>
      <c r="P156" s="47" t="str">
        <f t="shared" si="326"/>
        <v/>
      </c>
      <c r="Q156" s="47">
        <f t="shared" si="327"/>
        <v>1</v>
      </c>
      <c r="R156" s="201" t="str">
        <f t="shared" si="328"/>
        <v/>
      </c>
      <c r="Z156" s="47" t="str">
        <f t="shared" si="397"/>
        <v/>
      </c>
      <c r="AA156" s="47" t="str">
        <f t="shared" si="397"/>
        <v/>
      </c>
      <c r="AB156" s="47" t="str">
        <f t="shared" si="397"/>
        <v/>
      </c>
      <c r="AC156" s="47" t="str">
        <f t="shared" si="397"/>
        <v/>
      </c>
      <c r="AD156" s="47" t="str">
        <f t="shared" si="397"/>
        <v/>
      </c>
      <c r="AE156" s="49" t="str">
        <f t="shared" si="375"/>
        <v>PIC-b</v>
      </c>
      <c r="AF156" s="201">
        <f t="shared" si="329"/>
        <v>1</v>
      </c>
      <c r="AG156" s="47" t="str">
        <f t="shared" si="330"/>
        <v/>
      </c>
      <c r="AH156" s="47" t="str">
        <f t="shared" si="331"/>
        <v/>
      </c>
      <c r="AI156" s="47">
        <f t="shared" si="332"/>
        <v>1</v>
      </c>
      <c r="AJ156" s="201">
        <f t="shared" si="333"/>
        <v>1</v>
      </c>
      <c r="AL156" s="217"/>
      <c r="AM156" s="217"/>
      <c r="AN156" s="217"/>
      <c r="AO156" s="217"/>
      <c r="AP156" s="217"/>
      <c r="AQ156" s="217"/>
      <c r="AR156" s="217"/>
      <c r="AT156" s="46">
        <f t="shared" si="391"/>
        <v>7</v>
      </c>
      <c r="AU156" s="47" t="str">
        <f t="shared" si="391"/>
        <v>A</v>
      </c>
      <c r="AV156" s="47" t="str">
        <f t="shared" si="391"/>
        <v>Ac</v>
      </c>
      <c r="AW156" s="171">
        <f t="shared" si="393"/>
        <v>0</v>
      </c>
      <c r="AX156" s="171">
        <f t="shared" si="392"/>
        <v>0</v>
      </c>
      <c r="AY156" s="171">
        <f t="shared" si="392"/>
        <v>3.6869342983057969E-3</v>
      </c>
      <c r="AZ156" s="171">
        <f t="shared" si="392"/>
        <v>3.1165970399879938E-3</v>
      </c>
      <c r="BA156" s="171">
        <f t="shared" si="392"/>
        <v>1.589464490393877E-2</v>
      </c>
      <c r="BC156" s="294">
        <v>15</v>
      </c>
      <c r="BD156" s="254">
        <v>2395</v>
      </c>
      <c r="BE156" s="255">
        <f>+BD156/$BD$158</f>
        <v>0.38981119791666669</v>
      </c>
      <c r="BG156" s="60">
        <f>+GP209+GP239</f>
        <v>3.3493765181474444</v>
      </c>
      <c r="BK156" s="301">
        <f t="shared" si="376"/>
        <v>23</v>
      </c>
      <c r="BL156" s="301">
        <v>13</v>
      </c>
      <c r="BM156" s="47" t="str">
        <f t="shared" si="381"/>
        <v>Sc2</v>
      </c>
      <c r="BN156" s="106"/>
      <c r="BO156" s="170" t="s">
        <v>208</v>
      </c>
      <c r="BP156" s="170" t="s">
        <v>209</v>
      </c>
      <c r="BQ156" s="170" t="s">
        <v>209</v>
      </c>
      <c r="BR156" s="170" t="s">
        <v>209</v>
      </c>
      <c r="BS156" s="170" t="s">
        <v>208</v>
      </c>
      <c r="BT156" s="106">
        <v>2</v>
      </c>
      <c r="BU156" s="48">
        <f t="shared" si="314"/>
        <v>6</v>
      </c>
      <c r="BV156" s="48">
        <f t="shared" si="315"/>
        <v>18</v>
      </c>
      <c r="BW156" s="48">
        <f t="shared" si="316"/>
        <v>41</v>
      </c>
      <c r="BX156" s="48">
        <f t="shared" si="317"/>
        <v>68</v>
      </c>
      <c r="BY156" s="48">
        <f t="shared" si="318"/>
        <v>3</v>
      </c>
      <c r="BZ156" s="118">
        <f t="shared" si="319"/>
        <v>903312</v>
      </c>
      <c r="CA156" s="118">
        <f t="shared" si="320"/>
        <v>0</v>
      </c>
      <c r="CB156" s="202">
        <f t="shared" si="321"/>
        <v>0</v>
      </c>
      <c r="CC156" s="118">
        <f t="shared" si="322"/>
        <v>0</v>
      </c>
      <c r="CD156" s="51">
        <f t="shared" si="323"/>
        <v>0</v>
      </c>
      <c r="CN156" s="301">
        <f t="shared" si="377"/>
        <v>23</v>
      </c>
      <c r="CO156" s="301">
        <v>13</v>
      </c>
      <c r="CP156" s="47" t="str">
        <f t="shared" si="382"/>
        <v>Sc2</v>
      </c>
      <c r="CQ156" s="106"/>
      <c r="CR156" s="170" t="s">
        <v>208</v>
      </c>
      <c r="CS156" s="170" t="s">
        <v>209</v>
      </c>
      <c r="CT156" s="170" t="s">
        <v>209</v>
      </c>
      <c r="CU156" s="170" t="s">
        <v>209</v>
      </c>
      <c r="CV156" s="170" t="s">
        <v>208</v>
      </c>
      <c r="CW156" s="106">
        <v>2</v>
      </c>
      <c r="CX156" s="48">
        <f t="shared" si="334"/>
        <v>6</v>
      </c>
      <c r="CY156" s="48">
        <f t="shared" si="335"/>
        <v>18</v>
      </c>
      <c r="CZ156" s="48">
        <f t="shared" si="336"/>
        <v>41</v>
      </c>
      <c r="DA156" s="48">
        <f t="shared" si="337"/>
        <v>68</v>
      </c>
      <c r="DB156" s="48">
        <f t="shared" si="338"/>
        <v>3</v>
      </c>
      <c r="DC156" s="118">
        <f t="shared" si="339"/>
        <v>903312</v>
      </c>
      <c r="DD156" s="118">
        <f t="shared" si="340"/>
        <v>0</v>
      </c>
      <c r="DE156" s="202">
        <f t="shared" si="341"/>
        <v>0</v>
      </c>
      <c r="DF156" s="118">
        <f t="shared" si="342"/>
        <v>0</v>
      </c>
      <c r="DG156" s="51">
        <f t="shared" si="343"/>
        <v>0</v>
      </c>
      <c r="DI156" s="148"/>
      <c r="DJ156" s="285"/>
      <c r="DK156" s="284"/>
      <c r="DL156" s="142"/>
      <c r="DM156" s="142"/>
      <c r="DN156" s="142"/>
      <c r="DQ156" s="301">
        <f t="shared" si="378"/>
        <v>23</v>
      </c>
      <c r="DR156" s="301">
        <v>13</v>
      </c>
      <c r="DS156" s="47" t="str">
        <f t="shared" si="383"/>
        <v>Sc2</v>
      </c>
      <c r="DT156" s="106"/>
      <c r="DU156" s="170" t="s">
        <v>208</v>
      </c>
      <c r="DV156" s="170" t="s">
        <v>209</v>
      </c>
      <c r="DW156" s="170" t="s">
        <v>209</v>
      </c>
      <c r="DX156" s="170" t="s">
        <v>209</v>
      </c>
      <c r="DY156" s="170" t="s">
        <v>208</v>
      </c>
      <c r="DZ156" s="106">
        <v>2</v>
      </c>
      <c r="EA156" s="48">
        <f t="shared" si="344"/>
        <v>6</v>
      </c>
      <c r="EB156" s="48">
        <f t="shared" si="345"/>
        <v>18</v>
      </c>
      <c r="EC156" s="48">
        <f t="shared" si="346"/>
        <v>41</v>
      </c>
      <c r="ED156" s="48">
        <f t="shared" si="347"/>
        <v>68</v>
      </c>
      <c r="EE156" s="48">
        <f t="shared" si="348"/>
        <v>3</v>
      </c>
      <c r="EF156" s="118">
        <f t="shared" si="349"/>
        <v>903312</v>
      </c>
      <c r="EG156" s="118">
        <f t="shared" si="350"/>
        <v>0</v>
      </c>
      <c r="EH156" s="202">
        <f t="shared" si="351"/>
        <v>0</v>
      </c>
      <c r="EI156" s="118">
        <f t="shared" si="352"/>
        <v>0</v>
      </c>
      <c r="EJ156" s="51">
        <f t="shared" si="353"/>
        <v>0</v>
      </c>
      <c r="EL156" s="148"/>
      <c r="EM156" s="285"/>
      <c r="EN156" s="284"/>
      <c r="EO156" s="142"/>
      <c r="EP156" s="142"/>
      <c r="EQ156" s="142"/>
      <c r="ER156" s="142"/>
      <c r="ET156" s="301">
        <f t="shared" si="379"/>
        <v>23</v>
      </c>
      <c r="EU156" s="301">
        <v>13</v>
      </c>
      <c r="EV156" s="47" t="str">
        <f t="shared" si="384"/>
        <v>Sc2</v>
      </c>
      <c r="EW156" s="106"/>
      <c r="EX156" s="170" t="s">
        <v>208</v>
      </c>
      <c r="EY156" s="170" t="s">
        <v>209</v>
      </c>
      <c r="EZ156" s="170" t="s">
        <v>209</v>
      </c>
      <c r="FA156" s="170" t="s">
        <v>209</v>
      </c>
      <c r="FB156" s="170" t="s">
        <v>208</v>
      </c>
      <c r="FC156" s="106">
        <v>2</v>
      </c>
      <c r="FD156" s="48">
        <f t="shared" si="354"/>
        <v>6</v>
      </c>
      <c r="FE156" s="48">
        <f t="shared" si="355"/>
        <v>18</v>
      </c>
      <c r="FF156" s="48">
        <f t="shared" si="356"/>
        <v>41</v>
      </c>
      <c r="FG156" s="48">
        <f t="shared" si="357"/>
        <v>68</v>
      </c>
      <c r="FH156" s="48">
        <f t="shared" si="358"/>
        <v>3</v>
      </c>
      <c r="FI156" s="118">
        <f t="shared" si="359"/>
        <v>903312</v>
      </c>
      <c r="FJ156" s="118">
        <f t="shared" si="360"/>
        <v>0</v>
      </c>
      <c r="FK156" s="202">
        <f t="shared" si="361"/>
        <v>0</v>
      </c>
      <c r="FL156" s="118">
        <f t="shared" si="362"/>
        <v>0</v>
      </c>
      <c r="FM156" s="51">
        <f t="shared" si="363"/>
        <v>0</v>
      </c>
      <c r="FO156" s="148"/>
      <c r="FP156" s="282"/>
      <c r="FQ156" s="284"/>
      <c r="FR156" s="142"/>
      <c r="FS156" s="142"/>
      <c r="FT156" s="142"/>
      <c r="FU156" s="142"/>
      <c r="FW156" s="301">
        <f t="shared" si="380"/>
        <v>23</v>
      </c>
      <c r="FX156" s="301">
        <v>13</v>
      </c>
      <c r="FY156" s="47" t="str">
        <f t="shared" si="385"/>
        <v>Sc2</v>
      </c>
      <c r="FZ156" s="106"/>
      <c r="GA156" s="170" t="s">
        <v>208</v>
      </c>
      <c r="GB156" s="170" t="s">
        <v>209</v>
      </c>
      <c r="GC156" s="170" t="s">
        <v>209</v>
      </c>
      <c r="GD156" s="170" t="s">
        <v>209</v>
      </c>
      <c r="GE156" s="170" t="s">
        <v>208</v>
      </c>
      <c r="GF156" s="106">
        <v>2</v>
      </c>
      <c r="GG156" s="48">
        <f t="shared" si="364"/>
        <v>6</v>
      </c>
      <c r="GH156" s="48">
        <f t="shared" si="365"/>
        <v>18</v>
      </c>
      <c r="GI156" s="48">
        <f t="shared" si="366"/>
        <v>41</v>
      </c>
      <c r="GJ156" s="48">
        <f t="shared" si="367"/>
        <v>68</v>
      </c>
      <c r="GK156" s="48">
        <f t="shared" si="368"/>
        <v>3</v>
      </c>
      <c r="GL156" s="118">
        <f t="shared" si="369"/>
        <v>903312</v>
      </c>
      <c r="GM156" s="118">
        <f t="shared" si="370"/>
        <v>0</v>
      </c>
      <c r="GN156" s="202">
        <f t="shared" si="371"/>
        <v>0</v>
      </c>
      <c r="GO156" s="118">
        <f t="shared" si="372"/>
        <v>0</v>
      </c>
      <c r="GP156" s="51">
        <f t="shared" si="373"/>
        <v>0</v>
      </c>
      <c r="GS156" s="48">
        <v>9</v>
      </c>
      <c r="GT156" s="47">
        <v>3</v>
      </c>
      <c r="GU156" s="97" t="s">
        <v>240</v>
      </c>
      <c r="GV156" s="93">
        <f t="shared" si="282"/>
        <v>2</v>
      </c>
      <c r="GW156" s="47" t="s">
        <v>206</v>
      </c>
      <c r="GX156" s="99" t="str">
        <f t="shared" si="277"/>
        <v>Qn3</v>
      </c>
      <c r="GY156" s="48">
        <f t="shared" si="299"/>
        <v>20</v>
      </c>
      <c r="GZ156" s="306">
        <f t="shared" si="390"/>
        <v>1105000.5711851236</v>
      </c>
      <c r="HA156" s="95">
        <f t="shared" si="283"/>
        <v>158.45456967701995</v>
      </c>
      <c r="HB156" s="51">
        <f t="shared" si="279"/>
        <v>8.810007017951706E-3</v>
      </c>
      <c r="HC156" s="51">
        <f t="shared" si="280"/>
        <v>2.1036523844832691E-3</v>
      </c>
      <c r="HD156" s="453">
        <f t="shared" si="281"/>
        <v>1.5066445851401092E-3</v>
      </c>
      <c r="HE156" s="68"/>
    </row>
    <row r="157" spans="1:213">
      <c r="A157" s="216" t="str">
        <f t="shared" si="394"/>
        <v>PIC-d</v>
      </c>
      <c r="B157" s="118" t="b">
        <f t="shared" si="395"/>
        <v>1</v>
      </c>
      <c r="C157" s="118" t="b">
        <f t="shared" si="395"/>
        <v>1</v>
      </c>
      <c r="D157" s="118" t="b">
        <f t="shared" si="395"/>
        <v>1</v>
      </c>
      <c r="E157" s="118" t="b">
        <f t="shared" si="395"/>
        <v>1</v>
      </c>
      <c r="F157" s="118" t="b">
        <f t="shared" si="395"/>
        <v>1</v>
      </c>
      <c r="G157" s="49"/>
      <c r="H157" s="47" t="str">
        <f t="shared" si="396"/>
        <v/>
      </c>
      <c r="I157" s="47" t="str">
        <f t="shared" si="396"/>
        <v/>
      </c>
      <c r="J157" s="47" t="str">
        <f t="shared" si="396"/>
        <v/>
      </c>
      <c r="K157" s="47" t="str">
        <f t="shared" si="396"/>
        <v/>
      </c>
      <c r="L157" s="47" t="str">
        <f t="shared" si="396"/>
        <v/>
      </c>
      <c r="M157" s="49" t="str">
        <f t="shared" si="374"/>
        <v>PIC-b</v>
      </c>
      <c r="N157" s="201" t="str">
        <f t="shared" si="324"/>
        <v/>
      </c>
      <c r="O157" s="47" t="str">
        <f t="shared" si="325"/>
        <v/>
      </c>
      <c r="P157" s="47" t="str">
        <f t="shared" si="326"/>
        <v/>
      </c>
      <c r="Q157" s="47">
        <f t="shared" si="327"/>
        <v>1</v>
      </c>
      <c r="R157" s="201" t="str">
        <f t="shared" si="328"/>
        <v/>
      </c>
      <c r="Z157" s="47" t="str">
        <f t="shared" si="397"/>
        <v/>
      </c>
      <c r="AA157" s="47" t="str">
        <f t="shared" si="397"/>
        <v/>
      </c>
      <c r="AB157" s="47" t="str">
        <f t="shared" si="397"/>
        <v/>
      </c>
      <c r="AC157" s="47" t="str">
        <f t="shared" si="397"/>
        <v/>
      </c>
      <c r="AD157" s="47" t="str">
        <f t="shared" si="397"/>
        <v/>
      </c>
      <c r="AE157" s="49" t="str">
        <f t="shared" si="375"/>
        <v>PIC-b</v>
      </c>
      <c r="AF157" s="201">
        <f t="shared" si="329"/>
        <v>1</v>
      </c>
      <c r="AG157" s="47" t="str">
        <f t="shared" si="330"/>
        <v/>
      </c>
      <c r="AH157" s="47" t="str">
        <f t="shared" si="331"/>
        <v/>
      </c>
      <c r="AI157" s="47">
        <f t="shared" si="332"/>
        <v>1</v>
      </c>
      <c r="AJ157" s="201">
        <f t="shared" si="333"/>
        <v>1</v>
      </c>
      <c r="AL157" s="217"/>
      <c r="AM157" s="217"/>
      <c r="AN157" s="217"/>
      <c r="AO157" s="217"/>
      <c r="AP157" s="217"/>
      <c r="AQ157" s="217"/>
      <c r="AR157" s="217"/>
      <c r="AT157" s="46">
        <f t="shared" si="391"/>
        <v>8</v>
      </c>
      <c r="AU157" s="47" t="str">
        <f t="shared" si="391"/>
        <v>K</v>
      </c>
      <c r="AV157" s="47" t="str">
        <f t="shared" si="391"/>
        <v>Kg</v>
      </c>
      <c r="AW157" s="171">
        <f t="shared" si="393"/>
        <v>0</v>
      </c>
      <c r="AX157" s="171">
        <f t="shared" si="392"/>
        <v>0</v>
      </c>
      <c r="AY157" s="171">
        <f t="shared" si="392"/>
        <v>4.1359839884840666E-4</v>
      </c>
      <c r="AZ157" s="171">
        <f t="shared" si="392"/>
        <v>2.4932776319903953E-3</v>
      </c>
      <c r="BA157" s="171">
        <f t="shared" si="392"/>
        <v>4.2074060039837919E-3</v>
      </c>
      <c r="BC157" s="294">
        <v>30</v>
      </c>
      <c r="BD157" s="254">
        <v>2743</v>
      </c>
      <c r="BE157" s="255">
        <f>+BD157/$BD$158</f>
        <v>0.44645182291666669</v>
      </c>
      <c r="BG157" s="60">
        <f>GP288+GP318</f>
        <v>7.6721000328003708</v>
      </c>
      <c r="BK157" s="301">
        <f t="shared" si="376"/>
        <v>24</v>
      </c>
      <c r="BL157" s="301">
        <v>13</v>
      </c>
      <c r="BM157" s="47" t="str">
        <f t="shared" si="381"/>
        <v>Sc2</v>
      </c>
      <c r="BN157" s="106"/>
      <c r="BO157" s="170" t="s">
        <v>208</v>
      </c>
      <c r="BP157" s="170" t="s">
        <v>209</v>
      </c>
      <c r="BQ157" s="170" t="s">
        <v>209</v>
      </c>
      <c r="BR157" s="170" t="s">
        <v>208</v>
      </c>
      <c r="BS157" s="170" t="s">
        <v>209</v>
      </c>
      <c r="BT157" s="106">
        <v>2</v>
      </c>
      <c r="BU157" s="48">
        <f t="shared" si="314"/>
        <v>6</v>
      </c>
      <c r="BV157" s="48">
        <f t="shared" si="315"/>
        <v>18</v>
      </c>
      <c r="BW157" s="48">
        <f t="shared" si="316"/>
        <v>41</v>
      </c>
      <c r="BX157" s="48">
        <f t="shared" si="317"/>
        <v>4</v>
      </c>
      <c r="BY157" s="48">
        <f t="shared" si="318"/>
        <v>88</v>
      </c>
      <c r="BZ157" s="118">
        <f t="shared" si="319"/>
        <v>1558656</v>
      </c>
      <c r="CA157" s="118">
        <f t="shared" si="320"/>
        <v>0</v>
      </c>
      <c r="CB157" s="202">
        <f t="shared" si="321"/>
        <v>0</v>
      </c>
      <c r="CC157" s="118">
        <f t="shared" si="322"/>
        <v>0</v>
      </c>
      <c r="CD157" s="51">
        <f t="shared" si="323"/>
        <v>0</v>
      </c>
      <c r="CN157" s="301">
        <f t="shared" si="377"/>
        <v>24</v>
      </c>
      <c r="CO157" s="301">
        <v>13</v>
      </c>
      <c r="CP157" s="47" t="str">
        <f t="shared" si="382"/>
        <v>Sc2</v>
      </c>
      <c r="CQ157" s="106"/>
      <c r="CR157" s="170" t="s">
        <v>208</v>
      </c>
      <c r="CS157" s="170" t="s">
        <v>209</v>
      </c>
      <c r="CT157" s="170" t="s">
        <v>209</v>
      </c>
      <c r="CU157" s="170" t="s">
        <v>208</v>
      </c>
      <c r="CV157" s="170" t="s">
        <v>209</v>
      </c>
      <c r="CW157" s="106">
        <v>2</v>
      </c>
      <c r="CX157" s="48">
        <f t="shared" si="334"/>
        <v>6</v>
      </c>
      <c r="CY157" s="48">
        <f t="shared" si="335"/>
        <v>18</v>
      </c>
      <c r="CZ157" s="48">
        <f t="shared" si="336"/>
        <v>41</v>
      </c>
      <c r="DA157" s="48">
        <f t="shared" si="337"/>
        <v>4</v>
      </c>
      <c r="DB157" s="48">
        <f t="shared" si="338"/>
        <v>88</v>
      </c>
      <c r="DC157" s="118">
        <f t="shared" si="339"/>
        <v>1558656</v>
      </c>
      <c r="DD157" s="118">
        <f t="shared" si="340"/>
        <v>0</v>
      </c>
      <c r="DE157" s="202">
        <f t="shared" si="341"/>
        <v>0</v>
      </c>
      <c r="DF157" s="118">
        <f t="shared" si="342"/>
        <v>0</v>
      </c>
      <c r="DG157" s="51">
        <f t="shared" si="343"/>
        <v>0</v>
      </c>
      <c r="DI157" s="148"/>
      <c r="DJ157" s="285"/>
      <c r="DK157" s="284"/>
      <c r="DL157" s="142"/>
      <c r="DM157" s="142"/>
      <c r="DN157" s="142"/>
      <c r="DQ157" s="301">
        <f t="shared" si="378"/>
        <v>24</v>
      </c>
      <c r="DR157" s="301">
        <v>13</v>
      </c>
      <c r="DS157" s="47" t="str">
        <f t="shared" si="383"/>
        <v>Sc2</v>
      </c>
      <c r="DT157" s="106"/>
      <c r="DU157" s="170" t="s">
        <v>208</v>
      </c>
      <c r="DV157" s="170" t="s">
        <v>209</v>
      </c>
      <c r="DW157" s="170" t="s">
        <v>209</v>
      </c>
      <c r="DX157" s="170" t="s">
        <v>208</v>
      </c>
      <c r="DY157" s="170" t="s">
        <v>209</v>
      </c>
      <c r="DZ157" s="106">
        <v>2</v>
      </c>
      <c r="EA157" s="48">
        <f t="shared" si="344"/>
        <v>6</v>
      </c>
      <c r="EB157" s="48">
        <f t="shared" si="345"/>
        <v>18</v>
      </c>
      <c r="EC157" s="48">
        <f t="shared" si="346"/>
        <v>41</v>
      </c>
      <c r="ED157" s="48">
        <f t="shared" si="347"/>
        <v>4</v>
      </c>
      <c r="EE157" s="48">
        <f t="shared" si="348"/>
        <v>88</v>
      </c>
      <c r="EF157" s="118">
        <f t="shared" si="349"/>
        <v>1558656</v>
      </c>
      <c r="EG157" s="118">
        <f t="shared" si="350"/>
        <v>0</v>
      </c>
      <c r="EH157" s="202">
        <f t="shared" si="351"/>
        <v>0</v>
      </c>
      <c r="EI157" s="118">
        <f t="shared" si="352"/>
        <v>0</v>
      </c>
      <c r="EJ157" s="51">
        <f t="shared" si="353"/>
        <v>0</v>
      </c>
      <c r="EL157" s="148"/>
      <c r="EM157" s="285"/>
      <c r="EN157" s="284"/>
      <c r="EO157" s="142"/>
      <c r="EP157" s="142"/>
      <c r="EQ157" s="142"/>
      <c r="ER157" s="142"/>
      <c r="ET157" s="301">
        <f t="shared" si="379"/>
        <v>24</v>
      </c>
      <c r="EU157" s="301">
        <v>13</v>
      </c>
      <c r="EV157" s="47" t="str">
        <f t="shared" si="384"/>
        <v>Sc2</v>
      </c>
      <c r="EW157" s="106"/>
      <c r="EX157" s="170" t="s">
        <v>208</v>
      </c>
      <c r="EY157" s="170" t="s">
        <v>209</v>
      </c>
      <c r="EZ157" s="170" t="s">
        <v>209</v>
      </c>
      <c r="FA157" s="170" t="s">
        <v>208</v>
      </c>
      <c r="FB157" s="170" t="s">
        <v>209</v>
      </c>
      <c r="FC157" s="106">
        <v>2</v>
      </c>
      <c r="FD157" s="48">
        <f t="shared" si="354"/>
        <v>6</v>
      </c>
      <c r="FE157" s="48">
        <f t="shared" si="355"/>
        <v>18</v>
      </c>
      <c r="FF157" s="48">
        <f t="shared" si="356"/>
        <v>41</v>
      </c>
      <c r="FG157" s="48">
        <f t="shared" si="357"/>
        <v>4</v>
      </c>
      <c r="FH157" s="48">
        <f t="shared" si="358"/>
        <v>88</v>
      </c>
      <c r="FI157" s="118">
        <f t="shared" si="359"/>
        <v>1558656</v>
      </c>
      <c r="FJ157" s="118">
        <f t="shared" si="360"/>
        <v>0</v>
      </c>
      <c r="FK157" s="202">
        <f t="shared" si="361"/>
        <v>0</v>
      </c>
      <c r="FL157" s="118">
        <f t="shared" si="362"/>
        <v>0</v>
      </c>
      <c r="FM157" s="51">
        <f t="shared" si="363"/>
        <v>0</v>
      </c>
      <c r="FO157" s="148"/>
      <c r="FP157" s="282"/>
      <c r="FQ157" s="148"/>
      <c r="FR157" s="258"/>
      <c r="FS157" s="142"/>
      <c r="FT157" s="142"/>
      <c r="FU157" s="142"/>
      <c r="FW157" s="301">
        <f t="shared" si="380"/>
        <v>24</v>
      </c>
      <c r="FX157" s="301">
        <v>13</v>
      </c>
      <c r="FY157" s="47" t="str">
        <f t="shared" si="385"/>
        <v>Sc2</v>
      </c>
      <c r="FZ157" s="106"/>
      <c r="GA157" s="170" t="s">
        <v>208</v>
      </c>
      <c r="GB157" s="170" t="s">
        <v>209</v>
      </c>
      <c r="GC157" s="170" t="s">
        <v>209</v>
      </c>
      <c r="GD157" s="170" t="s">
        <v>208</v>
      </c>
      <c r="GE157" s="170" t="s">
        <v>209</v>
      </c>
      <c r="GF157" s="106">
        <v>2</v>
      </c>
      <c r="GG157" s="48">
        <f t="shared" si="364"/>
        <v>6</v>
      </c>
      <c r="GH157" s="48">
        <f t="shared" si="365"/>
        <v>18</v>
      </c>
      <c r="GI157" s="48">
        <f t="shared" si="366"/>
        <v>41</v>
      </c>
      <c r="GJ157" s="48">
        <f t="shared" si="367"/>
        <v>4</v>
      </c>
      <c r="GK157" s="48">
        <f t="shared" si="368"/>
        <v>88</v>
      </c>
      <c r="GL157" s="118">
        <f t="shared" si="369"/>
        <v>1558656</v>
      </c>
      <c r="GM157" s="118">
        <f t="shared" si="370"/>
        <v>0</v>
      </c>
      <c r="GN157" s="202">
        <f t="shared" si="371"/>
        <v>0</v>
      </c>
      <c r="GO157" s="118">
        <f t="shared" si="372"/>
        <v>0</v>
      </c>
      <c r="GP157" s="51">
        <f t="shared" si="373"/>
        <v>0</v>
      </c>
      <c r="GS157" s="48">
        <v>9</v>
      </c>
      <c r="GT157" s="47">
        <v>2</v>
      </c>
      <c r="GU157" s="97" t="s">
        <v>240</v>
      </c>
      <c r="GV157" s="93">
        <f t="shared" si="282"/>
        <v>2</v>
      </c>
      <c r="GW157" s="47" t="s">
        <v>206</v>
      </c>
      <c r="GX157" s="99" t="str">
        <f t="shared" si="277"/>
        <v>Qn2</v>
      </c>
      <c r="GY157" s="48">
        <f t="shared" si="299"/>
        <v>0</v>
      </c>
      <c r="GZ157" s="306">
        <f t="shared" si="390"/>
        <v>0</v>
      </c>
      <c r="HA157" s="95">
        <f t="shared" si="283"/>
        <v>0</v>
      </c>
      <c r="HB157" s="51">
        <f t="shared" si="279"/>
        <v>0</v>
      </c>
      <c r="HC157" s="51">
        <f t="shared" si="280"/>
        <v>0</v>
      </c>
      <c r="HD157" s="453">
        <f t="shared" si="281"/>
        <v>0</v>
      </c>
      <c r="HE157" s="68"/>
    </row>
    <row r="158" spans="1:213">
      <c r="A158" s="216" t="str">
        <f t="shared" si="394"/>
        <v>PIC-e</v>
      </c>
      <c r="B158" s="118" t="b">
        <f t="shared" si="395"/>
        <v>1</v>
      </c>
      <c r="C158" s="118" t="b">
        <f t="shared" si="395"/>
        <v>1</v>
      </c>
      <c r="D158" s="118" t="b">
        <f t="shared" si="395"/>
        <v>1</v>
      </c>
      <c r="E158" s="118" t="b">
        <f t="shared" si="395"/>
        <v>1</v>
      </c>
      <c r="F158" s="118" t="b">
        <f t="shared" si="395"/>
        <v>1</v>
      </c>
      <c r="G158" s="49"/>
      <c r="H158" s="47" t="str">
        <f t="shared" si="396"/>
        <v/>
      </c>
      <c r="I158" s="47" t="str">
        <f t="shared" si="396"/>
        <v/>
      </c>
      <c r="J158" s="47" t="str">
        <f t="shared" si="396"/>
        <v/>
      </c>
      <c r="K158" s="47" t="str">
        <f t="shared" si="396"/>
        <v/>
      </c>
      <c r="L158" s="47" t="str">
        <f t="shared" si="396"/>
        <v/>
      </c>
      <c r="M158" s="49" t="str">
        <f t="shared" si="374"/>
        <v>PIC-b</v>
      </c>
      <c r="N158" s="201" t="str">
        <f t="shared" si="324"/>
        <v/>
      </c>
      <c r="O158" s="47" t="str">
        <f t="shared" si="325"/>
        <v/>
      </c>
      <c r="P158" s="47" t="str">
        <f t="shared" si="326"/>
        <v/>
      </c>
      <c r="Q158" s="47">
        <f t="shared" si="327"/>
        <v>1</v>
      </c>
      <c r="R158" s="201" t="str">
        <f t="shared" si="328"/>
        <v/>
      </c>
      <c r="Z158" s="47" t="str">
        <f t="shared" si="397"/>
        <v/>
      </c>
      <c r="AA158" s="47" t="str">
        <f t="shared" si="397"/>
        <v/>
      </c>
      <c r="AB158" s="47" t="str">
        <f t="shared" si="397"/>
        <v/>
      </c>
      <c r="AC158" s="47" t="str">
        <f t="shared" si="397"/>
        <v/>
      </c>
      <c r="AD158" s="47" t="str">
        <f t="shared" si="397"/>
        <v/>
      </c>
      <c r="AE158" s="49" t="str">
        <f t="shared" si="375"/>
        <v>PIC-b</v>
      </c>
      <c r="AF158" s="201">
        <f t="shared" si="329"/>
        <v>1</v>
      </c>
      <c r="AG158" s="47" t="str">
        <f t="shared" si="330"/>
        <v/>
      </c>
      <c r="AH158" s="47" t="str">
        <f t="shared" si="331"/>
        <v/>
      </c>
      <c r="AI158" s="47">
        <f t="shared" si="332"/>
        <v>1</v>
      </c>
      <c r="AJ158" s="201">
        <f t="shared" si="333"/>
        <v>1</v>
      </c>
      <c r="AL158" s="217"/>
      <c r="AM158" s="217"/>
      <c r="AN158" s="315"/>
      <c r="AO158" s="217"/>
      <c r="AP158" s="217"/>
      <c r="AQ158" s="217"/>
      <c r="AR158" s="217"/>
      <c r="AT158" s="46">
        <f t="shared" si="391"/>
        <v>9</v>
      </c>
      <c r="AU158" s="47" t="str">
        <f t="shared" si="391"/>
        <v>Q</v>
      </c>
      <c r="AV158" s="47" t="str">
        <f t="shared" si="391"/>
        <v>Qn</v>
      </c>
      <c r="AW158" s="171">
        <f t="shared" si="393"/>
        <v>0</v>
      </c>
      <c r="AX158" s="171">
        <f t="shared" si="392"/>
        <v>0</v>
      </c>
      <c r="AY158" s="171">
        <f t="shared" si="392"/>
        <v>9.7609222128223986E-3</v>
      </c>
      <c r="AZ158" s="171">
        <f t="shared" si="392"/>
        <v>2.9670003820685699E-3</v>
      </c>
      <c r="BA158" s="171">
        <f t="shared" si="392"/>
        <v>1.3089707567949575E-2</v>
      </c>
      <c r="BD158" s="254">
        <f>+SUM(BD155:BD157)</f>
        <v>6144</v>
      </c>
      <c r="BE158" s="228">
        <f>+SUMPRODUCT(BC155:BC157,BE155:BE157)</f>
        <v>20.878092447916664</v>
      </c>
      <c r="BF158" s="176" t="s">
        <v>252</v>
      </c>
      <c r="BG158" s="60">
        <f>+SUM(BG155:BG157)</f>
        <v>11.95939520850003</v>
      </c>
      <c r="BK158" s="301">
        <f t="shared" si="376"/>
        <v>25</v>
      </c>
      <c r="BL158" s="301">
        <v>13</v>
      </c>
      <c r="BM158" s="47" t="str">
        <f t="shared" si="381"/>
        <v>Sc2</v>
      </c>
      <c r="BN158" s="106"/>
      <c r="BO158" s="170" t="s">
        <v>208</v>
      </c>
      <c r="BP158" s="170" t="s">
        <v>209</v>
      </c>
      <c r="BQ158" s="170" t="s">
        <v>208</v>
      </c>
      <c r="BR158" s="170" t="s">
        <v>209</v>
      </c>
      <c r="BS158" s="170" t="s">
        <v>209</v>
      </c>
      <c r="BT158" s="106">
        <v>2</v>
      </c>
      <c r="BU158" s="48">
        <f t="shared" si="314"/>
        <v>6</v>
      </c>
      <c r="BV158" s="48">
        <f t="shared" si="315"/>
        <v>18</v>
      </c>
      <c r="BW158" s="48">
        <f t="shared" si="316"/>
        <v>4</v>
      </c>
      <c r="BX158" s="48">
        <f t="shared" si="317"/>
        <v>68</v>
      </c>
      <c r="BY158" s="48">
        <f t="shared" si="318"/>
        <v>88</v>
      </c>
      <c r="BZ158" s="118">
        <f t="shared" si="319"/>
        <v>2585088</v>
      </c>
      <c r="CA158" s="118">
        <f t="shared" si="320"/>
        <v>0</v>
      </c>
      <c r="CB158" s="202">
        <f t="shared" si="321"/>
        <v>0</v>
      </c>
      <c r="CC158" s="118">
        <f t="shared" si="322"/>
        <v>0</v>
      </c>
      <c r="CD158" s="51">
        <f t="shared" si="323"/>
        <v>0</v>
      </c>
      <c r="CN158" s="301">
        <f t="shared" si="377"/>
        <v>25</v>
      </c>
      <c r="CO158" s="301">
        <v>13</v>
      </c>
      <c r="CP158" s="47" t="str">
        <f t="shared" si="382"/>
        <v>Sc2</v>
      </c>
      <c r="CQ158" s="106"/>
      <c r="CR158" s="170" t="s">
        <v>208</v>
      </c>
      <c r="CS158" s="170" t="s">
        <v>209</v>
      </c>
      <c r="CT158" s="170" t="s">
        <v>208</v>
      </c>
      <c r="CU158" s="170" t="s">
        <v>209</v>
      </c>
      <c r="CV158" s="170" t="s">
        <v>209</v>
      </c>
      <c r="CW158" s="106">
        <v>2</v>
      </c>
      <c r="CX158" s="48">
        <f t="shared" si="334"/>
        <v>6</v>
      </c>
      <c r="CY158" s="48">
        <f t="shared" si="335"/>
        <v>18</v>
      </c>
      <c r="CZ158" s="48">
        <f t="shared" si="336"/>
        <v>4</v>
      </c>
      <c r="DA158" s="48">
        <f t="shared" si="337"/>
        <v>68</v>
      </c>
      <c r="DB158" s="48">
        <f t="shared" si="338"/>
        <v>88</v>
      </c>
      <c r="DC158" s="118">
        <f t="shared" si="339"/>
        <v>2585088</v>
      </c>
      <c r="DD158" s="118">
        <f t="shared" si="340"/>
        <v>0</v>
      </c>
      <c r="DE158" s="202">
        <f t="shared" si="341"/>
        <v>0</v>
      </c>
      <c r="DF158" s="118">
        <f t="shared" si="342"/>
        <v>0</v>
      </c>
      <c r="DG158" s="51">
        <f t="shared" si="343"/>
        <v>0</v>
      </c>
      <c r="DI158" s="148"/>
      <c r="DJ158" s="285"/>
      <c r="DK158" s="284"/>
      <c r="DL158" s="142"/>
      <c r="DM158" s="142"/>
      <c r="DN158" s="142"/>
      <c r="DQ158" s="301">
        <f t="shared" si="378"/>
        <v>25</v>
      </c>
      <c r="DR158" s="301">
        <v>13</v>
      </c>
      <c r="DS158" s="47" t="str">
        <f t="shared" si="383"/>
        <v>Sc2</v>
      </c>
      <c r="DT158" s="106"/>
      <c r="DU158" s="170" t="s">
        <v>208</v>
      </c>
      <c r="DV158" s="170" t="s">
        <v>209</v>
      </c>
      <c r="DW158" s="170" t="s">
        <v>208</v>
      </c>
      <c r="DX158" s="170" t="s">
        <v>209</v>
      </c>
      <c r="DY158" s="170" t="s">
        <v>209</v>
      </c>
      <c r="DZ158" s="106">
        <v>2</v>
      </c>
      <c r="EA158" s="48">
        <f t="shared" si="344"/>
        <v>6</v>
      </c>
      <c r="EB158" s="48">
        <f t="shared" si="345"/>
        <v>18</v>
      </c>
      <c r="EC158" s="48">
        <f t="shared" si="346"/>
        <v>4</v>
      </c>
      <c r="ED158" s="48">
        <f t="shared" si="347"/>
        <v>68</v>
      </c>
      <c r="EE158" s="48">
        <f t="shared" si="348"/>
        <v>88</v>
      </c>
      <c r="EF158" s="118">
        <f t="shared" si="349"/>
        <v>2585088</v>
      </c>
      <c r="EG158" s="118">
        <f t="shared" si="350"/>
        <v>0</v>
      </c>
      <c r="EH158" s="202">
        <f t="shared" si="351"/>
        <v>0</v>
      </c>
      <c r="EI158" s="118">
        <f t="shared" si="352"/>
        <v>0</v>
      </c>
      <c r="EJ158" s="51">
        <f t="shared" si="353"/>
        <v>0</v>
      </c>
      <c r="EL158" s="148"/>
      <c r="EM158" s="285"/>
      <c r="EN158" s="284"/>
      <c r="EO158" s="142"/>
      <c r="EP158" s="142"/>
      <c r="EQ158" s="142"/>
      <c r="ER158" s="142"/>
      <c r="ET158" s="301">
        <f t="shared" si="379"/>
        <v>25</v>
      </c>
      <c r="EU158" s="301">
        <v>13</v>
      </c>
      <c r="EV158" s="47" t="str">
        <f t="shared" si="384"/>
        <v>Sc2</v>
      </c>
      <c r="EW158" s="106"/>
      <c r="EX158" s="170" t="s">
        <v>208</v>
      </c>
      <c r="EY158" s="170" t="s">
        <v>209</v>
      </c>
      <c r="EZ158" s="170" t="s">
        <v>208</v>
      </c>
      <c r="FA158" s="170" t="s">
        <v>209</v>
      </c>
      <c r="FB158" s="170" t="s">
        <v>209</v>
      </c>
      <c r="FC158" s="106">
        <v>2</v>
      </c>
      <c r="FD158" s="48">
        <f t="shared" si="354"/>
        <v>6</v>
      </c>
      <c r="FE158" s="48">
        <f t="shared" si="355"/>
        <v>18</v>
      </c>
      <c r="FF158" s="48">
        <f t="shared" si="356"/>
        <v>4</v>
      </c>
      <c r="FG158" s="48">
        <f t="shared" si="357"/>
        <v>68</v>
      </c>
      <c r="FH158" s="48">
        <f t="shared" si="358"/>
        <v>88</v>
      </c>
      <c r="FI158" s="118">
        <f t="shared" si="359"/>
        <v>2585088</v>
      </c>
      <c r="FJ158" s="118">
        <f t="shared" si="360"/>
        <v>0</v>
      </c>
      <c r="FK158" s="202">
        <f t="shared" si="361"/>
        <v>0</v>
      </c>
      <c r="FL158" s="118">
        <f t="shared" si="362"/>
        <v>0</v>
      </c>
      <c r="FM158" s="51">
        <f t="shared" si="363"/>
        <v>0</v>
      </c>
      <c r="FO158" s="142"/>
      <c r="FP158" s="142"/>
      <c r="FQ158" s="142"/>
      <c r="FR158" s="142"/>
      <c r="FS158" s="142"/>
      <c r="FT158" s="142"/>
      <c r="FU158" s="142"/>
      <c r="FW158" s="301">
        <f t="shared" si="380"/>
        <v>25</v>
      </c>
      <c r="FX158" s="301">
        <v>13</v>
      </c>
      <c r="FY158" s="47" t="str">
        <f t="shared" si="385"/>
        <v>Sc2</v>
      </c>
      <c r="FZ158" s="106"/>
      <c r="GA158" s="170" t="s">
        <v>208</v>
      </c>
      <c r="GB158" s="170" t="s">
        <v>209</v>
      </c>
      <c r="GC158" s="170" t="s">
        <v>208</v>
      </c>
      <c r="GD158" s="170" t="s">
        <v>209</v>
      </c>
      <c r="GE158" s="170" t="s">
        <v>209</v>
      </c>
      <c r="GF158" s="106">
        <v>2</v>
      </c>
      <c r="GG158" s="48">
        <f t="shared" si="364"/>
        <v>6</v>
      </c>
      <c r="GH158" s="48">
        <f t="shared" si="365"/>
        <v>18</v>
      </c>
      <c r="GI158" s="48">
        <f t="shared" si="366"/>
        <v>4</v>
      </c>
      <c r="GJ158" s="48">
        <f t="shared" si="367"/>
        <v>68</v>
      </c>
      <c r="GK158" s="48">
        <f t="shared" si="368"/>
        <v>88</v>
      </c>
      <c r="GL158" s="118">
        <f t="shared" si="369"/>
        <v>2585088</v>
      </c>
      <c r="GM158" s="118">
        <f t="shared" si="370"/>
        <v>0</v>
      </c>
      <c r="GN158" s="202">
        <f t="shared" si="371"/>
        <v>0</v>
      </c>
      <c r="GO158" s="118">
        <f t="shared" si="372"/>
        <v>0</v>
      </c>
      <c r="GP158" s="51">
        <f t="shared" si="373"/>
        <v>0</v>
      </c>
      <c r="GS158" s="48">
        <v>9</v>
      </c>
      <c r="GT158" s="47">
        <v>1</v>
      </c>
      <c r="GU158" s="97" t="s">
        <v>240</v>
      </c>
      <c r="GV158" s="93">
        <f t="shared" si="282"/>
        <v>2</v>
      </c>
      <c r="GW158" s="47" t="s">
        <v>206</v>
      </c>
      <c r="GX158" s="99" t="str">
        <f t="shared" si="277"/>
        <v>Qn1</v>
      </c>
      <c r="GY158" s="48">
        <f t="shared" si="299"/>
        <v>0</v>
      </c>
      <c r="GZ158" s="306">
        <f t="shared" si="390"/>
        <v>0</v>
      </c>
      <c r="HA158" s="95">
        <f t="shared" si="283"/>
        <v>0</v>
      </c>
      <c r="HB158" s="51">
        <f t="shared" si="279"/>
        <v>0</v>
      </c>
      <c r="HC158" s="51">
        <f t="shared" si="280"/>
        <v>0</v>
      </c>
      <c r="HD158" s="453">
        <f t="shared" si="281"/>
        <v>0</v>
      </c>
      <c r="HE158" s="68"/>
    </row>
    <row r="159" spans="1:213">
      <c r="A159" s="216" t="str">
        <f t="shared" si="394"/>
        <v>A</v>
      </c>
      <c r="B159" s="118" t="b">
        <f t="shared" si="395"/>
        <v>1</v>
      </c>
      <c r="C159" s="118" t="b">
        <f t="shared" si="395"/>
        <v>1</v>
      </c>
      <c r="D159" s="118" t="b">
        <f t="shared" si="395"/>
        <v>1</v>
      </c>
      <c r="E159" s="118" t="b">
        <f t="shared" si="395"/>
        <v>1</v>
      </c>
      <c r="F159" s="118" t="b">
        <f t="shared" si="395"/>
        <v>1</v>
      </c>
      <c r="G159" s="49"/>
      <c r="H159" s="47" t="str">
        <f t="shared" si="396"/>
        <v/>
      </c>
      <c r="I159" s="47" t="str">
        <f t="shared" si="396"/>
        <v/>
      </c>
      <c r="J159" s="47" t="str">
        <f t="shared" si="396"/>
        <v/>
      </c>
      <c r="K159" s="47" t="str">
        <f t="shared" si="396"/>
        <v/>
      </c>
      <c r="L159" s="47" t="str">
        <f t="shared" si="396"/>
        <v/>
      </c>
      <c r="M159" s="49" t="str">
        <f t="shared" si="374"/>
        <v>PIC-b</v>
      </c>
      <c r="N159" s="201" t="str">
        <f t="shared" si="324"/>
        <v/>
      </c>
      <c r="O159" s="47" t="str">
        <f t="shared" si="325"/>
        <v/>
      </c>
      <c r="P159" s="47" t="str">
        <f t="shared" si="326"/>
        <v/>
      </c>
      <c r="Q159" s="47">
        <f t="shared" si="327"/>
        <v>1</v>
      </c>
      <c r="R159" s="201" t="str">
        <f t="shared" si="328"/>
        <v/>
      </c>
      <c r="Z159" s="47" t="str">
        <f t="shared" si="397"/>
        <v/>
      </c>
      <c r="AA159" s="47" t="str">
        <f t="shared" si="397"/>
        <v/>
      </c>
      <c r="AB159" s="47" t="str">
        <f t="shared" si="397"/>
        <v/>
      </c>
      <c r="AC159" s="47" t="str">
        <f t="shared" si="397"/>
        <v/>
      </c>
      <c r="AD159" s="47" t="str">
        <f t="shared" si="397"/>
        <v/>
      </c>
      <c r="AE159" s="49" t="str">
        <f t="shared" si="375"/>
        <v>PIC-b</v>
      </c>
      <c r="AF159" s="201">
        <f t="shared" si="329"/>
        <v>1</v>
      </c>
      <c r="AG159" s="47" t="str">
        <f t="shared" si="330"/>
        <v/>
      </c>
      <c r="AH159" s="47" t="str">
        <f t="shared" si="331"/>
        <v/>
      </c>
      <c r="AI159" s="47">
        <f t="shared" si="332"/>
        <v>1</v>
      </c>
      <c r="AJ159" s="201">
        <f t="shared" si="333"/>
        <v>1</v>
      </c>
      <c r="AL159" s="312"/>
      <c r="AM159" s="318"/>
      <c r="AN159" s="319"/>
      <c r="AO159" s="319"/>
      <c r="AP159" s="312"/>
      <c r="AQ159" s="217"/>
      <c r="AR159" s="217"/>
      <c r="AT159" s="46">
        <f t="shared" si="391"/>
        <v>10</v>
      </c>
      <c r="AU159" s="47" t="str">
        <f t="shared" si="391"/>
        <v>J</v>
      </c>
      <c r="AV159" s="47" t="str">
        <f t="shared" si="391"/>
        <v>Jk</v>
      </c>
      <c r="AW159" s="171">
        <f t="shared" si="393"/>
        <v>0</v>
      </c>
      <c r="AX159" s="171">
        <f t="shared" si="392"/>
        <v>0</v>
      </c>
      <c r="AY159" s="171">
        <f t="shared" si="392"/>
        <v>1.9143697318126252E-3</v>
      </c>
      <c r="AZ159" s="171">
        <f t="shared" si="392"/>
        <v>5.6722066127781485E-3</v>
      </c>
      <c r="BA159" s="171">
        <f t="shared" si="392"/>
        <v>8.5083099191672236E-3</v>
      </c>
      <c r="BK159" s="301">
        <f t="shared" si="376"/>
        <v>26</v>
      </c>
      <c r="BL159" s="301">
        <v>13</v>
      </c>
      <c r="BM159" s="47" t="str">
        <f t="shared" si="381"/>
        <v>Sc2</v>
      </c>
      <c r="BN159" s="106"/>
      <c r="BO159" s="170" t="s">
        <v>208</v>
      </c>
      <c r="BP159" s="170" t="s">
        <v>208</v>
      </c>
      <c r="BQ159" s="170" t="s">
        <v>209</v>
      </c>
      <c r="BR159" s="170" t="s">
        <v>209</v>
      </c>
      <c r="BS159" s="170" t="s">
        <v>209</v>
      </c>
      <c r="BT159" s="106">
        <v>2</v>
      </c>
      <c r="BU159" s="48">
        <f t="shared" si="314"/>
        <v>6</v>
      </c>
      <c r="BV159" s="48">
        <f t="shared" si="315"/>
        <v>4</v>
      </c>
      <c r="BW159" s="48">
        <f t="shared" si="316"/>
        <v>41</v>
      </c>
      <c r="BX159" s="48">
        <f t="shared" si="317"/>
        <v>68</v>
      </c>
      <c r="BY159" s="48">
        <f t="shared" si="318"/>
        <v>88</v>
      </c>
      <c r="BZ159" s="118">
        <f t="shared" si="319"/>
        <v>5888256</v>
      </c>
      <c r="CA159" s="118">
        <f t="shared" si="320"/>
        <v>0</v>
      </c>
      <c r="CB159" s="202">
        <f t="shared" si="321"/>
        <v>0</v>
      </c>
      <c r="CC159" s="118">
        <f t="shared" si="322"/>
        <v>0</v>
      </c>
      <c r="CD159" s="51">
        <f t="shared" si="323"/>
        <v>0</v>
      </c>
      <c r="CN159" s="301">
        <f t="shared" si="377"/>
        <v>26</v>
      </c>
      <c r="CO159" s="301">
        <v>13</v>
      </c>
      <c r="CP159" s="47" t="str">
        <f t="shared" si="382"/>
        <v>Sc2</v>
      </c>
      <c r="CQ159" s="106"/>
      <c r="CR159" s="170" t="s">
        <v>208</v>
      </c>
      <c r="CS159" s="170" t="s">
        <v>208</v>
      </c>
      <c r="CT159" s="170" t="s">
        <v>209</v>
      </c>
      <c r="CU159" s="170" t="s">
        <v>209</v>
      </c>
      <c r="CV159" s="170" t="s">
        <v>209</v>
      </c>
      <c r="CW159" s="106">
        <v>2</v>
      </c>
      <c r="CX159" s="48">
        <f t="shared" si="334"/>
        <v>6</v>
      </c>
      <c r="CY159" s="48">
        <f t="shared" si="335"/>
        <v>4</v>
      </c>
      <c r="CZ159" s="48">
        <f t="shared" si="336"/>
        <v>41</v>
      </c>
      <c r="DA159" s="48">
        <f t="shared" si="337"/>
        <v>68</v>
      </c>
      <c r="DB159" s="48">
        <f t="shared" si="338"/>
        <v>88</v>
      </c>
      <c r="DC159" s="118">
        <f t="shared" si="339"/>
        <v>5888256</v>
      </c>
      <c r="DD159" s="118">
        <f t="shared" si="340"/>
        <v>0</v>
      </c>
      <c r="DE159" s="202">
        <f t="shared" si="341"/>
        <v>0</v>
      </c>
      <c r="DF159" s="118">
        <f t="shared" si="342"/>
        <v>0</v>
      </c>
      <c r="DG159" s="51">
        <f t="shared" si="343"/>
        <v>0</v>
      </c>
      <c r="DI159" s="148"/>
      <c r="DJ159" s="285"/>
      <c r="DK159" s="284"/>
      <c r="DL159" s="142"/>
      <c r="DM159" s="142"/>
      <c r="DN159" s="142"/>
      <c r="DQ159" s="301">
        <f t="shared" si="378"/>
        <v>26</v>
      </c>
      <c r="DR159" s="301">
        <v>13</v>
      </c>
      <c r="DS159" s="47" t="str">
        <f t="shared" si="383"/>
        <v>Sc2</v>
      </c>
      <c r="DT159" s="106"/>
      <c r="DU159" s="170" t="s">
        <v>208</v>
      </c>
      <c r="DV159" s="170" t="s">
        <v>208</v>
      </c>
      <c r="DW159" s="170" t="s">
        <v>209</v>
      </c>
      <c r="DX159" s="170" t="s">
        <v>209</v>
      </c>
      <c r="DY159" s="170" t="s">
        <v>209</v>
      </c>
      <c r="DZ159" s="106">
        <v>2</v>
      </c>
      <c r="EA159" s="48">
        <f t="shared" si="344"/>
        <v>6</v>
      </c>
      <c r="EB159" s="48">
        <f t="shared" si="345"/>
        <v>4</v>
      </c>
      <c r="EC159" s="48">
        <f t="shared" si="346"/>
        <v>41</v>
      </c>
      <c r="ED159" s="48">
        <f t="shared" si="347"/>
        <v>68</v>
      </c>
      <c r="EE159" s="48">
        <f t="shared" si="348"/>
        <v>88</v>
      </c>
      <c r="EF159" s="118">
        <f t="shared" si="349"/>
        <v>5888256</v>
      </c>
      <c r="EG159" s="118">
        <f t="shared" si="350"/>
        <v>0</v>
      </c>
      <c r="EH159" s="202">
        <f t="shared" si="351"/>
        <v>0</v>
      </c>
      <c r="EI159" s="118">
        <f t="shared" si="352"/>
        <v>0</v>
      </c>
      <c r="EJ159" s="51">
        <f t="shared" si="353"/>
        <v>0</v>
      </c>
      <c r="EL159" s="148"/>
      <c r="EM159" s="285"/>
      <c r="EN159" s="284"/>
      <c r="EO159" s="142"/>
      <c r="EP159" s="142"/>
      <c r="EQ159" s="142"/>
      <c r="ER159" s="142"/>
      <c r="ET159" s="301">
        <f t="shared" si="379"/>
        <v>26</v>
      </c>
      <c r="EU159" s="301">
        <v>13</v>
      </c>
      <c r="EV159" s="47" t="str">
        <f t="shared" si="384"/>
        <v>Sc2</v>
      </c>
      <c r="EW159" s="106"/>
      <c r="EX159" s="170" t="s">
        <v>208</v>
      </c>
      <c r="EY159" s="170" t="s">
        <v>208</v>
      </c>
      <c r="EZ159" s="170" t="s">
        <v>209</v>
      </c>
      <c r="FA159" s="170" t="s">
        <v>209</v>
      </c>
      <c r="FB159" s="170" t="s">
        <v>209</v>
      </c>
      <c r="FC159" s="106">
        <v>2</v>
      </c>
      <c r="FD159" s="48">
        <f t="shared" si="354"/>
        <v>6</v>
      </c>
      <c r="FE159" s="48">
        <f t="shared" si="355"/>
        <v>4</v>
      </c>
      <c r="FF159" s="48">
        <f t="shared" si="356"/>
        <v>41</v>
      </c>
      <c r="FG159" s="48">
        <f t="shared" si="357"/>
        <v>68</v>
      </c>
      <c r="FH159" s="48">
        <f t="shared" si="358"/>
        <v>88</v>
      </c>
      <c r="FI159" s="118">
        <f t="shared" si="359"/>
        <v>5888256</v>
      </c>
      <c r="FJ159" s="118">
        <f t="shared" si="360"/>
        <v>0</v>
      </c>
      <c r="FK159" s="202">
        <f t="shared" si="361"/>
        <v>0</v>
      </c>
      <c r="FL159" s="118">
        <f t="shared" si="362"/>
        <v>0</v>
      </c>
      <c r="FM159" s="51">
        <f t="shared" si="363"/>
        <v>0</v>
      </c>
      <c r="FO159" s="142"/>
      <c r="FP159" s="283"/>
      <c r="FQ159" s="142"/>
      <c r="FR159" s="142"/>
      <c r="FS159" s="142"/>
      <c r="FT159" s="142"/>
      <c r="FU159" s="142"/>
      <c r="FW159" s="301">
        <f t="shared" si="380"/>
        <v>26</v>
      </c>
      <c r="FX159" s="301">
        <v>13</v>
      </c>
      <c r="FY159" s="47" t="str">
        <f t="shared" si="385"/>
        <v>Sc2</v>
      </c>
      <c r="FZ159" s="106"/>
      <c r="GA159" s="170" t="s">
        <v>208</v>
      </c>
      <c r="GB159" s="170" t="s">
        <v>208</v>
      </c>
      <c r="GC159" s="170" t="s">
        <v>209</v>
      </c>
      <c r="GD159" s="170" t="s">
        <v>209</v>
      </c>
      <c r="GE159" s="170" t="s">
        <v>209</v>
      </c>
      <c r="GF159" s="106">
        <v>2</v>
      </c>
      <c r="GG159" s="48">
        <f t="shared" si="364"/>
        <v>6</v>
      </c>
      <c r="GH159" s="48">
        <f t="shared" si="365"/>
        <v>4</v>
      </c>
      <c r="GI159" s="48">
        <f t="shared" si="366"/>
        <v>41</v>
      </c>
      <c r="GJ159" s="48">
        <f t="shared" si="367"/>
        <v>68</v>
      </c>
      <c r="GK159" s="48">
        <f t="shared" si="368"/>
        <v>88</v>
      </c>
      <c r="GL159" s="118">
        <f t="shared" si="369"/>
        <v>5888256</v>
      </c>
      <c r="GM159" s="118">
        <f t="shared" si="370"/>
        <v>0</v>
      </c>
      <c r="GN159" s="202">
        <f t="shared" si="371"/>
        <v>0</v>
      </c>
      <c r="GO159" s="118">
        <f t="shared" si="372"/>
        <v>0</v>
      </c>
      <c r="GP159" s="51">
        <f t="shared" si="373"/>
        <v>0</v>
      </c>
      <c r="GS159" s="48">
        <v>10</v>
      </c>
      <c r="GT159" s="47">
        <v>5</v>
      </c>
      <c r="GU159" s="97" t="s">
        <v>240</v>
      </c>
      <c r="GV159" s="93">
        <f t="shared" si="282"/>
        <v>2</v>
      </c>
      <c r="GW159" s="47" t="s">
        <v>206</v>
      </c>
      <c r="GX159" s="99" t="str">
        <f t="shared" si="277"/>
        <v>Jk5</v>
      </c>
      <c r="GY159" s="48">
        <f t="shared" si="299"/>
        <v>200</v>
      </c>
      <c r="GZ159" s="306">
        <f t="shared" si="390"/>
        <v>96319.662379332804</v>
      </c>
      <c r="HA159" s="95">
        <f t="shared" si="283"/>
        <v>1817.8260354613678</v>
      </c>
      <c r="HB159" s="51">
        <f t="shared" si="279"/>
        <v>7.6794250035414383E-4</v>
      </c>
      <c r="HC159" s="51">
        <f t="shared" si="280"/>
        <v>1.8336921511234307E-3</v>
      </c>
      <c r="HD159" s="453">
        <f t="shared" si="281"/>
        <v>3.4695869537899274E-3</v>
      </c>
      <c r="HE159" s="68"/>
    </row>
    <row r="160" spans="1:213">
      <c r="A160" s="216" t="str">
        <f t="shared" si="394"/>
        <v>K</v>
      </c>
      <c r="B160" s="118" t="b">
        <f t="shared" si="395"/>
        <v>1</v>
      </c>
      <c r="C160" s="118" t="b">
        <f t="shared" si="395"/>
        <v>1</v>
      </c>
      <c r="D160" s="118" t="b">
        <f t="shared" si="395"/>
        <v>1</v>
      </c>
      <c r="E160" s="118" t="b">
        <f t="shared" si="395"/>
        <v>1</v>
      </c>
      <c r="F160" s="118" t="b">
        <f t="shared" si="395"/>
        <v>1</v>
      </c>
      <c r="G160" s="49"/>
      <c r="H160" s="47" t="str">
        <f t="shared" si="396"/>
        <v/>
      </c>
      <c r="I160" s="47" t="str">
        <f t="shared" si="396"/>
        <v/>
      </c>
      <c r="J160" s="47" t="str">
        <f t="shared" si="396"/>
        <v/>
      </c>
      <c r="K160" s="47" t="str">
        <f t="shared" si="396"/>
        <v/>
      </c>
      <c r="L160" s="47" t="str">
        <f t="shared" si="396"/>
        <v/>
      </c>
      <c r="M160" s="49" t="str">
        <f t="shared" si="374"/>
        <v>PIC-b</v>
      </c>
      <c r="N160" s="201" t="str">
        <f t="shared" si="324"/>
        <v/>
      </c>
      <c r="O160" s="47" t="str">
        <f t="shared" si="325"/>
        <v/>
      </c>
      <c r="P160" s="47" t="str">
        <f t="shared" si="326"/>
        <v/>
      </c>
      <c r="Q160" s="47">
        <f t="shared" si="327"/>
        <v>1</v>
      </c>
      <c r="R160" s="201" t="str">
        <f t="shared" si="328"/>
        <v/>
      </c>
      <c r="Z160" s="47" t="str">
        <f t="shared" si="397"/>
        <v/>
      </c>
      <c r="AA160" s="47" t="str">
        <f t="shared" si="397"/>
        <v/>
      </c>
      <c r="AB160" s="47" t="str">
        <f t="shared" si="397"/>
        <v/>
      </c>
      <c r="AC160" s="47" t="str">
        <f t="shared" si="397"/>
        <v/>
      </c>
      <c r="AD160" s="47" t="str">
        <f t="shared" si="397"/>
        <v/>
      </c>
      <c r="AE160" s="49" t="str">
        <f t="shared" si="375"/>
        <v>PIC-b</v>
      </c>
      <c r="AF160" s="201" t="str">
        <f t="shared" si="329"/>
        <v/>
      </c>
      <c r="AG160" s="47" t="str">
        <f t="shared" si="330"/>
        <v/>
      </c>
      <c r="AH160" s="47" t="str">
        <f t="shared" si="331"/>
        <v/>
      </c>
      <c r="AI160" s="47">
        <f t="shared" si="332"/>
        <v>1</v>
      </c>
      <c r="AJ160" s="201">
        <f t="shared" si="333"/>
        <v>1</v>
      </c>
      <c r="AL160" s="217"/>
      <c r="AM160" s="320"/>
      <c r="AN160" s="321"/>
      <c r="AO160" s="322"/>
      <c r="AP160" s="217"/>
      <c r="AQ160" s="217"/>
      <c r="AR160" s="217"/>
      <c r="AT160" s="46">
        <f t="shared" si="391"/>
        <v>11</v>
      </c>
      <c r="AU160" s="47">
        <f t="shared" si="391"/>
        <v>10</v>
      </c>
      <c r="AV160" s="47" t="str">
        <f t="shared" si="391"/>
        <v>Te</v>
      </c>
      <c r="AW160" s="171">
        <f t="shared" si="393"/>
        <v>0</v>
      </c>
      <c r="AX160" s="171">
        <f t="shared" si="392"/>
        <v>0</v>
      </c>
      <c r="AY160" s="171">
        <f t="shared" si="392"/>
        <v>5.4358646705790587E-3</v>
      </c>
      <c r="AZ160" s="171">
        <f t="shared" si="392"/>
        <v>4.87228003918123E-3</v>
      </c>
      <c r="BA160" s="171">
        <f t="shared" si="392"/>
        <v>8.7264717119663847E-3</v>
      </c>
      <c r="BK160" s="63"/>
      <c r="BL160" s="56"/>
      <c r="BM160" s="119"/>
      <c r="BN160" s="119"/>
      <c r="BO160" s="119"/>
      <c r="BP160" s="119"/>
      <c r="BQ160" s="119"/>
      <c r="BR160" s="119"/>
      <c r="BS160" s="119"/>
      <c r="BT160" s="119"/>
      <c r="BU160" s="56"/>
      <c r="BV160" s="56"/>
      <c r="BW160" s="56"/>
      <c r="BX160" s="56"/>
      <c r="BY160" s="56"/>
      <c r="BZ160" s="121"/>
      <c r="CA160" s="121">
        <f>SUM(CA134:CA159)</f>
        <v>712516.22635408258</v>
      </c>
      <c r="CB160" s="121"/>
      <c r="CC160" s="252" t="s">
        <v>117</v>
      </c>
      <c r="CD160" s="120">
        <f>SUM(CD134:CD159)</f>
        <v>9.1121561951526923E-3</v>
      </c>
      <c r="CN160" s="63"/>
      <c r="CO160" s="56"/>
      <c r="CP160" s="119"/>
      <c r="CQ160" s="119"/>
      <c r="CR160" s="119"/>
      <c r="CS160" s="119"/>
      <c r="CT160" s="119"/>
      <c r="CU160" s="119"/>
      <c r="CV160" s="119"/>
      <c r="CW160" s="119"/>
      <c r="CX160" s="56"/>
      <c r="CY160" s="56"/>
      <c r="CZ160" s="56"/>
      <c r="DA160" s="56"/>
      <c r="DB160" s="56"/>
      <c r="DC160" s="121"/>
      <c r="DD160" s="121">
        <f>SUM(DD134:DD159)</f>
        <v>747510.88380129589</v>
      </c>
      <c r="DE160" s="121"/>
      <c r="DF160" s="252" t="s">
        <v>117</v>
      </c>
      <c r="DG160" s="120">
        <f>SUM(DG134:DG159)</f>
        <v>1.4339538551201621E-2</v>
      </c>
      <c r="DI160" s="148"/>
      <c r="DJ160" s="282"/>
      <c r="DK160" s="148"/>
      <c r="DL160" s="258"/>
      <c r="DM160" s="142"/>
      <c r="DN160" s="142"/>
      <c r="DQ160" s="63"/>
      <c r="DR160" s="56"/>
      <c r="DS160" s="119"/>
      <c r="DT160" s="119"/>
      <c r="DU160" s="119"/>
      <c r="DV160" s="119"/>
      <c r="DW160" s="119"/>
      <c r="DX160" s="119"/>
      <c r="DY160" s="119"/>
      <c r="DZ160" s="119"/>
      <c r="EA160" s="56"/>
      <c r="EB160" s="56"/>
      <c r="EC160" s="56"/>
      <c r="ED160" s="56"/>
      <c r="EE160" s="56"/>
      <c r="EF160" s="121"/>
      <c r="EG160" s="121">
        <f>SUM(EG134:EG159)</f>
        <v>728354.20660723653</v>
      </c>
      <c r="EH160" s="121"/>
      <c r="EI160" s="252" t="s">
        <v>117</v>
      </c>
      <c r="EJ160" s="120">
        <f>SUM(EJ134:EJ159)</f>
        <v>2.3286758429216039E-2</v>
      </c>
      <c r="EL160" s="148"/>
      <c r="EM160" s="282"/>
      <c r="EN160" s="148"/>
      <c r="EO160" s="258"/>
      <c r="EP160" s="142"/>
      <c r="EQ160" s="142"/>
      <c r="ER160" s="142"/>
      <c r="ET160" s="63"/>
      <c r="EU160" s="56"/>
      <c r="EV160" s="119"/>
      <c r="EW160" s="119"/>
      <c r="EX160" s="119"/>
      <c r="EY160" s="119"/>
      <c r="EZ160" s="119"/>
      <c r="FA160" s="119"/>
      <c r="FB160" s="119"/>
      <c r="FC160" s="119"/>
      <c r="FD160" s="56"/>
      <c r="FE160" s="56"/>
      <c r="FF160" s="56"/>
      <c r="FG160" s="56"/>
      <c r="FH160" s="56"/>
      <c r="FI160" s="121"/>
      <c r="FJ160" s="121">
        <f>SUM(FJ134:FJ159)</f>
        <v>848946.57074340526</v>
      </c>
      <c r="FK160" s="121"/>
      <c r="FL160" s="252" t="s">
        <v>117</v>
      </c>
      <c r="FM160" s="120">
        <f>SUM(FM134:FM159)</f>
        <v>4.3427691709066608E-2</v>
      </c>
      <c r="FO160" s="148"/>
      <c r="FP160" s="282"/>
      <c r="FQ160" s="284"/>
      <c r="FR160" s="142"/>
      <c r="FS160" s="142"/>
      <c r="FT160" s="142"/>
      <c r="FU160" s="142"/>
      <c r="FW160" s="63"/>
      <c r="FX160" s="56"/>
      <c r="FY160" s="119"/>
      <c r="FZ160" s="119"/>
      <c r="GA160" s="119"/>
      <c r="GB160" s="119"/>
      <c r="GC160" s="119"/>
      <c r="GD160" s="119"/>
      <c r="GE160" s="119"/>
      <c r="GF160" s="119"/>
      <c r="GG160" s="56"/>
      <c r="GH160" s="56"/>
      <c r="GI160" s="56"/>
      <c r="GJ160" s="56"/>
      <c r="GK160" s="56"/>
      <c r="GL160" s="121"/>
      <c r="GM160" s="121">
        <f>SUM(GM134:GM159)</f>
        <v>340968.50520833331</v>
      </c>
      <c r="GN160" s="121"/>
      <c r="GO160" s="252" t="s">
        <v>117</v>
      </c>
      <c r="GP160" s="120">
        <f>SUM(GP134:GP159)</f>
        <v>2.1802719448118756E-2</v>
      </c>
      <c r="GS160" s="48">
        <v>10</v>
      </c>
      <c r="GT160" s="47">
        <v>4</v>
      </c>
      <c r="GU160" s="97" t="s">
        <v>240</v>
      </c>
      <c r="GV160" s="93">
        <f t="shared" si="282"/>
        <v>2</v>
      </c>
      <c r="GW160" s="47" t="s">
        <v>206</v>
      </c>
      <c r="GX160" s="99" t="str">
        <f t="shared" si="277"/>
        <v>Jk4</v>
      </c>
      <c r="GY160" s="48">
        <f t="shared" si="299"/>
        <v>40</v>
      </c>
      <c r="GZ160" s="306">
        <f t="shared" si="390"/>
        <v>321065.54126444261</v>
      </c>
      <c r="HA160" s="95">
        <f t="shared" si="283"/>
        <v>545.34781063841046</v>
      </c>
      <c r="HB160" s="51">
        <f t="shared" si="279"/>
        <v>2.5598083345138123E-3</v>
      </c>
      <c r="HC160" s="51">
        <f t="shared" si="280"/>
        <v>1.222461434082287E-3</v>
      </c>
      <c r="HD160" s="453">
        <f t="shared" si="281"/>
        <v>4.4208942912785104E-5</v>
      </c>
      <c r="HE160" s="68"/>
    </row>
    <row r="161" spans="1:213" ht="13.5" thickBot="1">
      <c r="A161" s="216" t="str">
        <f t="shared" si="394"/>
        <v>Q</v>
      </c>
      <c r="B161" s="118" t="b">
        <f t="shared" si="395"/>
        <v>1</v>
      </c>
      <c r="C161" s="118" t="b">
        <f t="shared" si="395"/>
        <v>1</v>
      </c>
      <c r="D161" s="118" t="b">
        <f t="shared" si="395"/>
        <v>1</v>
      </c>
      <c r="E161" s="118" t="b">
        <f t="shared" si="395"/>
        <v>1</v>
      </c>
      <c r="F161" s="118" t="b">
        <f t="shared" si="395"/>
        <v>1</v>
      </c>
      <c r="G161" s="49"/>
      <c r="H161" s="47" t="str">
        <f t="shared" si="396"/>
        <v/>
      </c>
      <c r="I161" s="47" t="str">
        <f t="shared" si="396"/>
        <v/>
      </c>
      <c r="J161" s="47" t="str">
        <f t="shared" si="396"/>
        <v/>
      </c>
      <c r="K161" s="47" t="str">
        <f t="shared" si="396"/>
        <v/>
      </c>
      <c r="L161" s="47" t="str">
        <f t="shared" si="396"/>
        <v/>
      </c>
      <c r="M161" s="49" t="str">
        <f t="shared" si="374"/>
        <v>PIC-b</v>
      </c>
      <c r="N161" s="201" t="str">
        <f t="shared" si="324"/>
        <v/>
      </c>
      <c r="O161" s="47" t="str">
        <f t="shared" si="325"/>
        <v/>
      </c>
      <c r="P161" s="47" t="str">
        <f t="shared" si="326"/>
        <v/>
      </c>
      <c r="Q161" s="47">
        <f t="shared" si="327"/>
        <v>1</v>
      </c>
      <c r="R161" s="201" t="str">
        <f t="shared" si="328"/>
        <v/>
      </c>
      <c r="Z161" s="47" t="str">
        <f t="shared" si="397"/>
        <v/>
      </c>
      <c r="AA161" s="47" t="str">
        <f t="shared" si="397"/>
        <v/>
      </c>
      <c r="AB161" s="47" t="str">
        <f t="shared" si="397"/>
        <v/>
      </c>
      <c r="AC161" s="47" t="str">
        <f t="shared" si="397"/>
        <v/>
      </c>
      <c r="AD161" s="47" t="str">
        <f t="shared" si="397"/>
        <v/>
      </c>
      <c r="AE161" s="49" t="str">
        <f t="shared" si="375"/>
        <v>PIC-b</v>
      </c>
      <c r="AF161" s="201" t="str">
        <f t="shared" si="329"/>
        <v/>
      </c>
      <c r="AG161" s="47" t="str">
        <f t="shared" si="330"/>
        <v/>
      </c>
      <c r="AH161" s="47" t="str">
        <f t="shared" si="331"/>
        <v/>
      </c>
      <c r="AI161" s="47">
        <f t="shared" si="332"/>
        <v>1</v>
      </c>
      <c r="AJ161" s="201" t="str">
        <f t="shared" si="333"/>
        <v/>
      </c>
      <c r="AL161" s="217"/>
      <c r="AM161" s="344"/>
      <c r="AN161" s="331"/>
      <c r="AO161" s="323"/>
      <c r="AP161" s="323"/>
      <c r="AQ161" s="217"/>
      <c r="AR161" s="217"/>
      <c r="AT161" s="46">
        <f t="shared" si="391"/>
        <v>12</v>
      </c>
      <c r="AU161" s="47">
        <f t="shared" si="391"/>
        <v>9</v>
      </c>
      <c r="AV161" s="47" t="str">
        <f t="shared" si="391"/>
        <v>Nn</v>
      </c>
      <c r="AW161" s="171">
        <f t="shared" si="393"/>
        <v>0</v>
      </c>
      <c r="AX161" s="171">
        <f t="shared" si="392"/>
        <v>0</v>
      </c>
      <c r="AY161" s="171">
        <f t="shared" si="392"/>
        <v>4.3979296410880586E-3</v>
      </c>
      <c r="AZ161" s="171">
        <f t="shared" si="392"/>
        <v>1.3118795806989462E-2</v>
      </c>
      <c r="BA161" s="171">
        <f t="shared" si="392"/>
        <v>7.1993391623722666E-3</v>
      </c>
      <c r="BO161" s="49"/>
      <c r="BP161" s="49"/>
      <c r="BQ161" s="49"/>
      <c r="BR161" s="49"/>
      <c r="BS161" s="49"/>
      <c r="BZ161" s="127"/>
      <c r="CB161" s="127"/>
      <c r="CD161" s="81"/>
      <c r="CR161" s="49"/>
      <c r="CS161" s="49"/>
      <c r="CT161" s="49"/>
      <c r="CU161" s="49"/>
      <c r="CV161" s="49"/>
      <c r="DC161" s="127"/>
      <c r="DE161" s="127"/>
      <c r="DG161" s="81"/>
      <c r="DI161" s="142"/>
      <c r="DJ161" s="142"/>
      <c r="DK161" s="142"/>
      <c r="DL161" s="142"/>
      <c r="DM161" s="142"/>
      <c r="DN161" s="142"/>
      <c r="DU161" s="49"/>
      <c r="DV161" s="49"/>
      <c r="DW161" s="49"/>
      <c r="DX161" s="49"/>
      <c r="DY161" s="49"/>
      <c r="EF161" s="127"/>
      <c r="EH161" s="127"/>
      <c r="EJ161" s="81"/>
      <c r="EL161" s="142"/>
      <c r="EM161" s="142"/>
      <c r="EN161" s="142"/>
      <c r="EO161" s="142"/>
      <c r="EP161" s="142"/>
      <c r="EQ161" s="142"/>
      <c r="ER161" s="142"/>
      <c r="EX161" s="49"/>
      <c r="EY161" s="49"/>
      <c r="EZ161" s="49"/>
      <c r="FA161" s="49"/>
      <c r="FB161" s="49"/>
      <c r="FI161" s="127"/>
      <c r="FK161" s="127"/>
      <c r="FM161" s="81"/>
      <c r="FO161" s="148"/>
      <c r="FP161" s="282"/>
      <c r="FQ161" s="284"/>
      <c r="FR161" s="142"/>
      <c r="FS161" s="142"/>
      <c r="FT161" s="142"/>
      <c r="FU161" s="142"/>
      <c r="GA161" s="49"/>
      <c r="GB161" s="49"/>
      <c r="GC161" s="49"/>
      <c r="GD161" s="49"/>
      <c r="GE161" s="49"/>
      <c r="GL161" s="127"/>
      <c r="GN161" s="127"/>
      <c r="GP161" s="81"/>
      <c r="GS161" s="48">
        <v>10</v>
      </c>
      <c r="GT161" s="47">
        <v>3</v>
      </c>
      <c r="GU161" s="97" t="s">
        <v>240</v>
      </c>
      <c r="GV161" s="93">
        <f t="shared" si="282"/>
        <v>2</v>
      </c>
      <c r="GW161" s="47" t="s">
        <v>206</v>
      </c>
      <c r="GX161" s="99" t="str">
        <f t="shared" si="277"/>
        <v>Jk3</v>
      </c>
      <c r="GY161" s="48">
        <f t="shared" si="299"/>
        <v>20</v>
      </c>
      <c r="GZ161" s="306">
        <f t="shared" si="390"/>
        <v>216719.24035349875</v>
      </c>
      <c r="HA161" s="95">
        <f t="shared" si="283"/>
        <v>807.92268242727471</v>
      </c>
      <c r="HB161" s="51">
        <f t="shared" si="279"/>
        <v>1.7278706257968231E-3</v>
      </c>
      <c r="HC161" s="51">
        <f t="shared" si="280"/>
        <v>4.1258073400277182E-4</v>
      </c>
      <c r="HD161" s="453">
        <f t="shared" si="281"/>
        <v>2.9549203727929495E-4</v>
      </c>
      <c r="HE161" s="68"/>
    </row>
    <row r="162" spans="1:213" ht="13.5" thickBot="1">
      <c r="A162" s="216" t="str">
        <f t="shared" si="394"/>
        <v>J</v>
      </c>
      <c r="B162" s="118" t="b">
        <f t="shared" si="395"/>
        <v>1</v>
      </c>
      <c r="C162" s="118" t="b">
        <f t="shared" si="395"/>
        <v>1</v>
      </c>
      <c r="D162" s="118" t="b">
        <f t="shared" si="395"/>
        <v>1</v>
      </c>
      <c r="E162" s="118" t="b">
        <f t="shared" si="395"/>
        <v>1</v>
      </c>
      <c r="F162" s="118" t="b">
        <f t="shared" si="395"/>
        <v>1</v>
      </c>
      <c r="G162" s="49"/>
      <c r="H162" s="47" t="str">
        <f t="shared" si="396"/>
        <v/>
      </c>
      <c r="I162" s="47" t="str">
        <f t="shared" si="396"/>
        <v/>
      </c>
      <c r="J162" s="47" t="str">
        <f t="shared" si="396"/>
        <v/>
      </c>
      <c r="K162" s="47" t="str">
        <f t="shared" si="396"/>
        <v/>
      </c>
      <c r="L162" s="47" t="str">
        <f t="shared" si="396"/>
        <v/>
      </c>
      <c r="M162" s="49" t="str">
        <f t="shared" si="374"/>
        <v>PIC-b</v>
      </c>
      <c r="N162" s="201" t="str">
        <f t="shared" si="324"/>
        <v/>
      </c>
      <c r="O162" s="47" t="str">
        <f t="shared" si="325"/>
        <v/>
      </c>
      <c r="P162" s="47" t="str">
        <f t="shared" si="326"/>
        <v/>
      </c>
      <c r="Q162" s="47">
        <f t="shared" si="327"/>
        <v>1</v>
      </c>
      <c r="R162" s="201" t="str">
        <f t="shared" si="328"/>
        <v/>
      </c>
      <c r="Z162" s="47" t="str">
        <f t="shared" si="397"/>
        <v/>
      </c>
      <c r="AA162" s="47" t="str">
        <f t="shared" si="397"/>
        <v/>
      </c>
      <c r="AB162" s="47" t="str">
        <f t="shared" si="397"/>
        <v/>
      </c>
      <c r="AC162" s="47" t="str">
        <f t="shared" si="397"/>
        <v/>
      </c>
      <c r="AD162" s="47" t="str">
        <f t="shared" si="397"/>
        <v/>
      </c>
      <c r="AE162" s="49" t="str">
        <f t="shared" si="375"/>
        <v>PIC-b</v>
      </c>
      <c r="AF162" s="201" t="str">
        <f t="shared" si="329"/>
        <v/>
      </c>
      <c r="AG162" s="47" t="str">
        <f t="shared" si="330"/>
        <v/>
      </c>
      <c r="AH162" s="47" t="str">
        <f t="shared" si="331"/>
        <v/>
      </c>
      <c r="AI162" s="47">
        <f t="shared" si="332"/>
        <v>1</v>
      </c>
      <c r="AJ162" s="201" t="str">
        <f t="shared" si="333"/>
        <v/>
      </c>
      <c r="AL162" s="217"/>
      <c r="AM162" s="217"/>
      <c r="AN162" s="217"/>
      <c r="AO162" s="217"/>
      <c r="AP162" s="217"/>
      <c r="AQ162" s="217"/>
      <c r="AR162" s="217"/>
      <c r="AT162" s="46">
        <f t="shared" si="391"/>
        <v>13</v>
      </c>
      <c r="AU162" s="47" t="str">
        <f t="shared" si="391"/>
        <v>Scatter</v>
      </c>
      <c r="AV162" s="47" t="str">
        <f t="shared" si="391"/>
        <v>Sc</v>
      </c>
      <c r="AW162" s="171">
        <f t="shared" si="393"/>
        <v>0</v>
      </c>
      <c r="AX162" s="171">
        <f t="shared" si="392"/>
        <v>0</v>
      </c>
      <c r="AY162" s="171">
        <f t="shared" si="392"/>
        <v>5.4142649216491418E-3</v>
      </c>
      <c r="AZ162" s="171">
        <f t="shared" si="392"/>
        <v>1.0817188892958331E-3</v>
      </c>
      <c r="BA162" s="171">
        <f t="shared" si="392"/>
        <v>4.674895559981991E-5</v>
      </c>
      <c r="BZ162" s="273">
        <v>2</v>
      </c>
      <c r="CA162" s="256"/>
      <c r="CB162" s="257">
        <f>+INDEX($BC$127:$BC$129,BZ162)</f>
        <v>3</v>
      </c>
      <c r="CC162" s="271" t="s">
        <v>218</v>
      </c>
      <c r="CD162" s="272">
        <f>+VLOOKUP($CB162,$BC$127:$BE$129,3,FALSE)</f>
        <v>0.39915117219078416</v>
      </c>
      <c r="DC162" s="273">
        <v>2</v>
      </c>
      <c r="DD162" s="256"/>
      <c r="DE162" s="257">
        <f>+INDEX($BC$134:$BC$136,DC162)</f>
        <v>5</v>
      </c>
      <c r="DF162" s="271" t="s">
        <v>218</v>
      </c>
      <c r="DG162" s="272">
        <f>+VLOOKUP($DE162,$BC$134:$BE$136,3,FALSE)</f>
        <v>0.4198704103671706</v>
      </c>
      <c r="DI162" s="142"/>
      <c r="DJ162" s="283"/>
      <c r="DK162" s="142"/>
      <c r="DL162" s="142"/>
      <c r="DM162" s="142"/>
      <c r="DN162" s="142"/>
      <c r="EF162" s="273">
        <v>2</v>
      </c>
      <c r="EG162" s="256"/>
      <c r="EH162" s="257">
        <f>+INDEX($BC$141:$BC$143,EF162)</f>
        <v>8</v>
      </c>
      <c r="EI162" s="271" t="s">
        <v>218</v>
      </c>
      <c r="EJ162" s="272">
        <f>+VLOOKUP($EH162,$BC$141:$BE$143,3,FALSE)</f>
        <v>0.32511798636601991</v>
      </c>
      <c r="EL162" s="142"/>
      <c r="EM162" s="283"/>
      <c r="EN162" s="142"/>
      <c r="EO162" s="142"/>
      <c r="EP162" s="142"/>
      <c r="EQ162" s="142"/>
      <c r="ER162" s="142"/>
      <c r="FI162" s="273">
        <v>2</v>
      </c>
      <c r="FJ162" s="256"/>
      <c r="FK162" s="257">
        <f>+INDEX($BC$148:$BC$150,FI162)</f>
        <v>10</v>
      </c>
      <c r="FL162" s="271" t="s">
        <v>218</v>
      </c>
      <c r="FM162" s="272">
        <f>+VLOOKUP($FK162,$BC$148:$BE$150,3,FALSE)</f>
        <v>0.37793764988009593</v>
      </c>
      <c r="FO162" s="148"/>
      <c r="FP162" s="282"/>
      <c r="FQ162" s="284"/>
      <c r="FR162" s="142"/>
      <c r="FS162" s="142"/>
      <c r="FT162" s="142"/>
      <c r="FU162" s="142"/>
      <c r="GL162" s="273">
        <v>2</v>
      </c>
      <c r="GM162" s="256"/>
      <c r="GN162" s="257">
        <f>+INDEX($BC$155:$BC$157,GL162)</f>
        <v>15</v>
      </c>
      <c r="GO162" s="271" t="s">
        <v>218</v>
      </c>
      <c r="GP162" s="272">
        <f>+VLOOKUP($GN162,$BC$155:$BE$157,3,FALSE)</f>
        <v>0.38981119791666669</v>
      </c>
      <c r="GS162" s="48">
        <v>10</v>
      </c>
      <c r="GT162" s="47">
        <v>2</v>
      </c>
      <c r="GU162" s="97" t="s">
        <v>240</v>
      </c>
      <c r="GV162" s="93">
        <f t="shared" si="282"/>
        <v>2</v>
      </c>
      <c r="GW162" s="47" t="s">
        <v>206</v>
      </c>
      <c r="GX162" s="99" t="str">
        <f t="shared" si="277"/>
        <v>Jk2</v>
      </c>
      <c r="GY162" s="48">
        <f t="shared" si="299"/>
        <v>0</v>
      </c>
      <c r="GZ162" s="306">
        <f t="shared" si="390"/>
        <v>0</v>
      </c>
      <c r="HA162" s="95">
        <f t="shared" si="283"/>
        <v>0</v>
      </c>
      <c r="HB162" s="51">
        <f t="shared" si="279"/>
        <v>0</v>
      </c>
      <c r="HC162" s="51">
        <f t="shared" si="280"/>
        <v>0</v>
      </c>
      <c r="HD162" s="453">
        <f t="shared" si="281"/>
        <v>0</v>
      </c>
      <c r="HE162" s="68"/>
    </row>
    <row r="163" spans="1:213">
      <c r="A163" s="216">
        <f t="shared" si="394"/>
        <v>10</v>
      </c>
      <c r="B163" s="118" t="b">
        <f t="shared" si="395"/>
        <v>1</v>
      </c>
      <c r="C163" s="118" t="b">
        <f t="shared" si="395"/>
        <v>1</v>
      </c>
      <c r="D163" s="118" t="b">
        <f t="shared" si="395"/>
        <v>1</v>
      </c>
      <c r="E163" s="118" t="b">
        <f t="shared" si="395"/>
        <v>1</v>
      </c>
      <c r="F163" s="118" t="b">
        <f t="shared" si="395"/>
        <v>1</v>
      </c>
      <c r="G163" s="49"/>
      <c r="H163" s="47" t="str">
        <f t="shared" ref="H163:L172" si="398">IF(H66=H67,H66,"")</f>
        <v/>
      </c>
      <c r="I163" s="47" t="str">
        <f t="shared" si="398"/>
        <v/>
      </c>
      <c r="J163" s="47" t="str">
        <f t="shared" si="398"/>
        <v/>
      </c>
      <c r="K163" s="47" t="str">
        <f t="shared" si="398"/>
        <v/>
      </c>
      <c r="L163" s="47" t="str">
        <f t="shared" si="398"/>
        <v/>
      </c>
      <c r="M163" s="49" t="str">
        <f t="shared" si="374"/>
        <v>PIC-b</v>
      </c>
      <c r="N163" s="201" t="str">
        <f t="shared" si="324"/>
        <v/>
      </c>
      <c r="O163" s="47" t="str">
        <f t="shared" si="325"/>
        <v/>
      </c>
      <c r="P163" s="47" t="str">
        <f t="shared" si="326"/>
        <v/>
      </c>
      <c r="Q163" s="47">
        <f t="shared" si="327"/>
        <v>1</v>
      </c>
      <c r="R163" s="201" t="str">
        <f t="shared" si="328"/>
        <v/>
      </c>
      <c r="Z163" s="47" t="str">
        <f t="shared" ref="Z163:AD172" si="399">IF(Z66=Z67,Z66,"")</f>
        <v/>
      </c>
      <c r="AA163" s="47" t="str">
        <f t="shared" si="399"/>
        <v/>
      </c>
      <c r="AB163" s="47" t="str">
        <f t="shared" si="399"/>
        <v/>
      </c>
      <c r="AC163" s="47" t="str">
        <f t="shared" si="399"/>
        <v/>
      </c>
      <c r="AD163" s="47" t="str">
        <f t="shared" si="399"/>
        <v/>
      </c>
      <c r="AE163" s="49" t="str">
        <f t="shared" si="375"/>
        <v>PIC-b</v>
      </c>
      <c r="AF163" s="201" t="str">
        <f t="shared" si="329"/>
        <v/>
      </c>
      <c r="AG163" s="47" t="str">
        <f t="shared" si="330"/>
        <v/>
      </c>
      <c r="AH163" s="47" t="str">
        <f t="shared" si="331"/>
        <v/>
      </c>
      <c r="AI163" s="47">
        <f t="shared" si="332"/>
        <v>1</v>
      </c>
      <c r="AJ163" s="201" t="str">
        <f t="shared" si="333"/>
        <v/>
      </c>
      <c r="AL163" s="332"/>
      <c r="AM163" s="217"/>
      <c r="AN163" s="324"/>
      <c r="AO163" s="217"/>
      <c r="AP163" s="217"/>
      <c r="AQ163" s="217"/>
      <c r="AR163" s="217"/>
      <c r="AU163" s="63"/>
      <c r="AV163" s="186"/>
      <c r="AW163" s="186"/>
      <c r="AX163" s="186"/>
      <c r="AY163" s="186"/>
      <c r="AZ163" s="187"/>
      <c r="BA163" s="188">
        <f>SUM(AW150:BA162)</f>
        <v>0.28145806066637563</v>
      </c>
      <c r="BK163" s="100" t="s">
        <v>50</v>
      </c>
      <c r="BL163" s="84"/>
      <c r="BM163" s="88"/>
      <c r="BN163" s="88"/>
      <c r="BO163" s="84"/>
      <c r="BP163" s="84"/>
      <c r="BQ163" s="84"/>
      <c r="BR163" s="56"/>
      <c r="BS163" s="87"/>
      <c r="CN163" s="100" t="s">
        <v>50</v>
      </c>
      <c r="CO163" s="84"/>
      <c r="CP163" s="88"/>
      <c r="CQ163" s="88"/>
      <c r="CR163" s="84"/>
      <c r="CS163" s="84"/>
      <c r="CT163" s="84"/>
      <c r="CU163" s="56"/>
      <c r="CV163" s="87"/>
      <c r="DI163" s="267"/>
      <c r="DJ163" s="267"/>
      <c r="DK163" s="267"/>
      <c r="DL163" s="142"/>
      <c r="DM163" s="142"/>
      <c r="DN163" s="142"/>
      <c r="DQ163" s="100" t="s">
        <v>50</v>
      </c>
      <c r="DR163" s="84"/>
      <c r="DS163" s="88"/>
      <c r="DT163" s="88"/>
      <c r="DU163" s="84"/>
      <c r="DV163" s="84"/>
      <c r="DW163" s="84"/>
      <c r="DX163" s="56"/>
      <c r="DY163" s="87"/>
      <c r="EL163" s="267"/>
      <c r="EM163" s="267"/>
      <c r="EN163" s="267"/>
      <c r="EO163" s="142"/>
      <c r="EP163" s="142"/>
      <c r="EQ163" s="142"/>
      <c r="ER163" s="142"/>
      <c r="ET163" s="100" t="s">
        <v>50</v>
      </c>
      <c r="EU163" s="84"/>
      <c r="EV163" s="88"/>
      <c r="EW163" s="88"/>
      <c r="EX163" s="84"/>
      <c r="EY163" s="84"/>
      <c r="EZ163" s="84"/>
      <c r="FA163" s="56"/>
      <c r="FB163" s="87"/>
      <c r="FO163" s="148"/>
      <c r="FP163" s="282"/>
      <c r="FQ163" s="148"/>
      <c r="FR163" s="258"/>
      <c r="FS163" s="142"/>
      <c r="FT163" s="142"/>
      <c r="FU163" s="142"/>
      <c r="FW163" s="100" t="s">
        <v>50</v>
      </c>
      <c r="FX163" s="84"/>
      <c r="FY163" s="88"/>
      <c r="FZ163" s="88"/>
      <c r="GA163" s="84"/>
      <c r="GB163" s="84"/>
      <c r="GC163" s="84"/>
      <c r="GD163" s="56"/>
      <c r="GE163" s="87"/>
      <c r="GS163" s="48">
        <v>10</v>
      </c>
      <c r="GT163" s="47">
        <v>1</v>
      </c>
      <c r="GU163" s="97" t="s">
        <v>240</v>
      </c>
      <c r="GV163" s="93">
        <f t="shared" si="282"/>
        <v>2</v>
      </c>
      <c r="GW163" s="47" t="s">
        <v>206</v>
      </c>
      <c r="GX163" s="99" t="str">
        <f t="shared" si="277"/>
        <v>Jk1</v>
      </c>
      <c r="GY163" s="48">
        <f t="shared" si="299"/>
        <v>0</v>
      </c>
      <c r="GZ163" s="306">
        <f t="shared" si="390"/>
        <v>0</v>
      </c>
      <c r="HA163" s="95">
        <f t="shared" si="283"/>
        <v>0</v>
      </c>
      <c r="HB163" s="51">
        <f t="shared" si="279"/>
        <v>0</v>
      </c>
      <c r="HC163" s="51">
        <f t="shared" si="280"/>
        <v>0</v>
      </c>
      <c r="HD163" s="453">
        <f t="shared" si="281"/>
        <v>0</v>
      </c>
      <c r="HE163" s="68"/>
    </row>
    <row r="164" spans="1:213">
      <c r="A164" s="216">
        <f t="shared" si="394"/>
        <v>9</v>
      </c>
      <c r="B164" s="118" t="b">
        <f t="shared" si="395"/>
        <v>1</v>
      </c>
      <c r="C164" s="118" t="b">
        <f t="shared" si="395"/>
        <v>1</v>
      </c>
      <c r="D164" s="118" t="b">
        <f t="shared" si="395"/>
        <v>1</v>
      </c>
      <c r="E164" s="118" t="b">
        <f t="shared" si="395"/>
        <v>1</v>
      </c>
      <c r="F164" s="118" t="b">
        <f t="shared" si="395"/>
        <v>1</v>
      </c>
      <c r="G164" s="49"/>
      <c r="H164" s="47" t="str">
        <f t="shared" si="398"/>
        <v/>
      </c>
      <c r="I164" s="47" t="str">
        <f t="shared" si="398"/>
        <v/>
      </c>
      <c r="J164" s="47" t="str">
        <f t="shared" si="398"/>
        <v/>
      </c>
      <c r="K164" s="47" t="str">
        <f t="shared" si="398"/>
        <v/>
      </c>
      <c r="L164" s="47" t="str">
        <f t="shared" si="398"/>
        <v/>
      </c>
      <c r="M164" s="49" t="str">
        <f t="shared" si="374"/>
        <v>PIC-b</v>
      </c>
      <c r="N164" s="201" t="str">
        <f t="shared" si="324"/>
        <v/>
      </c>
      <c r="O164" s="47" t="str">
        <f t="shared" si="325"/>
        <v/>
      </c>
      <c r="P164" s="47" t="str">
        <f t="shared" si="326"/>
        <v/>
      </c>
      <c r="Q164" s="47">
        <f t="shared" si="327"/>
        <v>1</v>
      </c>
      <c r="R164" s="201" t="str">
        <f t="shared" si="328"/>
        <v/>
      </c>
      <c r="Z164" s="47" t="str">
        <f t="shared" si="399"/>
        <v/>
      </c>
      <c r="AA164" s="47" t="str">
        <f t="shared" si="399"/>
        <v/>
      </c>
      <c r="AB164" s="47" t="str">
        <f t="shared" si="399"/>
        <v/>
      </c>
      <c r="AC164" s="47" t="str">
        <f t="shared" si="399"/>
        <v/>
      </c>
      <c r="AD164" s="47" t="str">
        <f t="shared" si="399"/>
        <v/>
      </c>
      <c r="AE164" s="49" t="str">
        <f t="shared" si="375"/>
        <v>PIC-b</v>
      </c>
      <c r="AF164" s="201" t="str">
        <f t="shared" si="329"/>
        <v/>
      </c>
      <c r="AG164" s="47" t="str">
        <f t="shared" si="330"/>
        <v/>
      </c>
      <c r="AH164" s="47" t="str">
        <f t="shared" si="331"/>
        <v/>
      </c>
      <c r="AI164" s="47">
        <f t="shared" si="332"/>
        <v>1</v>
      </c>
      <c r="AJ164" s="201">
        <f t="shared" si="333"/>
        <v>1</v>
      </c>
      <c r="AL164" s="332"/>
      <c r="AM164" s="217"/>
      <c r="AN164" s="217"/>
      <c r="AO164" s="217"/>
      <c r="AP164" s="217"/>
      <c r="AQ164" s="217"/>
      <c r="AR164" s="217"/>
      <c r="AU164" s="58"/>
      <c r="AV164" s="59"/>
      <c r="AW164" s="59"/>
      <c r="AX164" s="71"/>
      <c r="AY164" s="71"/>
      <c r="AZ164" s="59"/>
      <c r="BK164" s="117"/>
      <c r="BL164" s="117"/>
      <c r="BM164" s="67"/>
      <c r="BN164" s="67"/>
      <c r="BO164" s="67" t="s">
        <v>59</v>
      </c>
      <c r="BP164" s="67" t="s">
        <v>60</v>
      </c>
      <c r="BQ164" s="67" t="s">
        <v>61</v>
      </c>
      <c r="BR164" s="67" t="s">
        <v>62</v>
      </c>
      <c r="BS164" s="67" t="s">
        <v>63</v>
      </c>
      <c r="BT164" s="47"/>
      <c r="BU164" s="47" t="s">
        <v>59</v>
      </c>
      <c r="BV164" s="47" t="s">
        <v>60</v>
      </c>
      <c r="BW164" s="47" t="s">
        <v>61</v>
      </c>
      <c r="BX164" s="47" t="s">
        <v>62</v>
      </c>
      <c r="BY164" s="47" t="s">
        <v>63</v>
      </c>
      <c r="BZ164" s="48"/>
      <c r="CA164" s="47" t="s">
        <v>37</v>
      </c>
      <c r="CB164" s="47" t="s">
        <v>51</v>
      </c>
      <c r="CC164" s="47" t="s">
        <v>64</v>
      </c>
      <c r="CD164" s="47" t="s">
        <v>39</v>
      </c>
      <c r="CE164" s="275"/>
      <c r="CF164" s="142"/>
      <c r="CG164" s="258"/>
      <c r="CH164" s="258"/>
      <c r="CI164" s="142"/>
      <c r="CJ164" s="142"/>
      <c r="CK164" s="142"/>
      <c r="CN164" s="117"/>
      <c r="CO164" s="117"/>
      <c r="CP164" s="67"/>
      <c r="CQ164" s="67"/>
      <c r="CR164" s="67" t="s">
        <v>59</v>
      </c>
      <c r="CS164" s="67" t="s">
        <v>60</v>
      </c>
      <c r="CT164" s="67" t="s">
        <v>61</v>
      </c>
      <c r="CU164" s="67" t="s">
        <v>62</v>
      </c>
      <c r="CV164" s="67" t="s">
        <v>63</v>
      </c>
      <c r="CW164" s="47"/>
      <c r="CX164" s="47" t="s">
        <v>59</v>
      </c>
      <c r="CY164" s="47" t="s">
        <v>60</v>
      </c>
      <c r="CZ164" s="47" t="s">
        <v>61</v>
      </c>
      <c r="DA164" s="47" t="s">
        <v>62</v>
      </c>
      <c r="DB164" s="47" t="s">
        <v>63</v>
      </c>
      <c r="DC164" s="48"/>
      <c r="DD164" s="47" t="s">
        <v>37</v>
      </c>
      <c r="DE164" s="47" t="s">
        <v>51</v>
      </c>
      <c r="DF164" s="47" t="s">
        <v>64</v>
      </c>
      <c r="DG164" s="47" t="s">
        <v>39</v>
      </c>
      <c r="DI164" s="148"/>
      <c r="DJ164" s="282"/>
      <c r="DK164" s="284"/>
      <c r="DL164" s="142"/>
      <c r="DM164" s="142"/>
      <c r="DN164" s="142"/>
      <c r="DQ164" s="117"/>
      <c r="DR164" s="117"/>
      <c r="DS164" s="67"/>
      <c r="DT164" s="67"/>
      <c r="DU164" s="67" t="s">
        <v>59</v>
      </c>
      <c r="DV164" s="67" t="s">
        <v>60</v>
      </c>
      <c r="DW164" s="67" t="s">
        <v>61</v>
      </c>
      <c r="DX164" s="67" t="s">
        <v>62</v>
      </c>
      <c r="DY164" s="67" t="s">
        <v>63</v>
      </c>
      <c r="DZ164" s="47"/>
      <c r="EA164" s="47" t="s">
        <v>59</v>
      </c>
      <c r="EB164" s="47" t="s">
        <v>60</v>
      </c>
      <c r="EC164" s="47" t="s">
        <v>61</v>
      </c>
      <c r="ED164" s="47" t="s">
        <v>62</v>
      </c>
      <c r="EE164" s="47" t="s">
        <v>63</v>
      </c>
      <c r="EF164" s="48"/>
      <c r="EG164" s="47" t="s">
        <v>37</v>
      </c>
      <c r="EH164" s="47" t="s">
        <v>51</v>
      </c>
      <c r="EI164" s="47" t="s">
        <v>64</v>
      </c>
      <c r="EJ164" s="47" t="s">
        <v>39</v>
      </c>
      <c r="EL164" s="148"/>
      <c r="EM164" s="282"/>
      <c r="EN164" s="284"/>
      <c r="EO164" s="258"/>
      <c r="EP164" s="142"/>
      <c r="EQ164" s="142"/>
      <c r="ER164" s="142"/>
      <c r="ET164" s="117"/>
      <c r="EU164" s="117"/>
      <c r="EV164" s="67"/>
      <c r="EW164" s="67"/>
      <c r="EX164" s="67" t="s">
        <v>59</v>
      </c>
      <c r="EY164" s="67" t="s">
        <v>60</v>
      </c>
      <c r="EZ164" s="67" t="s">
        <v>61</v>
      </c>
      <c r="FA164" s="67" t="s">
        <v>62</v>
      </c>
      <c r="FB164" s="67" t="s">
        <v>63</v>
      </c>
      <c r="FC164" s="47"/>
      <c r="FD164" s="47" t="s">
        <v>59</v>
      </c>
      <c r="FE164" s="47" t="s">
        <v>60</v>
      </c>
      <c r="FF164" s="47" t="s">
        <v>61</v>
      </c>
      <c r="FG164" s="47" t="s">
        <v>62</v>
      </c>
      <c r="FH164" s="47" t="s">
        <v>63</v>
      </c>
      <c r="FI164" s="48"/>
      <c r="FJ164" s="47" t="s">
        <v>37</v>
      </c>
      <c r="FK164" s="47" t="s">
        <v>51</v>
      </c>
      <c r="FL164" s="47" t="s">
        <v>64</v>
      </c>
      <c r="FM164" s="47" t="s">
        <v>39</v>
      </c>
      <c r="FO164" s="142"/>
      <c r="FP164" s="142"/>
      <c r="FQ164" s="142"/>
      <c r="FR164" s="142"/>
      <c r="FS164" s="142"/>
      <c r="FT164" s="142"/>
      <c r="FU164" s="142"/>
      <c r="FW164" s="117"/>
      <c r="FX164" s="117"/>
      <c r="FY164" s="67"/>
      <c r="FZ164" s="67"/>
      <c r="GA164" s="67" t="s">
        <v>59</v>
      </c>
      <c r="GB164" s="67" t="s">
        <v>60</v>
      </c>
      <c r="GC164" s="67" t="s">
        <v>61</v>
      </c>
      <c r="GD164" s="67" t="s">
        <v>62</v>
      </c>
      <c r="GE164" s="67" t="s">
        <v>63</v>
      </c>
      <c r="GF164" s="47"/>
      <c r="GG164" s="47" t="s">
        <v>59</v>
      </c>
      <c r="GH164" s="47" t="s">
        <v>60</v>
      </c>
      <c r="GI164" s="47" t="s">
        <v>61</v>
      </c>
      <c r="GJ164" s="47" t="s">
        <v>62</v>
      </c>
      <c r="GK164" s="47" t="s">
        <v>63</v>
      </c>
      <c r="GL164" s="48"/>
      <c r="GM164" s="47" t="s">
        <v>37</v>
      </c>
      <c r="GN164" s="47" t="s">
        <v>51</v>
      </c>
      <c r="GO164" s="47" t="s">
        <v>64</v>
      </c>
      <c r="GP164" s="47" t="s">
        <v>39</v>
      </c>
      <c r="GS164" s="48">
        <v>11</v>
      </c>
      <c r="GT164" s="47">
        <v>5</v>
      </c>
      <c r="GU164" s="97" t="s">
        <v>240</v>
      </c>
      <c r="GV164" s="93">
        <f t="shared" si="282"/>
        <v>2</v>
      </c>
      <c r="GW164" s="47" t="s">
        <v>206</v>
      </c>
      <c r="GX164" s="99" t="str">
        <f t="shared" si="277"/>
        <v>Te5</v>
      </c>
      <c r="GY164" s="48">
        <f t="shared" si="299"/>
        <v>200</v>
      </c>
      <c r="GZ164" s="306">
        <f t="shared" si="390"/>
        <v>98789.397312136192</v>
      </c>
      <c r="HA164" s="95">
        <f t="shared" si="283"/>
        <v>1772.3803845748339</v>
      </c>
      <c r="HB164" s="51">
        <f t="shared" si="279"/>
        <v>7.8763333369655762E-4</v>
      </c>
      <c r="HC164" s="51">
        <f t="shared" si="280"/>
        <v>1.8807098985881337E-3</v>
      </c>
      <c r="HD164" s="453">
        <f t="shared" si="281"/>
        <v>3.5585507218358226E-3</v>
      </c>
      <c r="HE164" s="68"/>
    </row>
    <row r="165" spans="1:213">
      <c r="A165" s="216" t="str">
        <f t="shared" si="394"/>
        <v>Scatter</v>
      </c>
      <c r="B165" s="118" t="b">
        <f t="shared" si="395"/>
        <v>1</v>
      </c>
      <c r="C165" s="118" t="b">
        <f t="shared" si="395"/>
        <v>1</v>
      </c>
      <c r="D165" s="118" t="b">
        <f t="shared" si="395"/>
        <v>1</v>
      </c>
      <c r="E165" s="118" t="b">
        <f t="shared" si="395"/>
        <v>1</v>
      </c>
      <c r="F165" s="118" t="b">
        <f t="shared" si="395"/>
        <v>1</v>
      </c>
      <c r="G165" s="49"/>
      <c r="H165" s="47" t="str">
        <f t="shared" si="398"/>
        <v/>
      </c>
      <c r="I165" s="47" t="str">
        <f t="shared" si="398"/>
        <v/>
      </c>
      <c r="J165" s="47" t="str">
        <f t="shared" si="398"/>
        <v/>
      </c>
      <c r="K165" s="47" t="str">
        <f t="shared" si="398"/>
        <v/>
      </c>
      <c r="L165" s="47" t="str">
        <f t="shared" si="398"/>
        <v/>
      </c>
      <c r="M165" s="49" t="str">
        <f t="shared" si="374"/>
        <v>PIC-b</v>
      </c>
      <c r="N165" s="201" t="str">
        <f t="shared" si="324"/>
        <v/>
      </c>
      <c r="O165" s="47" t="str">
        <f t="shared" si="325"/>
        <v/>
      </c>
      <c r="P165" s="47" t="str">
        <f t="shared" si="326"/>
        <v/>
      </c>
      <c r="Q165" s="47">
        <f t="shared" si="327"/>
        <v>1</v>
      </c>
      <c r="R165" s="201" t="str">
        <f t="shared" si="328"/>
        <v/>
      </c>
      <c r="Z165" s="47" t="str">
        <f t="shared" si="399"/>
        <v/>
      </c>
      <c r="AA165" s="47" t="str">
        <f t="shared" si="399"/>
        <v/>
      </c>
      <c r="AB165" s="47" t="str">
        <f t="shared" si="399"/>
        <v/>
      </c>
      <c r="AC165" s="47" t="str">
        <f t="shared" si="399"/>
        <v/>
      </c>
      <c r="AD165" s="47" t="str">
        <f t="shared" si="399"/>
        <v/>
      </c>
      <c r="AE165" s="49" t="str">
        <f t="shared" si="375"/>
        <v>PIC-b</v>
      </c>
      <c r="AF165" s="201" t="str">
        <f t="shared" si="329"/>
        <v/>
      </c>
      <c r="AG165" s="47" t="str">
        <f t="shared" si="330"/>
        <v/>
      </c>
      <c r="AH165" s="47" t="str">
        <f t="shared" si="331"/>
        <v/>
      </c>
      <c r="AI165" s="47">
        <f t="shared" si="332"/>
        <v>1</v>
      </c>
      <c r="AJ165" s="201">
        <f t="shared" si="333"/>
        <v>1</v>
      </c>
      <c r="AL165" s="332"/>
      <c r="AM165" s="217"/>
      <c r="AN165" s="217"/>
      <c r="AO165" s="217"/>
      <c r="AP165" s="321"/>
      <c r="AQ165" s="217"/>
      <c r="AR165" s="217"/>
      <c r="AU165" s="100" t="s">
        <v>256</v>
      </c>
      <c r="AV165" s="84"/>
      <c r="AW165" s="84"/>
      <c r="AX165" s="84"/>
      <c r="AY165" s="84"/>
      <c r="AZ165" s="84"/>
      <c r="BA165" s="85"/>
      <c r="BK165" s="48">
        <v>1</v>
      </c>
      <c r="BL165" s="48">
        <v>2</v>
      </c>
      <c r="BM165" s="47" t="str">
        <f t="shared" ref="BM165:BM208" si="400">CONCATENATE(INDEX($AV$4:$AV$16,MATCH(BL165,$AT$4:$AT$16,0)),BT165)</f>
        <v>Pa5</v>
      </c>
      <c r="BN165" s="47"/>
      <c r="BO165" s="99" t="s">
        <v>219</v>
      </c>
      <c r="BP165" s="99" t="s">
        <v>220</v>
      </c>
      <c r="BQ165" s="99" t="s">
        <v>220</v>
      </c>
      <c r="BR165" s="99" t="s">
        <v>220</v>
      </c>
      <c r="BS165" s="99" t="s">
        <v>220</v>
      </c>
      <c r="BT165" s="47">
        <v>5</v>
      </c>
      <c r="BU165" s="48">
        <f t="shared" ref="BU165:BU208" si="401">VLOOKUP(BO165,$BD$86:$BI$123,LEFT(BU$85,1)+1,FALSE)</f>
        <v>6</v>
      </c>
      <c r="BV165" s="48">
        <f t="shared" ref="BV165:BV208" si="402">VLOOKUP(BP165,$BD$86:$BI$123,LEFT(BV$85,1)+1,FALSE)</f>
        <v>12</v>
      </c>
      <c r="BW165" s="48">
        <f t="shared" ref="BW165:BW208" si="403">VLOOKUP(BQ165,$BD$86:$BI$123,LEFT(BW$85,1)+1,FALSE)</f>
        <v>12</v>
      </c>
      <c r="BX165" s="48">
        <f t="shared" ref="BX165:BX208" si="404">VLOOKUP(BR165,$BD$86:$BI$123,LEFT(BX$85,1)+1,FALSE)</f>
        <v>20</v>
      </c>
      <c r="BY165" s="48">
        <f t="shared" ref="BY165:BY208" si="405">VLOOKUP(BS165,$BD$86:$BI$123,LEFT(BY$85,1)+1,FALSE)</f>
        <v>12</v>
      </c>
      <c r="BZ165" s="118">
        <f t="shared" ref="BZ165:BZ208" si="406">PRODUCT(BU165:BY165)</f>
        <v>207360</v>
      </c>
      <c r="CA165" s="118">
        <f t="shared" ref="CA165:CA208" si="407">IF(CB165&gt;0,BZ165,0)*$CD$162</f>
        <v>82767.987065481007</v>
      </c>
      <c r="CB165" s="118">
        <f t="shared" ref="CB165:CB208" si="408">HLOOKUP(BT165,$AW$43:$BA$56,BL165+1,TRUE)*$CB$162</f>
        <v>6000</v>
      </c>
      <c r="CC165" s="118">
        <f>PRODUCT(CA165:CB165)</f>
        <v>496607922.39288604</v>
      </c>
      <c r="CD165" s="51">
        <f t="shared" ref="CD165:CD208" si="409">CC165/$AM$19/$AN$42</f>
        <v>2.278585255834361E-2</v>
      </c>
      <c r="CE165" s="275"/>
      <c r="CF165" s="287"/>
      <c r="CG165" s="142"/>
      <c r="CH165" s="142"/>
      <c r="CI165" s="142"/>
      <c r="CJ165" s="142"/>
      <c r="CK165" s="142"/>
      <c r="CN165" s="48">
        <v>1</v>
      </c>
      <c r="CO165" s="48">
        <v>2</v>
      </c>
      <c r="CP165" s="47" t="str">
        <f t="shared" ref="CP165:CP208" si="410">CONCATENATE(INDEX($AV$4:$AV$16,MATCH(CO165,$AT$4:$AT$16,0)),CW165)</f>
        <v>Pa5</v>
      </c>
      <c r="CQ165" s="47"/>
      <c r="CR165" s="99" t="s">
        <v>58</v>
      </c>
      <c r="CS165" s="99" t="s">
        <v>220</v>
      </c>
      <c r="CT165" s="99" t="s">
        <v>220</v>
      </c>
      <c r="CU165" s="99" t="s">
        <v>220</v>
      </c>
      <c r="CV165" s="99" t="s">
        <v>220</v>
      </c>
      <c r="CW165" s="47">
        <v>5</v>
      </c>
      <c r="CX165" s="48">
        <f>VLOOKUP(CR165,$CG$86:$CL$123,LEFT(CX$85,1)+1,FALSE)</f>
        <v>6</v>
      </c>
      <c r="CY165" s="48">
        <f>VLOOKUP(CS165,$CG$86:$CL$123,LEFT(CY$85,1)+1,FALSE)</f>
        <v>12</v>
      </c>
      <c r="CZ165" s="48">
        <f>VLOOKUP(CT165,$CG$86:$CL$123,LEFT(CZ$85,1)+1,FALSE)</f>
        <v>12</v>
      </c>
      <c r="DA165" s="48">
        <f>VLOOKUP(CU165,$CG$86:$CL$123,LEFT(DA$85,1)+1,FALSE)</f>
        <v>20</v>
      </c>
      <c r="DB165" s="48">
        <f>VLOOKUP(CV165,$CG$86:$CL$123,LEFT(DB$85,1)+1,FALSE)</f>
        <v>12</v>
      </c>
      <c r="DC165" s="118">
        <f t="shared" ref="DC165:DC208" si="411">PRODUCT(CX165:DB165)</f>
        <v>207360</v>
      </c>
      <c r="DD165" s="118">
        <f t="shared" ref="DD165:DD208" si="412">IF(DE165&gt;0,DC165,0)*$DG$162</f>
        <v>87064.3282937365</v>
      </c>
      <c r="DE165" s="118">
        <f t="shared" ref="DE165:DE208" si="413">HLOOKUP(CW165,$AW$43:$BA$56,CO165+1,TRUE)*$DE$162</f>
        <v>10000</v>
      </c>
      <c r="DF165" s="118">
        <f t="shared" ref="DF165:DF208" si="414">PRODUCT(DD165:DE165)</f>
        <v>870643282.93736506</v>
      </c>
      <c r="DG165" s="51">
        <f t="shared" ref="DG165:DG208" si="415">DF165/$AM$19/$AN$42</f>
        <v>3.9947710419786939E-2</v>
      </c>
      <c r="DI165" s="148"/>
      <c r="DJ165" s="282"/>
      <c r="DK165" s="284"/>
      <c r="DL165" s="142"/>
      <c r="DM165" s="142"/>
      <c r="DN165" s="142"/>
      <c r="DQ165" s="48">
        <v>1</v>
      </c>
      <c r="DR165" s="48">
        <v>2</v>
      </c>
      <c r="DS165" s="47" t="str">
        <f t="shared" ref="DS165:DS208" si="416">CONCATENATE(INDEX($AV$4:$AV$16,MATCH(DR165,$AT$4:$AT$16,0)),DZ165)</f>
        <v>Pa5</v>
      </c>
      <c r="DT165" s="47"/>
      <c r="DU165" s="99" t="s">
        <v>219</v>
      </c>
      <c r="DV165" s="99" t="s">
        <v>220</v>
      </c>
      <c r="DW165" s="99" t="s">
        <v>220</v>
      </c>
      <c r="DX165" s="99" t="s">
        <v>220</v>
      </c>
      <c r="DY165" s="99" t="s">
        <v>220</v>
      </c>
      <c r="DZ165" s="47">
        <v>5</v>
      </c>
      <c r="EA165" s="48">
        <f t="shared" ref="EA165:EA208" si="417">VLOOKUP(DU165,$DJ$86:$DO$123,LEFT(EA$85,1)+1,FALSE)</f>
        <v>6</v>
      </c>
      <c r="EB165" s="48">
        <f t="shared" ref="EB165:EB208" si="418">VLOOKUP(DV165,$DJ$86:$DO$123,LEFT(EB$85,1)+1,FALSE)</f>
        <v>12</v>
      </c>
      <c r="EC165" s="48">
        <f t="shared" ref="EC165:EC208" si="419">VLOOKUP(DW165,$DJ$86:$DO$123,LEFT(EC$85,1)+1,FALSE)</f>
        <v>12</v>
      </c>
      <c r="ED165" s="48">
        <f t="shared" ref="ED165:ED208" si="420">VLOOKUP(DX165,$DJ$86:$DO$123,LEFT(ED$85,1)+1,FALSE)</f>
        <v>20</v>
      </c>
      <c r="EE165" s="48">
        <f t="shared" ref="EE165:EE208" si="421">VLOOKUP(DY165,$DJ$86:$DO$123,LEFT(EE$85,1)+1,FALSE)</f>
        <v>12</v>
      </c>
      <c r="EF165" s="118">
        <f t="shared" ref="EF165:EF208" si="422">PRODUCT(EA165:EE165)</f>
        <v>207360</v>
      </c>
      <c r="EG165" s="118">
        <f t="shared" ref="EG165:EG208" si="423">IF(EH165&gt;0,EF165,0)*$EJ$162</f>
        <v>67416.465652857893</v>
      </c>
      <c r="EH165" s="118">
        <f t="shared" ref="EH165:EH208" si="424">HLOOKUP(DZ165,$AW$43:$BA$56,DR165+1,TRUE)*$EH$162</f>
        <v>16000</v>
      </c>
      <c r="EI165" s="118">
        <f t="shared" ref="EI165:EI208" si="425">PRODUCT(EG165:EH165)</f>
        <v>1078663450.4457264</v>
      </c>
      <c r="EJ165" s="51">
        <f t="shared" ref="EJ165:EJ208" si="426">EI165/$AM$19/$AN$42</f>
        <v>4.9492296102529088E-2</v>
      </c>
      <c r="EL165" s="148"/>
      <c r="EM165" s="282"/>
      <c r="EN165" s="284"/>
      <c r="EO165" s="142"/>
      <c r="EP165" s="142"/>
      <c r="EQ165" s="142"/>
      <c r="ER165" s="142"/>
      <c r="ET165" s="48">
        <v>1</v>
      </c>
      <c r="EU165" s="48">
        <v>2</v>
      </c>
      <c r="EV165" s="47" t="str">
        <f t="shared" ref="EV165:EV208" si="427">CONCATENATE(INDEX($AV$4:$AV$16,MATCH(EU165,$AT$4:$AT$16,0)),FC165)</f>
        <v>Pa5</v>
      </c>
      <c r="EW165" s="47"/>
      <c r="EX165" s="99" t="s">
        <v>219</v>
      </c>
      <c r="EY165" s="99" t="s">
        <v>220</v>
      </c>
      <c r="EZ165" s="99" t="s">
        <v>220</v>
      </c>
      <c r="FA165" s="99" t="s">
        <v>220</v>
      </c>
      <c r="FB165" s="99" t="s">
        <v>220</v>
      </c>
      <c r="FC165" s="47">
        <v>5</v>
      </c>
      <c r="FD165" s="48">
        <f t="shared" ref="FD165:FD208" si="428">VLOOKUP(EX165,$EM$86:$ER$123,LEFT(FD$85,1)+1,FALSE)</f>
        <v>6</v>
      </c>
      <c r="FE165" s="48">
        <f t="shared" ref="FE165:FE208" si="429">VLOOKUP(EY165,$EM$86:$ER$123,LEFT(FE$85,1)+1,FALSE)</f>
        <v>12</v>
      </c>
      <c r="FF165" s="48">
        <f t="shared" ref="FF165:FF208" si="430">VLOOKUP(EZ165,$EM$86:$ER$123,LEFT(FF$85,1)+1,FALSE)</f>
        <v>12</v>
      </c>
      <c r="FG165" s="48">
        <f t="shared" ref="FG165:FG208" si="431">VLOOKUP(FA165,$EM$86:$ER$123,LEFT(FG$85,1)+1,FALSE)</f>
        <v>20</v>
      </c>
      <c r="FH165" s="48">
        <f t="shared" ref="FH165:FH208" si="432">VLOOKUP(FB165,$EM$86:$ER$123,LEFT(FH$85,1)+1,FALSE)</f>
        <v>12</v>
      </c>
      <c r="FI165" s="118">
        <f t="shared" ref="FI165:FI208" si="433">PRODUCT(FD165:FH165)</f>
        <v>207360</v>
      </c>
      <c r="FJ165" s="118">
        <f t="shared" ref="FJ165:FJ208" si="434">IF(FK165&gt;0,FI165,0)*$FM$162</f>
        <v>78369.151079136689</v>
      </c>
      <c r="FK165" s="118">
        <f t="shared" ref="FK165:FK208" si="435">HLOOKUP(FC165,$AW$43:$BA$56,EU165+1,TRUE)*$FK$162</f>
        <v>20000</v>
      </c>
      <c r="FL165" s="118">
        <f t="shared" ref="FL165:FL208" si="436">PRODUCT(FJ165:FK165)</f>
        <v>1567383021.5827339</v>
      </c>
      <c r="FM165" s="51">
        <f t="shared" ref="FM165:FM208" si="437">FL165/$AM$19/$AN$42</f>
        <v>7.1916207579105842E-2</v>
      </c>
      <c r="FO165" s="142"/>
      <c r="FP165" s="283"/>
      <c r="FQ165" s="278"/>
      <c r="FR165" s="142"/>
      <c r="FS165" s="142"/>
      <c r="FT165" s="142"/>
      <c r="FU165" s="142"/>
      <c r="FW165" s="48">
        <v>1</v>
      </c>
      <c r="FX165" s="48">
        <v>2</v>
      </c>
      <c r="FY165" s="47" t="str">
        <f t="shared" ref="FY165:FY208" si="438">CONCATENATE(INDEX($AV$4:$AV$16,MATCH(FX165,$AT$4:$AT$16,0)),GF165)</f>
        <v>Pa5</v>
      </c>
      <c r="FZ165" s="47"/>
      <c r="GA165" s="99" t="s">
        <v>219</v>
      </c>
      <c r="GB165" s="99" t="s">
        <v>220</v>
      </c>
      <c r="GC165" s="99" t="s">
        <v>220</v>
      </c>
      <c r="GD165" s="99" t="s">
        <v>220</v>
      </c>
      <c r="GE165" s="99" t="s">
        <v>220</v>
      </c>
      <c r="GF165" s="47">
        <v>5</v>
      </c>
      <c r="GG165" s="48">
        <f t="shared" ref="GG165:GG208" si="439">VLOOKUP(GA165,$FP$86:$FU$123,LEFT(GG$85,1)+1,FALSE)</f>
        <v>6</v>
      </c>
      <c r="GH165" s="48">
        <f t="shared" ref="GH165:GH208" si="440">VLOOKUP(GB165,$FP$86:$FU$123,LEFT(GH$85,1)+1,FALSE)</f>
        <v>12</v>
      </c>
      <c r="GI165" s="48">
        <f t="shared" ref="GI165:GI208" si="441">VLOOKUP(GC165,$FP$86:$FU$123,LEFT(GI$85,1)+1,FALSE)</f>
        <v>12</v>
      </c>
      <c r="GJ165" s="48">
        <f t="shared" ref="GJ165:GJ208" si="442">VLOOKUP(GD165,$FP$86:$FU$123,LEFT(GJ$85,1)+1,FALSE)</f>
        <v>20</v>
      </c>
      <c r="GK165" s="48">
        <f t="shared" ref="GK165:GK208" si="443">VLOOKUP(GE165,$FP$86:$FU$123,LEFT(GK$85,1)+1,FALSE)</f>
        <v>12</v>
      </c>
      <c r="GL165" s="118">
        <f t="shared" ref="GL165:GL208" si="444">PRODUCT(GG165:GK165)</f>
        <v>207360</v>
      </c>
      <c r="GM165" s="118">
        <f t="shared" ref="GM165:GM208" si="445">IF(GN165&gt;0,GL165,0)*$GP$162</f>
        <v>80831.25</v>
      </c>
      <c r="GN165" s="118">
        <f t="shared" ref="GN165:GN208" si="446">HLOOKUP(GF165,$AW$43:$BA$56,FX165+1,TRUE)*$GN$162</f>
        <v>30000</v>
      </c>
      <c r="GO165" s="118">
        <f t="shared" ref="GO165:GO208" si="447">PRODUCT(GM165:GN165)</f>
        <v>2424937500</v>
      </c>
      <c r="GP165" s="51">
        <f t="shared" ref="GP165:GP208" si="448">GO165/$AM$19/$AN$42</f>
        <v>0.1112633646115789</v>
      </c>
      <c r="GS165" s="48">
        <v>11</v>
      </c>
      <c r="GT165" s="47">
        <v>4</v>
      </c>
      <c r="GU165" s="97" t="s">
        <v>240</v>
      </c>
      <c r="GV165" s="93">
        <f t="shared" si="282"/>
        <v>2</v>
      </c>
      <c r="GW165" s="47" t="s">
        <v>206</v>
      </c>
      <c r="GX165" s="99" t="str">
        <f t="shared" si="277"/>
        <v>Te4</v>
      </c>
      <c r="GY165" s="48">
        <f t="shared" si="299"/>
        <v>40</v>
      </c>
      <c r="GZ165" s="306">
        <f t="shared" si="390"/>
        <v>275787.06749638024</v>
      </c>
      <c r="HA165" s="95">
        <f t="shared" si="283"/>
        <v>634.88252581785082</v>
      </c>
      <c r="HB165" s="51">
        <f t="shared" si="279"/>
        <v>2.1988097232362239E-3</v>
      </c>
      <c r="HC165" s="51">
        <f t="shared" si="280"/>
        <v>1.0500630267117083E-3</v>
      </c>
      <c r="HD165" s="453">
        <f t="shared" si="281"/>
        <v>3.7974348399443619E-5</v>
      </c>
      <c r="HE165" s="68"/>
    </row>
    <row r="166" spans="1:213">
      <c r="A166" s="224"/>
      <c r="B166" s="54"/>
      <c r="C166" s="54"/>
      <c r="D166" s="54"/>
      <c r="E166" s="54"/>
      <c r="F166" s="117" t="b">
        <f>IF(COUNTIF(B153:F165,FALSE)&gt;0,FALSE,TRUE)</f>
        <v>1</v>
      </c>
      <c r="G166" s="49"/>
      <c r="H166" s="47" t="str">
        <f t="shared" si="398"/>
        <v/>
      </c>
      <c r="I166" s="47" t="str">
        <f t="shared" si="398"/>
        <v/>
      </c>
      <c r="J166" s="47" t="str">
        <f t="shared" si="398"/>
        <v/>
      </c>
      <c r="K166" s="47" t="str">
        <f t="shared" si="398"/>
        <v/>
      </c>
      <c r="L166" s="47" t="str">
        <f t="shared" si="398"/>
        <v/>
      </c>
      <c r="M166" s="49" t="str">
        <f t="shared" si="374"/>
        <v>PIC-b</v>
      </c>
      <c r="N166" s="201" t="str">
        <f t="shared" si="324"/>
        <v/>
      </c>
      <c r="O166" s="47" t="str">
        <f t="shared" si="325"/>
        <v/>
      </c>
      <c r="P166" s="47" t="str">
        <f t="shared" si="326"/>
        <v/>
      </c>
      <c r="Q166" s="47">
        <f t="shared" si="327"/>
        <v>1</v>
      </c>
      <c r="R166" s="201" t="str">
        <f t="shared" si="328"/>
        <v/>
      </c>
      <c r="Z166" s="47" t="str">
        <f t="shared" si="399"/>
        <v/>
      </c>
      <c r="AA166" s="47" t="str">
        <f t="shared" si="399"/>
        <v/>
      </c>
      <c r="AB166" s="47" t="str">
        <f t="shared" si="399"/>
        <v/>
      </c>
      <c r="AC166" s="47" t="str">
        <f t="shared" si="399"/>
        <v/>
      </c>
      <c r="AD166" s="47" t="str">
        <f t="shared" si="399"/>
        <v/>
      </c>
      <c r="AE166" s="49" t="str">
        <f t="shared" si="375"/>
        <v>PIC-b</v>
      </c>
      <c r="AF166" s="201" t="str">
        <f t="shared" si="329"/>
        <v/>
      </c>
      <c r="AG166" s="47" t="str">
        <f t="shared" si="330"/>
        <v/>
      </c>
      <c r="AH166" s="47" t="str">
        <f t="shared" si="331"/>
        <v/>
      </c>
      <c r="AI166" s="47">
        <f t="shared" si="332"/>
        <v>1</v>
      </c>
      <c r="AJ166" s="201">
        <f t="shared" si="333"/>
        <v>1</v>
      </c>
      <c r="AL166" s="332"/>
      <c r="AM166" s="217"/>
      <c r="AN166" s="217"/>
      <c r="AO166" s="217"/>
      <c r="AP166" s="217"/>
      <c r="AQ166" s="217"/>
      <c r="AR166" s="217"/>
      <c r="AU166" s="47"/>
      <c r="AV166" s="48"/>
      <c r="AW166" s="47">
        <v>1</v>
      </c>
      <c r="AX166" s="47">
        <v>2</v>
      </c>
      <c r="AY166" s="47">
        <v>3</v>
      </c>
      <c r="AZ166" s="47">
        <v>4</v>
      </c>
      <c r="BA166" s="47">
        <v>5</v>
      </c>
      <c r="BK166" s="48">
        <f t="shared" ref="BK166:BK208" si="449">BK165+1</f>
        <v>2</v>
      </c>
      <c r="BL166" s="48">
        <v>2</v>
      </c>
      <c r="BM166" s="47" t="str">
        <f t="shared" si="400"/>
        <v>Pa4</v>
      </c>
      <c r="BN166" s="47"/>
      <c r="BO166" s="47" t="s">
        <v>219</v>
      </c>
      <c r="BP166" s="99" t="s">
        <v>220</v>
      </c>
      <c r="BQ166" s="99" t="s">
        <v>220</v>
      </c>
      <c r="BR166" s="99" t="s">
        <v>220</v>
      </c>
      <c r="BS166" s="99" t="s">
        <v>222</v>
      </c>
      <c r="BT166" s="47">
        <v>4</v>
      </c>
      <c r="BU166" s="48">
        <f t="shared" si="401"/>
        <v>6</v>
      </c>
      <c r="BV166" s="48">
        <f t="shared" si="402"/>
        <v>12</v>
      </c>
      <c r="BW166" s="48">
        <f t="shared" si="403"/>
        <v>12</v>
      </c>
      <c r="BX166" s="48">
        <f t="shared" si="404"/>
        <v>20</v>
      </c>
      <c r="BY166" s="48">
        <f t="shared" si="405"/>
        <v>79</v>
      </c>
      <c r="BZ166" s="118">
        <f t="shared" si="406"/>
        <v>1365120</v>
      </c>
      <c r="CA166" s="118">
        <f t="shared" si="407"/>
        <v>544889.24818108324</v>
      </c>
      <c r="CB166" s="118">
        <f t="shared" si="408"/>
        <v>1500</v>
      </c>
      <c r="CC166" s="118">
        <f t="shared" ref="CC166:CC208" si="450">PRODUCT(CA166:CB166)</f>
        <v>817333872.2716248</v>
      </c>
      <c r="CD166" s="51">
        <f t="shared" si="409"/>
        <v>3.7501715668940519E-2</v>
      </c>
      <c r="CE166" s="275"/>
      <c r="CF166" s="287"/>
      <c r="CG166" s="142"/>
      <c r="CH166" s="142"/>
      <c r="CI166" s="142"/>
      <c r="CJ166" s="142"/>
      <c r="CK166" s="142"/>
      <c r="CN166" s="48">
        <f t="shared" ref="CN166:CN208" si="451">CN165+1</f>
        <v>2</v>
      </c>
      <c r="CO166" s="48">
        <v>2</v>
      </c>
      <c r="CP166" s="47" t="str">
        <f t="shared" si="410"/>
        <v>Pa4</v>
      </c>
      <c r="CQ166" s="47"/>
      <c r="CR166" s="47" t="s">
        <v>219</v>
      </c>
      <c r="CS166" s="99" t="s">
        <v>220</v>
      </c>
      <c r="CT166" s="99" t="s">
        <v>220</v>
      </c>
      <c r="CU166" s="99" t="s">
        <v>220</v>
      </c>
      <c r="CV166" s="99" t="s">
        <v>222</v>
      </c>
      <c r="CW166" s="47">
        <v>4</v>
      </c>
      <c r="CX166" s="48">
        <f t="shared" ref="CX166:CX208" si="452">VLOOKUP(CR166,$CG$86:$CL$123,LEFT(CX$85,1)+1,FALSE)</f>
        <v>6</v>
      </c>
      <c r="CY166" s="48">
        <f t="shared" ref="CY166:CY208" si="453">VLOOKUP(CS166,$CG$86:$CL$123,LEFT(CY$85,1)+1,FALSE)</f>
        <v>12</v>
      </c>
      <c r="CZ166" s="48">
        <f t="shared" ref="CZ166:CZ208" si="454">VLOOKUP(CT166,$CG$86:$CL$123,LEFT(CZ$85,1)+1,FALSE)</f>
        <v>12</v>
      </c>
      <c r="DA166" s="48">
        <f t="shared" ref="DA166:DA208" si="455">VLOOKUP(CU166,$CG$86:$CL$123,LEFT(DA$85,1)+1,FALSE)</f>
        <v>20</v>
      </c>
      <c r="DB166" s="48">
        <f t="shared" ref="DB166:DB208" si="456">VLOOKUP(CV166,$CG$86:$CL$123,LEFT(DB$85,1)+1,FALSE)</f>
        <v>79</v>
      </c>
      <c r="DC166" s="118">
        <f t="shared" si="411"/>
        <v>1365120</v>
      </c>
      <c r="DD166" s="118">
        <f t="shared" si="412"/>
        <v>573173.49460043188</v>
      </c>
      <c r="DE166" s="118">
        <f t="shared" si="413"/>
        <v>2500</v>
      </c>
      <c r="DF166" s="118">
        <f t="shared" si="414"/>
        <v>1432933736.5010798</v>
      </c>
      <c r="DG166" s="51">
        <f t="shared" si="415"/>
        <v>6.574727339923267E-2</v>
      </c>
      <c r="DI166" s="148"/>
      <c r="DJ166" s="282"/>
      <c r="DK166" s="284"/>
      <c r="DL166" s="142"/>
      <c r="DM166" s="142"/>
      <c r="DN166" s="142"/>
      <c r="DQ166" s="48">
        <f t="shared" ref="DQ166:DQ208" si="457">DQ165+1</f>
        <v>2</v>
      </c>
      <c r="DR166" s="48">
        <v>2</v>
      </c>
      <c r="DS166" s="47" t="str">
        <f t="shared" si="416"/>
        <v>Pa4</v>
      </c>
      <c r="DT166" s="47"/>
      <c r="DU166" s="47" t="s">
        <v>219</v>
      </c>
      <c r="DV166" s="99" t="s">
        <v>220</v>
      </c>
      <c r="DW166" s="99" t="s">
        <v>220</v>
      </c>
      <c r="DX166" s="99" t="s">
        <v>220</v>
      </c>
      <c r="DY166" s="99" t="s">
        <v>222</v>
      </c>
      <c r="DZ166" s="47">
        <v>4</v>
      </c>
      <c r="EA166" s="48">
        <f t="shared" si="417"/>
        <v>6</v>
      </c>
      <c r="EB166" s="48">
        <f t="shared" si="418"/>
        <v>12</v>
      </c>
      <c r="EC166" s="48">
        <f t="shared" si="419"/>
        <v>12</v>
      </c>
      <c r="ED166" s="48">
        <f t="shared" si="420"/>
        <v>20</v>
      </c>
      <c r="EE166" s="48">
        <f t="shared" si="421"/>
        <v>79</v>
      </c>
      <c r="EF166" s="118">
        <f t="shared" si="422"/>
        <v>1365120</v>
      </c>
      <c r="EG166" s="118">
        <f t="shared" si="423"/>
        <v>443825.06554798107</v>
      </c>
      <c r="EH166" s="118">
        <f t="shared" si="424"/>
        <v>4000</v>
      </c>
      <c r="EI166" s="118">
        <f t="shared" si="425"/>
        <v>1775300262.1919243</v>
      </c>
      <c r="EJ166" s="51">
        <f t="shared" si="426"/>
        <v>8.1456070668745773E-2</v>
      </c>
      <c r="EL166" s="148"/>
      <c r="EM166" s="282"/>
      <c r="EN166" s="284"/>
      <c r="EO166" s="142"/>
      <c r="EP166" s="142"/>
      <c r="EQ166" s="142"/>
      <c r="ER166" s="142"/>
      <c r="ET166" s="48">
        <f t="shared" ref="ET166:ET208" si="458">ET165+1</f>
        <v>2</v>
      </c>
      <c r="EU166" s="48">
        <v>2</v>
      </c>
      <c r="EV166" s="47" t="str">
        <f t="shared" si="427"/>
        <v>Pa4</v>
      </c>
      <c r="EW166" s="47"/>
      <c r="EX166" s="47" t="s">
        <v>219</v>
      </c>
      <c r="EY166" s="99" t="s">
        <v>220</v>
      </c>
      <c r="EZ166" s="99" t="s">
        <v>220</v>
      </c>
      <c r="FA166" s="99" t="s">
        <v>220</v>
      </c>
      <c r="FB166" s="99" t="s">
        <v>222</v>
      </c>
      <c r="FC166" s="47">
        <v>4</v>
      </c>
      <c r="FD166" s="48">
        <f t="shared" si="428"/>
        <v>6</v>
      </c>
      <c r="FE166" s="48">
        <f t="shared" si="429"/>
        <v>12</v>
      </c>
      <c r="FF166" s="48">
        <f t="shared" si="430"/>
        <v>12</v>
      </c>
      <c r="FG166" s="48">
        <f t="shared" si="431"/>
        <v>20</v>
      </c>
      <c r="FH166" s="48">
        <f t="shared" si="432"/>
        <v>79</v>
      </c>
      <c r="FI166" s="118">
        <f t="shared" si="433"/>
        <v>1365120</v>
      </c>
      <c r="FJ166" s="118">
        <f t="shared" si="434"/>
        <v>515930.24460431654</v>
      </c>
      <c r="FK166" s="118">
        <f t="shared" si="435"/>
        <v>5000</v>
      </c>
      <c r="FL166" s="118">
        <f t="shared" si="436"/>
        <v>2579651223.0215826</v>
      </c>
      <c r="FM166" s="51">
        <f t="shared" si="437"/>
        <v>0.11836209164061168</v>
      </c>
      <c r="FO166" s="267"/>
      <c r="FP166" s="267"/>
      <c r="FQ166" s="267"/>
      <c r="FR166" s="142"/>
      <c r="FS166" s="142"/>
      <c r="FT166" s="142"/>
      <c r="FU166" s="142"/>
      <c r="FW166" s="48">
        <f t="shared" ref="FW166:FW208" si="459">FW165+1</f>
        <v>2</v>
      </c>
      <c r="FX166" s="48">
        <v>2</v>
      </c>
      <c r="FY166" s="47" t="str">
        <f t="shared" si="438"/>
        <v>Pa4</v>
      </c>
      <c r="FZ166" s="47"/>
      <c r="GA166" s="47" t="s">
        <v>219</v>
      </c>
      <c r="GB166" s="99" t="s">
        <v>220</v>
      </c>
      <c r="GC166" s="99" t="s">
        <v>220</v>
      </c>
      <c r="GD166" s="99" t="s">
        <v>220</v>
      </c>
      <c r="GE166" s="99" t="s">
        <v>222</v>
      </c>
      <c r="GF166" s="47">
        <v>4</v>
      </c>
      <c r="GG166" s="48">
        <f t="shared" si="439"/>
        <v>6</v>
      </c>
      <c r="GH166" s="48">
        <f t="shared" si="440"/>
        <v>12</v>
      </c>
      <c r="GI166" s="48">
        <f t="shared" si="441"/>
        <v>12</v>
      </c>
      <c r="GJ166" s="48">
        <f t="shared" si="442"/>
        <v>20</v>
      </c>
      <c r="GK166" s="48">
        <f t="shared" si="443"/>
        <v>79</v>
      </c>
      <c r="GL166" s="118">
        <f t="shared" si="444"/>
        <v>1365120</v>
      </c>
      <c r="GM166" s="118">
        <f t="shared" si="445"/>
        <v>532139.0625</v>
      </c>
      <c r="GN166" s="118">
        <f t="shared" si="446"/>
        <v>7500</v>
      </c>
      <c r="GO166" s="118">
        <f t="shared" si="447"/>
        <v>3991042968.75</v>
      </c>
      <c r="GP166" s="51">
        <f t="shared" si="448"/>
        <v>0.18312095425655694</v>
      </c>
      <c r="GS166" s="48">
        <v>11</v>
      </c>
      <c r="GT166" s="47">
        <v>3</v>
      </c>
      <c r="GU166" s="97" t="s">
        <v>240</v>
      </c>
      <c r="GV166" s="93">
        <f t="shared" si="282"/>
        <v>2</v>
      </c>
      <c r="GW166" s="47" t="s">
        <v>206</v>
      </c>
      <c r="GX166" s="99" t="str">
        <f t="shared" si="277"/>
        <v>Te3</v>
      </c>
      <c r="GY166" s="48">
        <f t="shared" si="299"/>
        <v>20</v>
      </c>
      <c r="GZ166" s="306">
        <f t="shared" si="390"/>
        <v>615375.62075684848</v>
      </c>
      <c r="HA166" s="95">
        <f t="shared" si="283"/>
        <v>284.52929250699668</v>
      </c>
      <c r="HB166" s="51">
        <f t="shared" si="279"/>
        <v>4.906299307818141E-3</v>
      </c>
      <c r="HC166" s="51">
        <f t="shared" si="280"/>
        <v>1.1715255409955254E-3</v>
      </c>
      <c r="HD166" s="453">
        <f t="shared" si="281"/>
        <v>8.390514638794798E-4</v>
      </c>
      <c r="HE166" s="68"/>
    </row>
    <row r="167" spans="1:213">
      <c r="G167" s="49"/>
      <c r="H167" s="47" t="str">
        <f t="shared" si="398"/>
        <v/>
      </c>
      <c r="I167" s="47" t="str">
        <f t="shared" si="398"/>
        <v/>
      </c>
      <c r="J167" s="47" t="str">
        <f t="shared" si="398"/>
        <v/>
      </c>
      <c r="K167" s="47" t="str">
        <f t="shared" si="398"/>
        <v/>
      </c>
      <c r="L167" s="47" t="str">
        <f t="shared" si="398"/>
        <v/>
      </c>
      <c r="M167" s="49" t="str">
        <f t="shared" si="374"/>
        <v>PIC-b</v>
      </c>
      <c r="N167" s="201" t="str">
        <f t="shared" si="324"/>
        <v/>
      </c>
      <c r="O167" s="47" t="str">
        <f t="shared" si="325"/>
        <v/>
      </c>
      <c r="P167" s="47" t="str">
        <f t="shared" si="326"/>
        <v/>
      </c>
      <c r="Q167" s="47">
        <f t="shared" si="327"/>
        <v>1</v>
      </c>
      <c r="R167" s="201" t="str">
        <f t="shared" si="328"/>
        <v/>
      </c>
      <c r="Z167" s="47" t="str">
        <f t="shared" si="399"/>
        <v/>
      </c>
      <c r="AA167" s="47" t="str">
        <f t="shared" si="399"/>
        <v/>
      </c>
      <c r="AB167" s="47" t="str">
        <f t="shared" si="399"/>
        <v/>
      </c>
      <c r="AC167" s="47" t="str">
        <f t="shared" si="399"/>
        <v/>
      </c>
      <c r="AD167" s="47" t="str">
        <f t="shared" si="399"/>
        <v/>
      </c>
      <c r="AE167" s="49" t="str">
        <f t="shared" si="375"/>
        <v>PIC-b</v>
      </c>
      <c r="AF167" s="201" t="str">
        <f t="shared" si="329"/>
        <v/>
      </c>
      <c r="AG167" s="47" t="str">
        <f t="shared" si="330"/>
        <v/>
      </c>
      <c r="AH167" s="47" t="str">
        <f t="shared" si="331"/>
        <v/>
      </c>
      <c r="AI167" s="47">
        <f t="shared" si="332"/>
        <v>1</v>
      </c>
      <c r="AJ167" s="201">
        <f t="shared" si="333"/>
        <v>1</v>
      </c>
      <c r="AL167" s="332"/>
      <c r="AM167" s="217"/>
      <c r="AN167" s="217"/>
      <c r="AO167" s="217"/>
      <c r="AP167" s="217"/>
      <c r="AQ167" s="217"/>
      <c r="AR167" s="217"/>
      <c r="AT167" s="46">
        <f t="shared" ref="AT167:AV179" si="460">AT150</f>
        <v>1</v>
      </c>
      <c r="AU167" s="47" t="str">
        <f t="shared" si="460"/>
        <v>Wild</v>
      </c>
      <c r="AV167" s="47" t="str">
        <f t="shared" si="460"/>
        <v>Wd</v>
      </c>
      <c r="AW167" s="171">
        <f>((SUMIF($CP$86:$CP$159,CONCATENATE($AV167,AW$166),$DG$86:$DG$159)+SUMIF($CP$165:$CP$238,CONCATENATE($AV167,AW$166),$DG$165:$DG$238)+SUMIF($CP$244:$CP$317,CONCATENATE($AV167,AW$166),$DG$244:$DG$317))*$AP$58)/$AN$56</f>
        <v>0</v>
      </c>
      <c r="AX167" s="171">
        <f t="shared" ref="AX167:BA179" si="461">((SUMIF($CP$86:$CP$159,CONCATENATE($AV167,AX$166),$DG$86:$DG$159)+SUMIF($CP$165:$CP$238,CONCATENATE($AV167,AX$166),$DG$165:$DG$238)+SUMIF($CP$244:$CP$317,CONCATENATE($AV167,AX$166),$DG$244:$DG$317))*$AP$58)/$AN$56</f>
        <v>0</v>
      </c>
      <c r="AY167" s="171">
        <f t="shared" si="461"/>
        <v>0</v>
      </c>
      <c r="AZ167" s="171">
        <f t="shared" si="461"/>
        <v>0</v>
      </c>
      <c r="BA167" s="171">
        <f t="shared" si="461"/>
        <v>0</v>
      </c>
      <c r="BK167" s="48">
        <f t="shared" si="449"/>
        <v>3</v>
      </c>
      <c r="BL167" s="48">
        <v>2</v>
      </c>
      <c r="BM167" s="47" t="str">
        <f t="shared" si="400"/>
        <v>Pa3</v>
      </c>
      <c r="BN167" s="47"/>
      <c r="BO167" s="47" t="s">
        <v>219</v>
      </c>
      <c r="BP167" s="99" t="s">
        <v>220</v>
      </c>
      <c r="BQ167" s="99" t="s">
        <v>220</v>
      </c>
      <c r="BR167" s="47" t="s">
        <v>78</v>
      </c>
      <c r="BS167" s="99" t="s">
        <v>223</v>
      </c>
      <c r="BT167" s="47">
        <v>3</v>
      </c>
      <c r="BU167" s="48">
        <f t="shared" si="401"/>
        <v>6</v>
      </c>
      <c r="BV167" s="48">
        <f t="shared" si="402"/>
        <v>12</v>
      </c>
      <c r="BW167" s="48">
        <f t="shared" si="403"/>
        <v>12</v>
      </c>
      <c r="BX167" s="48">
        <f t="shared" si="404"/>
        <v>54</v>
      </c>
      <c r="BY167" s="48">
        <f t="shared" si="405"/>
        <v>91</v>
      </c>
      <c r="BZ167" s="118">
        <f t="shared" si="406"/>
        <v>4245696</v>
      </c>
      <c r="CA167" s="118">
        <f t="shared" si="407"/>
        <v>1694674.5351657236</v>
      </c>
      <c r="CB167" s="118">
        <f t="shared" si="408"/>
        <v>300</v>
      </c>
      <c r="CC167" s="118">
        <f t="shared" si="450"/>
        <v>508402360.54971707</v>
      </c>
      <c r="CD167" s="51">
        <f t="shared" si="409"/>
        <v>2.3327016556604269E-2</v>
      </c>
      <c r="CE167" s="275"/>
      <c r="CF167" s="287"/>
      <c r="CG167" s="142"/>
      <c r="CH167" s="142"/>
      <c r="CI167" s="142"/>
      <c r="CJ167" s="142"/>
      <c r="CK167" s="142"/>
      <c r="CN167" s="48">
        <f t="shared" si="451"/>
        <v>3</v>
      </c>
      <c r="CO167" s="48">
        <v>2</v>
      </c>
      <c r="CP167" s="47" t="str">
        <f t="shared" si="410"/>
        <v>Pa3</v>
      </c>
      <c r="CQ167" s="47"/>
      <c r="CR167" s="47" t="s">
        <v>219</v>
      </c>
      <c r="CS167" s="99" t="s">
        <v>220</v>
      </c>
      <c r="CT167" s="99" t="s">
        <v>220</v>
      </c>
      <c r="CU167" s="47" t="s">
        <v>78</v>
      </c>
      <c r="CV167" s="99" t="s">
        <v>223</v>
      </c>
      <c r="CW167" s="47">
        <v>3</v>
      </c>
      <c r="CX167" s="48">
        <f t="shared" si="452"/>
        <v>6</v>
      </c>
      <c r="CY167" s="48">
        <f t="shared" si="453"/>
        <v>12</v>
      </c>
      <c r="CZ167" s="48">
        <f t="shared" si="454"/>
        <v>12</v>
      </c>
      <c r="DA167" s="48">
        <f t="shared" si="455"/>
        <v>54</v>
      </c>
      <c r="DB167" s="48">
        <f t="shared" si="456"/>
        <v>91</v>
      </c>
      <c r="DC167" s="118">
        <f t="shared" si="411"/>
        <v>4245696</v>
      </c>
      <c r="DD167" s="118">
        <f t="shared" si="412"/>
        <v>1782642.1218142547</v>
      </c>
      <c r="DE167" s="118">
        <f t="shared" si="413"/>
        <v>500</v>
      </c>
      <c r="DF167" s="118">
        <f t="shared" si="414"/>
        <v>891321060.90712738</v>
      </c>
      <c r="DG167" s="51">
        <f t="shared" si="415"/>
        <v>4.0896468542256877E-2</v>
      </c>
      <c r="DI167" s="148"/>
      <c r="DJ167" s="282"/>
      <c r="DK167" s="148"/>
      <c r="DL167" s="258"/>
      <c r="DM167" s="142"/>
      <c r="DN167" s="142"/>
      <c r="DQ167" s="48">
        <f t="shared" si="457"/>
        <v>3</v>
      </c>
      <c r="DR167" s="48">
        <v>2</v>
      </c>
      <c r="DS167" s="47" t="str">
        <f t="shared" si="416"/>
        <v>Pa3</v>
      </c>
      <c r="DT167" s="47"/>
      <c r="DU167" s="47" t="s">
        <v>219</v>
      </c>
      <c r="DV167" s="99" t="s">
        <v>220</v>
      </c>
      <c r="DW167" s="99" t="s">
        <v>220</v>
      </c>
      <c r="DX167" s="47" t="s">
        <v>78</v>
      </c>
      <c r="DY167" s="99" t="s">
        <v>223</v>
      </c>
      <c r="DZ167" s="47">
        <v>3</v>
      </c>
      <c r="EA167" s="48">
        <f t="shared" si="417"/>
        <v>6</v>
      </c>
      <c r="EB167" s="48">
        <f t="shared" si="418"/>
        <v>12</v>
      </c>
      <c r="EC167" s="48">
        <f t="shared" si="419"/>
        <v>12</v>
      </c>
      <c r="ED167" s="48">
        <f t="shared" si="420"/>
        <v>54</v>
      </c>
      <c r="EE167" s="48">
        <f t="shared" si="421"/>
        <v>91</v>
      </c>
      <c r="EF167" s="118">
        <f t="shared" si="422"/>
        <v>4245696</v>
      </c>
      <c r="EG167" s="118">
        <f t="shared" si="423"/>
        <v>1380352.1342422653</v>
      </c>
      <c r="EH167" s="118">
        <f t="shared" si="424"/>
        <v>800</v>
      </c>
      <c r="EI167" s="118">
        <f t="shared" si="425"/>
        <v>1104281707.3938122</v>
      </c>
      <c r="EJ167" s="51">
        <f t="shared" si="426"/>
        <v>5.0667738134964141E-2</v>
      </c>
      <c r="EL167" s="148"/>
      <c r="EM167" s="282"/>
      <c r="EN167" s="148"/>
      <c r="EO167" s="258"/>
      <c r="EP167" s="142"/>
      <c r="EQ167" s="142"/>
      <c r="ER167" s="142"/>
      <c r="ET167" s="48">
        <f t="shared" si="458"/>
        <v>3</v>
      </c>
      <c r="EU167" s="48">
        <v>2</v>
      </c>
      <c r="EV167" s="47" t="str">
        <f t="shared" si="427"/>
        <v>Pa3</v>
      </c>
      <c r="EW167" s="47"/>
      <c r="EX167" s="47" t="s">
        <v>219</v>
      </c>
      <c r="EY167" s="99" t="s">
        <v>220</v>
      </c>
      <c r="EZ167" s="99" t="s">
        <v>220</v>
      </c>
      <c r="FA167" s="47" t="s">
        <v>78</v>
      </c>
      <c r="FB167" s="99" t="s">
        <v>223</v>
      </c>
      <c r="FC167" s="47">
        <v>3</v>
      </c>
      <c r="FD167" s="48">
        <f t="shared" si="428"/>
        <v>6</v>
      </c>
      <c r="FE167" s="48">
        <f t="shared" si="429"/>
        <v>12</v>
      </c>
      <c r="FF167" s="48">
        <f t="shared" si="430"/>
        <v>12</v>
      </c>
      <c r="FG167" s="48">
        <f t="shared" si="431"/>
        <v>54</v>
      </c>
      <c r="FH167" s="48">
        <f t="shared" si="432"/>
        <v>91</v>
      </c>
      <c r="FI167" s="118">
        <f t="shared" si="433"/>
        <v>4245696</v>
      </c>
      <c r="FJ167" s="118">
        <f t="shared" si="434"/>
        <v>1604608.3683453237</v>
      </c>
      <c r="FK167" s="118">
        <f t="shared" si="435"/>
        <v>1000</v>
      </c>
      <c r="FL167" s="118">
        <f t="shared" si="436"/>
        <v>1604608368.3453238</v>
      </c>
      <c r="FM167" s="51">
        <f t="shared" si="437"/>
        <v>7.3624217509109594E-2</v>
      </c>
      <c r="FO167" s="148"/>
      <c r="FP167" s="282"/>
      <c r="FQ167" s="284"/>
      <c r="FR167" s="142"/>
      <c r="FS167" s="142"/>
      <c r="FT167" s="142"/>
      <c r="FU167" s="142"/>
      <c r="FW167" s="48">
        <f t="shared" si="459"/>
        <v>3</v>
      </c>
      <c r="FX167" s="48">
        <v>2</v>
      </c>
      <c r="FY167" s="47" t="str">
        <f t="shared" si="438"/>
        <v>Pa3</v>
      </c>
      <c r="FZ167" s="47"/>
      <c r="GA167" s="47" t="s">
        <v>219</v>
      </c>
      <c r="GB167" s="99" t="s">
        <v>220</v>
      </c>
      <c r="GC167" s="99" t="s">
        <v>220</v>
      </c>
      <c r="GD167" s="47" t="s">
        <v>78</v>
      </c>
      <c r="GE167" s="99" t="s">
        <v>223</v>
      </c>
      <c r="GF167" s="47">
        <v>3</v>
      </c>
      <c r="GG167" s="48">
        <f t="shared" si="439"/>
        <v>6</v>
      </c>
      <c r="GH167" s="48">
        <f t="shared" si="440"/>
        <v>12</v>
      </c>
      <c r="GI167" s="48">
        <f t="shared" si="441"/>
        <v>12</v>
      </c>
      <c r="GJ167" s="48">
        <f t="shared" si="442"/>
        <v>54</v>
      </c>
      <c r="GK167" s="48">
        <f t="shared" si="443"/>
        <v>91</v>
      </c>
      <c r="GL167" s="118">
        <f t="shared" si="444"/>
        <v>4245696</v>
      </c>
      <c r="GM167" s="118">
        <f t="shared" si="445"/>
        <v>1655019.84375</v>
      </c>
      <c r="GN167" s="118">
        <f t="shared" si="446"/>
        <v>1500</v>
      </c>
      <c r="GO167" s="118">
        <f t="shared" si="447"/>
        <v>2482529765.625</v>
      </c>
      <c r="GP167" s="51">
        <f t="shared" si="448"/>
        <v>0.1139058695211039</v>
      </c>
      <c r="GS167" s="48">
        <v>11</v>
      </c>
      <c r="GT167" s="47">
        <v>2</v>
      </c>
      <c r="GU167" s="97" t="s">
        <v>240</v>
      </c>
      <c r="GV167" s="93">
        <f t="shared" si="282"/>
        <v>2</v>
      </c>
      <c r="GW167" s="47" t="s">
        <v>206</v>
      </c>
      <c r="GX167" s="99" t="str">
        <f t="shared" si="277"/>
        <v>Te2</v>
      </c>
      <c r="GY167" s="48">
        <f t="shared" si="299"/>
        <v>0</v>
      </c>
      <c r="GZ167" s="306">
        <f t="shared" si="390"/>
        <v>0</v>
      </c>
      <c r="HA167" s="95">
        <f t="shared" si="283"/>
        <v>0</v>
      </c>
      <c r="HB167" s="51">
        <f t="shared" si="279"/>
        <v>0</v>
      </c>
      <c r="HC167" s="51">
        <f t="shared" si="280"/>
        <v>0</v>
      </c>
      <c r="HD167" s="453">
        <f t="shared" si="281"/>
        <v>0</v>
      </c>
      <c r="HE167" s="68"/>
    </row>
    <row r="168" spans="1:213">
      <c r="G168" s="49"/>
      <c r="H168" s="47" t="str">
        <f t="shared" si="398"/>
        <v/>
      </c>
      <c r="I168" s="47" t="str">
        <f t="shared" si="398"/>
        <v/>
      </c>
      <c r="J168" s="47" t="str">
        <f t="shared" si="398"/>
        <v/>
      </c>
      <c r="K168" s="47" t="str">
        <f t="shared" si="398"/>
        <v/>
      </c>
      <c r="L168" s="47" t="str">
        <f t="shared" si="398"/>
        <v/>
      </c>
      <c r="M168" s="49" t="str">
        <f t="shared" si="374"/>
        <v>PIC-b</v>
      </c>
      <c r="N168" s="201" t="str">
        <f t="shared" ref="N168:N196" si="462">IF(AND(COUNTIF(H68:H70,$AL$26)=0,COUNTIF(H68:H70,$M168)=0,H71&lt;&gt;""),1,"")</f>
        <v/>
      </c>
      <c r="O168" s="47" t="str">
        <f t="shared" ref="O168:O196" si="463">IF(AND(COUNTIF(I68:I71,$AL$26)=0,COUNTIF(I68:I71,$M168)=0,I71&lt;&gt;""),1,"")</f>
        <v/>
      </c>
      <c r="P168" s="47" t="str">
        <f t="shared" ref="P168:P196" si="464">IF(AND(COUNTIF(J68:J71,$AL$26)=0,COUNTIF(J68:J71,$M168)=0,J71&lt;&gt;""),1,"")</f>
        <v/>
      </c>
      <c r="Q168" s="47">
        <f t="shared" ref="Q168:Q196" si="465">IF(AND(COUNTIF(K68:K71,$AL$26)=0,COUNTIF(K68:K71,$M168)=0,K71&lt;&gt;""),1,"")</f>
        <v>1</v>
      </c>
      <c r="R168" s="201" t="str">
        <f t="shared" ref="R168:R196" si="466">IF(AND(COUNTIF(L68:L70,$AL$26)=0,COUNTIF(L68:L70,$M168)=0,L71&lt;&gt;""),1,"")</f>
        <v/>
      </c>
      <c r="Z168" s="47" t="str">
        <f t="shared" si="399"/>
        <v/>
      </c>
      <c r="AA168" s="47" t="str">
        <f t="shared" si="399"/>
        <v/>
      </c>
      <c r="AB168" s="47" t="str">
        <f t="shared" si="399"/>
        <v/>
      </c>
      <c r="AC168" s="47" t="str">
        <f t="shared" si="399"/>
        <v/>
      </c>
      <c r="AD168" s="47" t="str">
        <f t="shared" si="399"/>
        <v/>
      </c>
      <c r="AE168" s="49" t="str">
        <f t="shared" si="375"/>
        <v>PIC-b</v>
      </c>
      <c r="AF168" s="201" t="str">
        <f t="shared" ref="AF168:AF196" si="467">IF(AND(COUNTIF(Z68:Z70,$AL$26)=0,COUNTIF(Z68:Z70,$AE168)=0,Z71&lt;&gt;""),1,"")</f>
        <v/>
      </c>
      <c r="AG168" s="47" t="str">
        <f t="shared" ref="AG168:AG196" si="468">IF(AND(COUNTIF(AA68:AA71,$AL$26)=0,COUNTIF(AA68:AA71,$AE168)=0,AA71&lt;&gt;""),1,"")</f>
        <v/>
      </c>
      <c r="AH168" s="47" t="str">
        <f t="shared" ref="AH168:AH196" si="469">IF(AND(COUNTIF(AB68:AB71,$AL$26)=0,COUNTIF(AB68:AB71,$AE168)=0,AB71&lt;&gt;""),1,"")</f>
        <v/>
      </c>
      <c r="AI168" s="47">
        <f t="shared" ref="AI168:AI196" si="470">IF(AND(COUNTIF(AC68:AC71,$AL$26)=0,COUNTIF(AC68:AC71,$AE168)=0,AC71&lt;&gt;""),1,"")</f>
        <v>1</v>
      </c>
      <c r="AJ168" s="201">
        <f t="shared" ref="AJ168:AJ196" si="471">IF(AND(COUNTIF(AD68:AD70,$AL$26)=0,COUNTIF(AD68:AD70,$AE168)=0,AD71&lt;&gt;""),1,"")</f>
        <v>1</v>
      </c>
      <c r="AL168" s="217"/>
      <c r="AM168" s="217"/>
      <c r="AN168" s="217"/>
      <c r="AO168" s="330"/>
      <c r="AP168" s="330"/>
      <c r="AQ168" s="217"/>
      <c r="AR168" s="217"/>
      <c r="AT168" s="46">
        <f t="shared" si="460"/>
        <v>2</v>
      </c>
      <c r="AU168" s="47" t="str">
        <f t="shared" si="460"/>
        <v>PIC-a</v>
      </c>
      <c r="AV168" s="47" t="str">
        <f t="shared" si="460"/>
        <v>Pa</v>
      </c>
      <c r="AW168" s="171">
        <f t="shared" ref="AW168:AW179" si="472">((SUMIF($CP$86:$CP$159,CONCATENATE($AV168,AW$166),$DG$86:$DG$159)+SUMIF($CP$165:$CP$238,CONCATENATE($AV168,AW$166),$DG$165:$DG$238)+SUMIF($CP$244:$CP$317,CONCATENATE($AV168,AW$166),$DG$244:$DG$317))*$AP$58)/$AN$56</f>
        <v>0</v>
      </c>
      <c r="AX168" s="171">
        <f t="shared" si="461"/>
        <v>0</v>
      </c>
      <c r="AY168" s="171">
        <f t="shared" si="461"/>
        <v>9.5719657324296464E-3</v>
      </c>
      <c r="AZ168" s="171">
        <f t="shared" si="461"/>
        <v>1.5388386098126615E-2</v>
      </c>
      <c r="BA168" s="171">
        <f t="shared" si="461"/>
        <v>9.349905477342756E-3</v>
      </c>
      <c r="BK168" s="48">
        <f t="shared" si="449"/>
        <v>4</v>
      </c>
      <c r="BL168" s="48">
        <v>2</v>
      </c>
      <c r="BM168" s="47" t="str">
        <f t="shared" si="400"/>
        <v>Pa2</v>
      </c>
      <c r="BN168" s="47"/>
      <c r="BO168" s="47" t="s">
        <v>219</v>
      </c>
      <c r="BP168" s="99" t="s">
        <v>220</v>
      </c>
      <c r="BQ168" s="47" t="s">
        <v>78</v>
      </c>
      <c r="BR168" s="99" t="s">
        <v>223</v>
      </c>
      <c r="BS168" s="99" t="s">
        <v>223</v>
      </c>
      <c r="BT168" s="47">
        <v>2</v>
      </c>
      <c r="BU168" s="48">
        <f t="shared" si="401"/>
        <v>6</v>
      </c>
      <c r="BV168" s="48">
        <f t="shared" si="402"/>
        <v>12</v>
      </c>
      <c r="BW168" s="48">
        <f t="shared" si="403"/>
        <v>33</v>
      </c>
      <c r="BX168" s="48">
        <f t="shared" si="404"/>
        <v>72</v>
      </c>
      <c r="BY168" s="48">
        <f t="shared" si="405"/>
        <v>91</v>
      </c>
      <c r="BZ168" s="118">
        <f t="shared" si="406"/>
        <v>15567552</v>
      </c>
      <c r="CA168" s="118">
        <f t="shared" si="407"/>
        <v>0</v>
      </c>
      <c r="CB168" s="118">
        <f t="shared" si="408"/>
        <v>0</v>
      </c>
      <c r="CC168" s="118">
        <f t="shared" si="450"/>
        <v>0</v>
      </c>
      <c r="CD168" s="51">
        <f t="shared" si="409"/>
        <v>0</v>
      </c>
      <c r="CE168" s="275"/>
      <c r="CF168" s="287"/>
      <c r="CG168" s="142"/>
      <c r="CH168" s="142"/>
      <c r="CI168" s="142"/>
      <c r="CJ168" s="142"/>
      <c r="CK168" s="142"/>
      <c r="CN168" s="48">
        <f t="shared" si="451"/>
        <v>4</v>
      </c>
      <c r="CO168" s="48">
        <v>2</v>
      </c>
      <c r="CP168" s="47" t="str">
        <f t="shared" si="410"/>
        <v>Pa2</v>
      </c>
      <c r="CQ168" s="47"/>
      <c r="CR168" s="47" t="s">
        <v>219</v>
      </c>
      <c r="CS168" s="99" t="s">
        <v>220</v>
      </c>
      <c r="CT168" s="47" t="s">
        <v>78</v>
      </c>
      <c r="CU168" s="99" t="s">
        <v>223</v>
      </c>
      <c r="CV168" s="99" t="s">
        <v>223</v>
      </c>
      <c r="CW168" s="47">
        <v>2</v>
      </c>
      <c r="CX168" s="48">
        <f t="shared" si="452"/>
        <v>6</v>
      </c>
      <c r="CY168" s="48">
        <f t="shared" si="453"/>
        <v>12</v>
      </c>
      <c r="CZ168" s="48">
        <f t="shared" si="454"/>
        <v>33</v>
      </c>
      <c r="DA168" s="48">
        <f t="shared" si="455"/>
        <v>72</v>
      </c>
      <c r="DB168" s="48">
        <f t="shared" si="456"/>
        <v>91</v>
      </c>
      <c r="DC168" s="118">
        <f t="shared" si="411"/>
        <v>15567552</v>
      </c>
      <c r="DD168" s="118">
        <f t="shared" si="412"/>
        <v>0</v>
      </c>
      <c r="DE168" s="118">
        <f t="shared" si="413"/>
        <v>0</v>
      </c>
      <c r="DF168" s="118">
        <f t="shared" si="414"/>
        <v>0</v>
      </c>
      <c r="DG168" s="51">
        <f t="shared" si="415"/>
        <v>0</v>
      </c>
      <c r="DI168" s="142"/>
      <c r="DJ168" s="142"/>
      <c r="DK168" s="142"/>
      <c r="DL168" s="142"/>
      <c r="DM168" s="142"/>
      <c r="DN168" s="142"/>
      <c r="DQ168" s="48">
        <f t="shared" si="457"/>
        <v>4</v>
      </c>
      <c r="DR168" s="48">
        <v>2</v>
      </c>
      <c r="DS168" s="47" t="str">
        <f t="shared" si="416"/>
        <v>Pa2</v>
      </c>
      <c r="DT168" s="47"/>
      <c r="DU168" s="47" t="s">
        <v>219</v>
      </c>
      <c r="DV168" s="99" t="s">
        <v>220</v>
      </c>
      <c r="DW168" s="47" t="s">
        <v>78</v>
      </c>
      <c r="DX168" s="99" t="s">
        <v>223</v>
      </c>
      <c r="DY168" s="99" t="s">
        <v>223</v>
      </c>
      <c r="DZ168" s="47">
        <v>2</v>
      </c>
      <c r="EA168" s="48">
        <f t="shared" si="417"/>
        <v>6</v>
      </c>
      <c r="EB168" s="48">
        <f t="shared" si="418"/>
        <v>12</v>
      </c>
      <c r="EC168" s="48">
        <f t="shared" si="419"/>
        <v>33</v>
      </c>
      <c r="ED168" s="48">
        <f t="shared" si="420"/>
        <v>72</v>
      </c>
      <c r="EE168" s="48">
        <f t="shared" si="421"/>
        <v>91</v>
      </c>
      <c r="EF168" s="118">
        <f t="shared" si="422"/>
        <v>15567552</v>
      </c>
      <c r="EG168" s="118">
        <f t="shared" si="423"/>
        <v>0</v>
      </c>
      <c r="EH168" s="118">
        <f t="shared" si="424"/>
        <v>0</v>
      </c>
      <c r="EI168" s="118">
        <f t="shared" si="425"/>
        <v>0</v>
      </c>
      <c r="EJ168" s="51">
        <f t="shared" si="426"/>
        <v>0</v>
      </c>
      <c r="EL168" s="142"/>
      <c r="EM168" s="142"/>
      <c r="EN168" s="142"/>
      <c r="EO168" s="142"/>
      <c r="EP168" s="142"/>
      <c r="EQ168" s="142"/>
      <c r="ER168" s="142"/>
      <c r="ET168" s="48">
        <f t="shared" si="458"/>
        <v>4</v>
      </c>
      <c r="EU168" s="48">
        <v>2</v>
      </c>
      <c r="EV168" s="47" t="str">
        <f t="shared" si="427"/>
        <v>Pa2</v>
      </c>
      <c r="EW168" s="47"/>
      <c r="EX168" s="47" t="s">
        <v>219</v>
      </c>
      <c r="EY168" s="99" t="s">
        <v>220</v>
      </c>
      <c r="EZ168" s="47" t="s">
        <v>78</v>
      </c>
      <c r="FA168" s="99" t="s">
        <v>223</v>
      </c>
      <c r="FB168" s="99" t="s">
        <v>223</v>
      </c>
      <c r="FC168" s="47">
        <v>2</v>
      </c>
      <c r="FD168" s="48">
        <f t="shared" si="428"/>
        <v>6</v>
      </c>
      <c r="FE168" s="48">
        <f t="shared" si="429"/>
        <v>12</v>
      </c>
      <c r="FF168" s="48">
        <f t="shared" si="430"/>
        <v>33</v>
      </c>
      <c r="FG168" s="48">
        <f t="shared" si="431"/>
        <v>72</v>
      </c>
      <c r="FH168" s="48">
        <f t="shared" si="432"/>
        <v>91</v>
      </c>
      <c r="FI168" s="118">
        <f t="shared" si="433"/>
        <v>15567552</v>
      </c>
      <c r="FJ168" s="118">
        <f t="shared" si="434"/>
        <v>0</v>
      </c>
      <c r="FK168" s="118">
        <f t="shared" si="435"/>
        <v>0</v>
      </c>
      <c r="FL168" s="118">
        <f t="shared" si="436"/>
        <v>0</v>
      </c>
      <c r="FM168" s="51">
        <f t="shared" si="437"/>
        <v>0</v>
      </c>
      <c r="FO168" s="148"/>
      <c r="FP168" s="282"/>
      <c r="FQ168" s="284"/>
      <c r="FR168" s="142"/>
      <c r="FS168" s="142"/>
      <c r="FT168" s="142"/>
      <c r="FU168" s="142"/>
      <c r="FW168" s="48">
        <f t="shared" si="459"/>
        <v>4</v>
      </c>
      <c r="FX168" s="48">
        <v>2</v>
      </c>
      <c r="FY168" s="47" t="str">
        <f t="shared" si="438"/>
        <v>Pa2</v>
      </c>
      <c r="FZ168" s="47"/>
      <c r="GA168" s="47" t="s">
        <v>219</v>
      </c>
      <c r="GB168" s="99" t="s">
        <v>220</v>
      </c>
      <c r="GC168" s="47" t="s">
        <v>78</v>
      </c>
      <c r="GD168" s="99" t="s">
        <v>223</v>
      </c>
      <c r="GE168" s="99" t="s">
        <v>223</v>
      </c>
      <c r="GF168" s="47">
        <v>2</v>
      </c>
      <c r="GG168" s="48">
        <f t="shared" si="439"/>
        <v>6</v>
      </c>
      <c r="GH168" s="48">
        <f t="shared" si="440"/>
        <v>12</v>
      </c>
      <c r="GI168" s="48">
        <f t="shared" si="441"/>
        <v>33</v>
      </c>
      <c r="GJ168" s="48">
        <f t="shared" si="442"/>
        <v>72</v>
      </c>
      <c r="GK168" s="48">
        <f t="shared" si="443"/>
        <v>91</v>
      </c>
      <c r="GL168" s="118">
        <f t="shared" si="444"/>
        <v>15567552</v>
      </c>
      <c r="GM168" s="118">
        <f t="shared" si="445"/>
        <v>0</v>
      </c>
      <c r="GN168" s="118">
        <f t="shared" si="446"/>
        <v>0</v>
      </c>
      <c r="GO168" s="118">
        <f t="shared" si="447"/>
        <v>0</v>
      </c>
      <c r="GP168" s="51">
        <f t="shared" si="448"/>
        <v>0</v>
      </c>
      <c r="GS168" s="48">
        <v>11</v>
      </c>
      <c r="GT168" s="47">
        <v>1</v>
      </c>
      <c r="GU168" s="97" t="s">
        <v>240</v>
      </c>
      <c r="GV168" s="93">
        <f t="shared" si="282"/>
        <v>2</v>
      </c>
      <c r="GW168" s="47" t="s">
        <v>206</v>
      </c>
      <c r="GX168" s="99" t="str">
        <f t="shared" si="277"/>
        <v>Te1</v>
      </c>
      <c r="GY168" s="48">
        <f t="shared" si="299"/>
        <v>0</v>
      </c>
      <c r="GZ168" s="306">
        <f t="shared" si="390"/>
        <v>0</v>
      </c>
      <c r="HA168" s="95">
        <f t="shared" si="283"/>
        <v>0</v>
      </c>
      <c r="HB168" s="51">
        <f t="shared" si="279"/>
        <v>0</v>
      </c>
      <c r="HC168" s="51">
        <f t="shared" si="280"/>
        <v>0</v>
      </c>
      <c r="HD168" s="453">
        <f t="shared" si="281"/>
        <v>0</v>
      </c>
      <c r="HE168" s="68"/>
    </row>
    <row r="169" spans="1:213">
      <c r="G169" s="49"/>
      <c r="H169" s="47" t="str">
        <f t="shared" si="398"/>
        <v/>
      </c>
      <c r="I169" s="47" t="str">
        <f t="shared" si="398"/>
        <v/>
      </c>
      <c r="J169" s="47" t="str">
        <f t="shared" si="398"/>
        <v/>
      </c>
      <c r="K169" s="47" t="str">
        <f t="shared" si="398"/>
        <v/>
      </c>
      <c r="L169" s="47" t="str">
        <f t="shared" si="398"/>
        <v/>
      </c>
      <c r="M169" s="49" t="str">
        <f t="shared" ref="M169:M196" si="473">M168</f>
        <v>PIC-b</v>
      </c>
      <c r="N169" s="201" t="str">
        <f t="shared" si="462"/>
        <v/>
      </c>
      <c r="O169" s="47" t="str">
        <f t="shared" si="463"/>
        <v/>
      </c>
      <c r="P169" s="47" t="str">
        <f t="shared" si="464"/>
        <v/>
      </c>
      <c r="Q169" s="47">
        <f t="shared" si="465"/>
        <v>1</v>
      </c>
      <c r="R169" s="201" t="str">
        <f t="shared" si="466"/>
        <v/>
      </c>
      <c r="Z169" s="47" t="str">
        <f t="shared" si="399"/>
        <v/>
      </c>
      <c r="AA169" s="47" t="str">
        <f t="shared" si="399"/>
        <v/>
      </c>
      <c r="AB169" s="47" t="str">
        <f t="shared" si="399"/>
        <v/>
      </c>
      <c r="AC169" s="47" t="str">
        <f t="shared" si="399"/>
        <v/>
      </c>
      <c r="AD169" s="47" t="str">
        <f t="shared" si="399"/>
        <v/>
      </c>
      <c r="AE169" s="49" t="str">
        <f t="shared" ref="AE169:AE196" si="474">AE168</f>
        <v>PIC-b</v>
      </c>
      <c r="AF169" s="201" t="str">
        <f t="shared" si="467"/>
        <v/>
      </c>
      <c r="AG169" s="47" t="str">
        <f t="shared" si="468"/>
        <v/>
      </c>
      <c r="AH169" s="47" t="str">
        <f t="shared" si="469"/>
        <v/>
      </c>
      <c r="AI169" s="47">
        <f t="shared" si="470"/>
        <v>1</v>
      </c>
      <c r="AJ169" s="201">
        <f t="shared" si="471"/>
        <v>1</v>
      </c>
      <c r="AL169" s="217"/>
      <c r="AM169" s="217"/>
      <c r="AN169" s="312"/>
      <c r="AO169" s="326"/>
      <c r="AP169" s="326"/>
      <c r="AQ169" s="217"/>
      <c r="AR169" s="217"/>
      <c r="AT169" s="46">
        <f t="shared" si="460"/>
        <v>3</v>
      </c>
      <c r="AU169" s="47" t="str">
        <f t="shared" si="460"/>
        <v>PIC-b</v>
      </c>
      <c r="AV169" s="47" t="str">
        <f t="shared" si="460"/>
        <v>Pb</v>
      </c>
      <c r="AW169" s="171">
        <f t="shared" si="472"/>
        <v>0</v>
      </c>
      <c r="AX169" s="171">
        <f t="shared" si="461"/>
        <v>0</v>
      </c>
      <c r="AY169" s="171">
        <f t="shared" si="461"/>
        <v>5.0518708032267568E-3</v>
      </c>
      <c r="AZ169" s="171">
        <f t="shared" si="461"/>
        <v>7.105928162780494E-3</v>
      </c>
      <c r="BA169" s="171">
        <f t="shared" si="461"/>
        <v>8.4149149296084795E-3</v>
      </c>
      <c r="BK169" s="48">
        <f t="shared" si="449"/>
        <v>5</v>
      </c>
      <c r="BL169" s="48">
        <v>3</v>
      </c>
      <c r="BM169" s="47" t="str">
        <f t="shared" si="400"/>
        <v>Pb5</v>
      </c>
      <c r="BN169" s="47"/>
      <c r="BO169" s="47" t="s">
        <v>224</v>
      </c>
      <c r="BP169" s="99" t="s">
        <v>225</v>
      </c>
      <c r="BQ169" s="99" t="s">
        <v>225</v>
      </c>
      <c r="BR169" s="99" t="s">
        <v>225</v>
      </c>
      <c r="BS169" s="99" t="s">
        <v>225</v>
      </c>
      <c r="BT169" s="47">
        <v>5</v>
      </c>
      <c r="BU169" s="48">
        <f t="shared" si="401"/>
        <v>6</v>
      </c>
      <c r="BV169" s="48">
        <f t="shared" si="402"/>
        <v>12</v>
      </c>
      <c r="BW169" s="48">
        <f t="shared" si="403"/>
        <v>12</v>
      </c>
      <c r="BX169" s="48">
        <f t="shared" si="404"/>
        <v>16</v>
      </c>
      <c r="BY169" s="48">
        <f t="shared" si="405"/>
        <v>15</v>
      </c>
      <c r="BZ169" s="118">
        <f t="shared" si="406"/>
        <v>207360</v>
      </c>
      <c r="CA169" s="118">
        <f t="shared" si="407"/>
        <v>82767.987065481007</v>
      </c>
      <c r="CB169" s="118">
        <f t="shared" si="408"/>
        <v>5400</v>
      </c>
      <c r="CC169" s="118">
        <f t="shared" si="450"/>
        <v>446947130.15359741</v>
      </c>
      <c r="CD169" s="51">
        <f t="shared" si="409"/>
        <v>2.0507267302509246E-2</v>
      </c>
      <c r="CE169" s="275"/>
      <c r="CF169" s="287"/>
      <c r="CG169" s="142"/>
      <c r="CH169" s="142"/>
      <c r="CI169" s="142"/>
      <c r="CJ169" s="142"/>
      <c r="CK169" s="142"/>
      <c r="CN169" s="48">
        <f t="shared" si="451"/>
        <v>5</v>
      </c>
      <c r="CO169" s="48">
        <v>3</v>
      </c>
      <c r="CP169" s="47" t="str">
        <f t="shared" si="410"/>
        <v>Pb5</v>
      </c>
      <c r="CQ169" s="47"/>
      <c r="CR169" s="47" t="s">
        <v>224</v>
      </c>
      <c r="CS169" s="99" t="s">
        <v>225</v>
      </c>
      <c r="CT169" s="99" t="s">
        <v>225</v>
      </c>
      <c r="CU169" s="99" t="s">
        <v>225</v>
      </c>
      <c r="CV169" s="99" t="s">
        <v>225</v>
      </c>
      <c r="CW169" s="47">
        <v>5</v>
      </c>
      <c r="CX169" s="48">
        <f t="shared" si="452"/>
        <v>6</v>
      </c>
      <c r="CY169" s="48">
        <f t="shared" si="453"/>
        <v>12</v>
      </c>
      <c r="CZ169" s="48">
        <f t="shared" si="454"/>
        <v>12</v>
      </c>
      <c r="DA169" s="48">
        <f t="shared" si="455"/>
        <v>16</v>
      </c>
      <c r="DB169" s="48">
        <f t="shared" si="456"/>
        <v>15</v>
      </c>
      <c r="DC169" s="118">
        <f t="shared" si="411"/>
        <v>207360</v>
      </c>
      <c r="DD169" s="118">
        <f t="shared" si="412"/>
        <v>87064.3282937365</v>
      </c>
      <c r="DE169" s="118">
        <f t="shared" si="413"/>
        <v>9000</v>
      </c>
      <c r="DF169" s="118">
        <f t="shared" si="414"/>
        <v>783578954.64362848</v>
      </c>
      <c r="DG169" s="51">
        <f t="shared" si="415"/>
        <v>3.5952939377808246E-2</v>
      </c>
      <c r="DI169" s="142"/>
      <c r="DJ169" s="283"/>
      <c r="DK169" s="142"/>
      <c r="DL169" s="142"/>
      <c r="DM169" s="142"/>
      <c r="DN169" s="142"/>
      <c r="DQ169" s="48">
        <f t="shared" si="457"/>
        <v>5</v>
      </c>
      <c r="DR169" s="48">
        <v>3</v>
      </c>
      <c r="DS169" s="47" t="str">
        <f t="shared" si="416"/>
        <v>Pb5</v>
      </c>
      <c r="DT169" s="47"/>
      <c r="DU169" s="47" t="s">
        <v>224</v>
      </c>
      <c r="DV169" s="99" t="s">
        <v>225</v>
      </c>
      <c r="DW169" s="99" t="s">
        <v>225</v>
      </c>
      <c r="DX169" s="99" t="s">
        <v>225</v>
      </c>
      <c r="DY169" s="99" t="s">
        <v>225</v>
      </c>
      <c r="DZ169" s="47">
        <v>5</v>
      </c>
      <c r="EA169" s="48">
        <f t="shared" si="417"/>
        <v>6</v>
      </c>
      <c r="EB169" s="48">
        <f t="shared" si="418"/>
        <v>12</v>
      </c>
      <c r="EC169" s="48">
        <f t="shared" si="419"/>
        <v>12</v>
      </c>
      <c r="ED169" s="48">
        <f t="shared" si="420"/>
        <v>16</v>
      </c>
      <c r="EE169" s="48">
        <f t="shared" si="421"/>
        <v>15</v>
      </c>
      <c r="EF169" s="118">
        <f t="shared" si="422"/>
        <v>207360</v>
      </c>
      <c r="EG169" s="118">
        <f t="shared" si="423"/>
        <v>67416.465652857893</v>
      </c>
      <c r="EH169" s="118">
        <f t="shared" si="424"/>
        <v>14400</v>
      </c>
      <c r="EI169" s="118">
        <f t="shared" si="425"/>
        <v>970797105.40115368</v>
      </c>
      <c r="EJ169" s="51">
        <f t="shared" si="426"/>
        <v>4.454306649227617E-2</v>
      </c>
      <c r="EL169" s="142"/>
      <c r="EM169" s="283"/>
      <c r="EN169" s="142"/>
      <c r="EO169" s="142"/>
      <c r="EP169" s="142"/>
      <c r="EQ169" s="142"/>
      <c r="ER169" s="142"/>
      <c r="ET169" s="48">
        <f t="shared" si="458"/>
        <v>5</v>
      </c>
      <c r="EU169" s="48">
        <v>3</v>
      </c>
      <c r="EV169" s="47" t="str">
        <f t="shared" si="427"/>
        <v>Pb5</v>
      </c>
      <c r="EW169" s="47"/>
      <c r="EX169" s="47" t="s">
        <v>224</v>
      </c>
      <c r="EY169" s="99" t="s">
        <v>225</v>
      </c>
      <c r="EZ169" s="99" t="s">
        <v>225</v>
      </c>
      <c r="FA169" s="99" t="s">
        <v>225</v>
      </c>
      <c r="FB169" s="99" t="s">
        <v>225</v>
      </c>
      <c r="FC169" s="47">
        <v>5</v>
      </c>
      <c r="FD169" s="48">
        <f t="shared" si="428"/>
        <v>6</v>
      </c>
      <c r="FE169" s="48">
        <f t="shared" si="429"/>
        <v>12</v>
      </c>
      <c r="FF169" s="48">
        <f t="shared" si="430"/>
        <v>12</v>
      </c>
      <c r="FG169" s="48">
        <f t="shared" si="431"/>
        <v>16</v>
      </c>
      <c r="FH169" s="48">
        <f t="shared" si="432"/>
        <v>15</v>
      </c>
      <c r="FI169" s="118">
        <f t="shared" si="433"/>
        <v>207360</v>
      </c>
      <c r="FJ169" s="118">
        <f t="shared" si="434"/>
        <v>78369.151079136689</v>
      </c>
      <c r="FK169" s="118">
        <f t="shared" si="435"/>
        <v>18000</v>
      </c>
      <c r="FL169" s="118">
        <f t="shared" si="436"/>
        <v>1410644719.4244604</v>
      </c>
      <c r="FM169" s="51">
        <f t="shared" si="437"/>
        <v>6.4724586821195251E-2</v>
      </c>
      <c r="FO169" s="148"/>
      <c r="FP169" s="282"/>
      <c r="FQ169" s="284"/>
      <c r="FR169" s="142"/>
      <c r="FS169" s="142"/>
      <c r="FT169" s="142"/>
      <c r="FU169" s="142"/>
      <c r="FW169" s="48">
        <f t="shared" si="459"/>
        <v>5</v>
      </c>
      <c r="FX169" s="48">
        <v>3</v>
      </c>
      <c r="FY169" s="47" t="str">
        <f t="shared" si="438"/>
        <v>Pb5</v>
      </c>
      <c r="FZ169" s="47"/>
      <c r="GA169" s="47" t="s">
        <v>224</v>
      </c>
      <c r="GB169" s="99" t="s">
        <v>225</v>
      </c>
      <c r="GC169" s="99" t="s">
        <v>225</v>
      </c>
      <c r="GD169" s="99" t="s">
        <v>225</v>
      </c>
      <c r="GE169" s="99" t="s">
        <v>225</v>
      </c>
      <c r="GF169" s="47">
        <v>5</v>
      </c>
      <c r="GG169" s="48">
        <f t="shared" si="439"/>
        <v>6</v>
      </c>
      <c r="GH169" s="48">
        <f t="shared" si="440"/>
        <v>12</v>
      </c>
      <c r="GI169" s="48">
        <f t="shared" si="441"/>
        <v>12</v>
      </c>
      <c r="GJ169" s="48">
        <f t="shared" si="442"/>
        <v>16</v>
      </c>
      <c r="GK169" s="48">
        <f t="shared" si="443"/>
        <v>15</v>
      </c>
      <c r="GL169" s="118">
        <f t="shared" si="444"/>
        <v>207360</v>
      </c>
      <c r="GM169" s="118">
        <f t="shared" si="445"/>
        <v>80831.25</v>
      </c>
      <c r="GN169" s="118">
        <f t="shared" si="446"/>
        <v>27000</v>
      </c>
      <c r="GO169" s="118">
        <f t="shared" si="447"/>
        <v>2182443750</v>
      </c>
      <c r="GP169" s="51">
        <f t="shared" si="448"/>
        <v>0.10013702815042101</v>
      </c>
      <c r="GS169" s="48">
        <v>12</v>
      </c>
      <c r="GT169" s="47">
        <v>5</v>
      </c>
      <c r="GU169" s="97" t="s">
        <v>240</v>
      </c>
      <c r="GV169" s="93">
        <f t="shared" si="282"/>
        <v>2</v>
      </c>
      <c r="GW169" s="47" t="s">
        <v>206</v>
      </c>
      <c r="GX169" s="99" t="str">
        <f t="shared" si="277"/>
        <v>Nn5</v>
      </c>
      <c r="GY169" s="48">
        <f t="shared" si="299"/>
        <v>200</v>
      </c>
      <c r="GZ169" s="306">
        <f t="shared" si="390"/>
        <v>81501.252782512369</v>
      </c>
      <c r="HA169" s="95">
        <f t="shared" si="283"/>
        <v>2148.3398600907076</v>
      </c>
      <c r="HB169" s="51">
        <f t="shared" si="279"/>
        <v>6.4979750029966012E-4</v>
      </c>
      <c r="HC169" s="51">
        <f t="shared" si="280"/>
        <v>1.5515856663352106E-3</v>
      </c>
      <c r="HD169" s="453">
        <f t="shared" si="281"/>
        <v>2.9358043455145542E-3</v>
      </c>
      <c r="HE169" s="68"/>
    </row>
    <row r="170" spans="1:213">
      <c r="G170" s="49"/>
      <c r="H170" s="47" t="str">
        <f t="shared" si="398"/>
        <v/>
      </c>
      <c r="I170" s="47" t="str">
        <f t="shared" si="398"/>
        <v/>
      </c>
      <c r="J170" s="47" t="str">
        <f t="shared" si="398"/>
        <v/>
      </c>
      <c r="K170" s="47" t="str">
        <f t="shared" si="398"/>
        <v/>
      </c>
      <c r="L170" s="47" t="str">
        <f t="shared" si="398"/>
        <v/>
      </c>
      <c r="M170" s="49" t="str">
        <f t="shared" si="473"/>
        <v>PIC-b</v>
      </c>
      <c r="N170" s="201" t="str">
        <f t="shared" si="462"/>
        <v/>
      </c>
      <c r="O170" s="47" t="str">
        <f t="shared" si="463"/>
        <v/>
      </c>
      <c r="P170" s="47" t="str">
        <f t="shared" si="464"/>
        <v/>
      </c>
      <c r="Q170" s="47">
        <f t="shared" si="465"/>
        <v>1</v>
      </c>
      <c r="R170" s="201" t="str">
        <f t="shared" si="466"/>
        <v/>
      </c>
      <c r="Z170" s="47" t="str">
        <f t="shared" si="399"/>
        <v/>
      </c>
      <c r="AA170" s="47" t="str">
        <f t="shared" si="399"/>
        <v/>
      </c>
      <c r="AB170" s="47" t="str">
        <f t="shared" si="399"/>
        <v/>
      </c>
      <c r="AC170" s="47" t="str">
        <f t="shared" si="399"/>
        <v/>
      </c>
      <c r="AD170" s="47" t="str">
        <f t="shared" si="399"/>
        <v/>
      </c>
      <c r="AE170" s="49" t="str">
        <f t="shared" si="474"/>
        <v>PIC-b</v>
      </c>
      <c r="AF170" s="201" t="str">
        <f t="shared" si="467"/>
        <v/>
      </c>
      <c r="AG170" s="47" t="str">
        <f t="shared" si="468"/>
        <v/>
      </c>
      <c r="AH170" s="47" t="str">
        <f t="shared" si="469"/>
        <v/>
      </c>
      <c r="AI170" s="47">
        <f t="shared" si="470"/>
        <v>1</v>
      </c>
      <c r="AJ170" s="201">
        <f t="shared" si="471"/>
        <v>1</v>
      </c>
      <c r="AL170" s="217"/>
      <c r="AM170" s="217"/>
      <c r="AN170" s="217"/>
      <c r="AO170" s="321"/>
      <c r="AP170" s="321"/>
      <c r="AQ170" s="217"/>
      <c r="AR170" s="217"/>
      <c r="AT170" s="46">
        <f t="shared" si="460"/>
        <v>4</v>
      </c>
      <c r="AU170" s="47" t="str">
        <f t="shared" si="460"/>
        <v>PIC-c</v>
      </c>
      <c r="AV170" s="47" t="str">
        <f t="shared" si="460"/>
        <v>Pc</v>
      </c>
      <c r="AW170" s="171">
        <f t="shared" si="472"/>
        <v>0</v>
      </c>
      <c r="AX170" s="171">
        <f t="shared" si="461"/>
        <v>0</v>
      </c>
      <c r="AY170" s="171">
        <f t="shared" si="461"/>
        <v>5.6722759895879368E-3</v>
      </c>
      <c r="AZ170" s="171">
        <f t="shared" si="461"/>
        <v>9.1005746646136126E-3</v>
      </c>
      <c r="BA170" s="171">
        <f t="shared" si="461"/>
        <v>1.3463863887373568E-2</v>
      </c>
      <c r="BK170" s="48">
        <f t="shared" si="449"/>
        <v>6</v>
      </c>
      <c r="BL170" s="48">
        <v>3</v>
      </c>
      <c r="BM170" s="47" t="str">
        <f t="shared" si="400"/>
        <v>Pb4</v>
      </c>
      <c r="BN170" s="47"/>
      <c r="BO170" s="47" t="s">
        <v>224</v>
      </c>
      <c r="BP170" s="99" t="s">
        <v>225</v>
      </c>
      <c r="BQ170" s="99" t="s">
        <v>225</v>
      </c>
      <c r="BR170" s="99" t="s">
        <v>225</v>
      </c>
      <c r="BS170" s="47" t="s">
        <v>97</v>
      </c>
      <c r="BT170" s="47">
        <v>4</v>
      </c>
      <c r="BU170" s="48">
        <f t="shared" si="401"/>
        <v>6</v>
      </c>
      <c r="BV170" s="48">
        <f t="shared" si="402"/>
        <v>12</v>
      </c>
      <c r="BW170" s="48">
        <f t="shared" si="403"/>
        <v>12</v>
      </c>
      <c r="BX170" s="48">
        <f t="shared" si="404"/>
        <v>16</v>
      </c>
      <c r="BY170" s="48">
        <f t="shared" si="405"/>
        <v>76</v>
      </c>
      <c r="BZ170" s="118">
        <f t="shared" si="406"/>
        <v>1050624</v>
      </c>
      <c r="CA170" s="118">
        <f t="shared" si="407"/>
        <v>419357.80113177042</v>
      </c>
      <c r="CB170" s="118">
        <f t="shared" si="408"/>
        <v>900</v>
      </c>
      <c r="CC170" s="118">
        <f t="shared" si="450"/>
        <v>377422021.01859337</v>
      </c>
      <c r="CD170" s="51">
        <f t="shared" si="409"/>
        <v>1.7317247944341141E-2</v>
      </c>
      <c r="CE170" s="275"/>
      <c r="CF170" s="142"/>
      <c r="CG170" s="142"/>
      <c r="CH170" s="142"/>
      <c r="CI170" s="142"/>
      <c r="CJ170" s="142"/>
      <c r="CK170" s="142"/>
      <c r="CN170" s="48">
        <f t="shared" si="451"/>
        <v>6</v>
      </c>
      <c r="CO170" s="48">
        <v>3</v>
      </c>
      <c r="CP170" s="47" t="str">
        <f t="shared" si="410"/>
        <v>Pb4</v>
      </c>
      <c r="CQ170" s="47"/>
      <c r="CR170" s="47" t="s">
        <v>224</v>
      </c>
      <c r="CS170" s="99" t="s">
        <v>225</v>
      </c>
      <c r="CT170" s="99" t="s">
        <v>225</v>
      </c>
      <c r="CU170" s="99" t="s">
        <v>225</v>
      </c>
      <c r="CV170" s="47" t="s">
        <v>97</v>
      </c>
      <c r="CW170" s="47">
        <v>4</v>
      </c>
      <c r="CX170" s="48">
        <f t="shared" si="452"/>
        <v>6</v>
      </c>
      <c r="CY170" s="48">
        <f t="shared" si="453"/>
        <v>12</v>
      </c>
      <c r="CZ170" s="48">
        <f t="shared" si="454"/>
        <v>12</v>
      </c>
      <c r="DA170" s="48">
        <f t="shared" si="455"/>
        <v>16</v>
      </c>
      <c r="DB170" s="48">
        <f t="shared" si="456"/>
        <v>76</v>
      </c>
      <c r="DC170" s="118">
        <f t="shared" si="411"/>
        <v>1050624</v>
      </c>
      <c r="DD170" s="118">
        <f t="shared" si="412"/>
        <v>441125.93002159824</v>
      </c>
      <c r="DE170" s="118">
        <f t="shared" si="413"/>
        <v>1500</v>
      </c>
      <c r="DF170" s="118">
        <f t="shared" si="414"/>
        <v>661688895.03239739</v>
      </c>
      <c r="DG170" s="51">
        <f t="shared" si="415"/>
        <v>3.0360259919038072E-2</v>
      </c>
      <c r="DI170" s="267"/>
      <c r="DJ170" s="267"/>
      <c r="DK170" s="267"/>
      <c r="DL170" s="142"/>
      <c r="DM170" s="142"/>
      <c r="DN170" s="142"/>
      <c r="DQ170" s="48">
        <f t="shared" si="457"/>
        <v>6</v>
      </c>
      <c r="DR170" s="48">
        <v>3</v>
      </c>
      <c r="DS170" s="47" t="str">
        <f t="shared" si="416"/>
        <v>Pb4</v>
      </c>
      <c r="DT170" s="47"/>
      <c r="DU170" s="47" t="s">
        <v>224</v>
      </c>
      <c r="DV170" s="99" t="s">
        <v>225</v>
      </c>
      <c r="DW170" s="99" t="s">
        <v>225</v>
      </c>
      <c r="DX170" s="99" t="s">
        <v>225</v>
      </c>
      <c r="DY170" s="47" t="s">
        <v>97</v>
      </c>
      <c r="DZ170" s="47">
        <v>4</v>
      </c>
      <c r="EA170" s="48">
        <f t="shared" si="417"/>
        <v>6</v>
      </c>
      <c r="EB170" s="48">
        <f t="shared" si="418"/>
        <v>12</v>
      </c>
      <c r="EC170" s="48">
        <f t="shared" si="419"/>
        <v>12</v>
      </c>
      <c r="ED170" s="48">
        <f t="shared" si="420"/>
        <v>16</v>
      </c>
      <c r="EE170" s="48">
        <f t="shared" si="421"/>
        <v>76</v>
      </c>
      <c r="EF170" s="118">
        <f t="shared" si="422"/>
        <v>1050624</v>
      </c>
      <c r="EG170" s="118">
        <f t="shared" si="423"/>
        <v>341576.75930781331</v>
      </c>
      <c r="EH170" s="118">
        <f t="shared" si="424"/>
        <v>2400</v>
      </c>
      <c r="EI170" s="118">
        <f t="shared" si="425"/>
        <v>819784222.33875191</v>
      </c>
      <c r="EJ170" s="51">
        <f t="shared" si="426"/>
        <v>3.7614145037922098E-2</v>
      </c>
      <c r="EL170" s="267"/>
      <c r="EM170" s="267"/>
      <c r="EN170" s="267"/>
      <c r="EO170" s="142"/>
      <c r="EP170" s="142"/>
      <c r="EQ170" s="142"/>
      <c r="ER170" s="142"/>
      <c r="ET170" s="48">
        <f t="shared" si="458"/>
        <v>6</v>
      </c>
      <c r="EU170" s="48">
        <v>3</v>
      </c>
      <c r="EV170" s="47" t="str">
        <f t="shared" si="427"/>
        <v>Pb4</v>
      </c>
      <c r="EW170" s="47"/>
      <c r="EX170" s="47" t="s">
        <v>224</v>
      </c>
      <c r="EY170" s="99" t="s">
        <v>225</v>
      </c>
      <c r="EZ170" s="99" t="s">
        <v>225</v>
      </c>
      <c r="FA170" s="99" t="s">
        <v>225</v>
      </c>
      <c r="FB170" s="47" t="s">
        <v>97</v>
      </c>
      <c r="FC170" s="47">
        <v>4</v>
      </c>
      <c r="FD170" s="48">
        <f t="shared" si="428"/>
        <v>6</v>
      </c>
      <c r="FE170" s="48">
        <f t="shared" si="429"/>
        <v>12</v>
      </c>
      <c r="FF170" s="48">
        <f t="shared" si="430"/>
        <v>12</v>
      </c>
      <c r="FG170" s="48">
        <f t="shared" si="431"/>
        <v>16</v>
      </c>
      <c r="FH170" s="48">
        <f t="shared" si="432"/>
        <v>76</v>
      </c>
      <c r="FI170" s="118">
        <f t="shared" si="433"/>
        <v>1050624</v>
      </c>
      <c r="FJ170" s="118">
        <f t="shared" si="434"/>
        <v>397070.3654676259</v>
      </c>
      <c r="FK170" s="118">
        <f t="shared" si="435"/>
        <v>3000</v>
      </c>
      <c r="FL170" s="118">
        <f t="shared" si="436"/>
        <v>1191211096.4028778</v>
      </c>
      <c r="FM170" s="51">
        <f t="shared" si="437"/>
        <v>5.4656317760120435E-2</v>
      </c>
      <c r="FO170" s="148"/>
      <c r="FP170" s="282"/>
      <c r="FQ170" s="148"/>
      <c r="FR170" s="258"/>
      <c r="FS170" s="142"/>
      <c r="FT170" s="142"/>
      <c r="FU170" s="142"/>
      <c r="FW170" s="48">
        <f t="shared" si="459"/>
        <v>6</v>
      </c>
      <c r="FX170" s="48">
        <v>3</v>
      </c>
      <c r="FY170" s="47" t="str">
        <f t="shared" si="438"/>
        <v>Pb4</v>
      </c>
      <c r="FZ170" s="47"/>
      <c r="GA170" s="47" t="s">
        <v>224</v>
      </c>
      <c r="GB170" s="99" t="s">
        <v>225</v>
      </c>
      <c r="GC170" s="99" t="s">
        <v>225</v>
      </c>
      <c r="GD170" s="99" t="s">
        <v>225</v>
      </c>
      <c r="GE170" s="47" t="s">
        <v>97</v>
      </c>
      <c r="GF170" s="47">
        <v>4</v>
      </c>
      <c r="GG170" s="48">
        <f t="shared" si="439"/>
        <v>6</v>
      </c>
      <c r="GH170" s="48">
        <f t="shared" si="440"/>
        <v>12</v>
      </c>
      <c r="GI170" s="48">
        <f t="shared" si="441"/>
        <v>12</v>
      </c>
      <c r="GJ170" s="48">
        <f t="shared" si="442"/>
        <v>16</v>
      </c>
      <c r="GK170" s="48">
        <f t="shared" si="443"/>
        <v>76</v>
      </c>
      <c r="GL170" s="118">
        <f t="shared" si="444"/>
        <v>1050624</v>
      </c>
      <c r="GM170" s="118">
        <f t="shared" si="445"/>
        <v>409545</v>
      </c>
      <c r="GN170" s="118">
        <f t="shared" si="446"/>
        <v>4500</v>
      </c>
      <c r="GO170" s="118">
        <f t="shared" si="447"/>
        <v>1842952500</v>
      </c>
      <c r="GP170" s="51">
        <f t="shared" si="448"/>
        <v>8.4560157104799957E-2</v>
      </c>
      <c r="GS170" s="48">
        <v>12</v>
      </c>
      <c r="GT170" s="47">
        <v>4</v>
      </c>
      <c r="GU170" s="97" t="s">
        <v>240</v>
      </c>
      <c r="GV170" s="93">
        <f t="shared" si="282"/>
        <v>2</v>
      </c>
      <c r="GW170" s="47" t="s">
        <v>206</v>
      </c>
      <c r="GX170" s="99" t="str">
        <f t="shared" si="277"/>
        <v>Nn4</v>
      </c>
      <c r="GY170" s="48">
        <f t="shared" si="299"/>
        <v>40</v>
      </c>
      <c r="GZ170" s="306">
        <f t="shared" si="390"/>
        <v>742566.9697962238</v>
      </c>
      <c r="HA170" s="95">
        <f t="shared" si="283"/>
        <v>235.79339927824839</v>
      </c>
      <c r="HB170" s="51">
        <f t="shared" si="279"/>
        <v>5.9203772249524587E-3</v>
      </c>
      <c r="HC170" s="51">
        <f t="shared" si="280"/>
        <v>2.8273338808774947E-3</v>
      </c>
      <c r="HD170" s="453">
        <f t="shared" si="281"/>
        <v>1.0224735001880041E-4</v>
      </c>
      <c r="HE170" s="68"/>
    </row>
    <row r="171" spans="1:213">
      <c r="G171" s="49"/>
      <c r="H171" s="47" t="str">
        <f t="shared" si="398"/>
        <v/>
      </c>
      <c r="I171" s="47" t="str">
        <f t="shared" si="398"/>
        <v/>
      </c>
      <c r="J171" s="47" t="str">
        <f t="shared" si="398"/>
        <v/>
      </c>
      <c r="K171" s="47" t="str">
        <f t="shared" si="398"/>
        <v/>
      </c>
      <c r="L171" s="47" t="str">
        <f t="shared" si="398"/>
        <v/>
      </c>
      <c r="M171" s="49" t="str">
        <f t="shared" si="473"/>
        <v>PIC-b</v>
      </c>
      <c r="N171" s="201" t="str">
        <f t="shared" si="462"/>
        <v/>
      </c>
      <c r="O171" s="47" t="str">
        <f t="shared" si="463"/>
        <v/>
      </c>
      <c r="P171" s="47" t="str">
        <f t="shared" si="464"/>
        <v/>
      </c>
      <c r="Q171" s="47">
        <f t="shared" si="465"/>
        <v>1</v>
      </c>
      <c r="R171" s="201" t="str">
        <f t="shared" si="466"/>
        <v/>
      </c>
      <c r="Z171" s="47" t="str">
        <f t="shared" si="399"/>
        <v/>
      </c>
      <c r="AA171" s="47" t="str">
        <f t="shared" si="399"/>
        <v/>
      </c>
      <c r="AB171" s="47" t="str">
        <f t="shared" si="399"/>
        <v/>
      </c>
      <c r="AC171" s="47" t="str">
        <f t="shared" si="399"/>
        <v/>
      </c>
      <c r="AD171" s="47" t="str">
        <f t="shared" si="399"/>
        <v/>
      </c>
      <c r="AE171" s="49" t="str">
        <f t="shared" si="474"/>
        <v>PIC-b</v>
      </c>
      <c r="AF171" s="201" t="str">
        <f t="shared" si="467"/>
        <v/>
      </c>
      <c r="AG171" s="47" t="str">
        <f t="shared" si="468"/>
        <v/>
      </c>
      <c r="AH171" s="47" t="str">
        <f t="shared" si="469"/>
        <v/>
      </c>
      <c r="AI171" s="47">
        <f t="shared" si="470"/>
        <v>1</v>
      </c>
      <c r="AJ171" s="201">
        <f t="shared" si="471"/>
        <v>1</v>
      </c>
      <c r="AL171" s="217"/>
      <c r="AM171" s="217"/>
      <c r="AN171" s="313"/>
      <c r="AO171" s="321"/>
      <c r="AP171" s="321"/>
      <c r="AQ171" s="217"/>
      <c r="AR171" s="217"/>
      <c r="AT171" s="46">
        <f t="shared" si="460"/>
        <v>5</v>
      </c>
      <c r="AU171" s="47" t="str">
        <f t="shared" si="460"/>
        <v>PIC-d</v>
      </c>
      <c r="AV171" s="47" t="str">
        <f t="shared" si="460"/>
        <v>Pd</v>
      </c>
      <c r="AW171" s="171">
        <f t="shared" si="472"/>
        <v>0</v>
      </c>
      <c r="AX171" s="171">
        <f t="shared" si="461"/>
        <v>0</v>
      </c>
      <c r="AY171" s="171">
        <f t="shared" si="461"/>
        <v>4.3605621669957273E-3</v>
      </c>
      <c r="AZ171" s="171">
        <f t="shared" si="461"/>
        <v>6.8565973500513541E-3</v>
      </c>
      <c r="BA171" s="171">
        <f t="shared" si="461"/>
        <v>1.3463863887373568E-2</v>
      </c>
      <c r="BK171" s="48">
        <f t="shared" si="449"/>
        <v>7</v>
      </c>
      <c r="BL171" s="48">
        <v>3</v>
      </c>
      <c r="BM171" s="47" t="str">
        <f t="shared" si="400"/>
        <v>Pb3</v>
      </c>
      <c r="BN171" s="47"/>
      <c r="BO171" s="47" t="s">
        <v>224</v>
      </c>
      <c r="BP171" s="99" t="s">
        <v>225</v>
      </c>
      <c r="BQ171" s="99" t="s">
        <v>225</v>
      </c>
      <c r="BR171" s="47" t="s">
        <v>97</v>
      </c>
      <c r="BS171" s="99" t="s">
        <v>223</v>
      </c>
      <c r="BT171" s="47">
        <v>3</v>
      </c>
      <c r="BU171" s="48">
        <f t="shared" si="401"/>
        <v>6</v>
      </c>
      <c r="BV171" s="48">
        <f t="shared" si="402"/>
        <v>12</v>
      </c>
      <c r="BW171" s="48">
        <f t="shared" si="403"/>
        <v>12</v>
      </c>
      <c r="BX171" s="48">
        <f t="shared" si="404"/>
        <v>57</v>
      </c>
      <c r="BY171" s="48">
        <f t="shared" si="405"/>
        <v>91</v>
      </c>
      <c r="BZ171" s="118">
        <f t="shared" si="406"/>
        <v>4481568</v>
      </c>
      <c r="CA171" s="118">
        <f t="shared" si="407"/>
        <v>1788823.1204527081</v>
      </c>
      <c r="CB171" s="118">
        <f t="shared" si="408"/>
        <v>150</v>
      </c>
      <c r="CC171" s="118">
        <f t="shared" si="450"/>
        <v>268323468.0679062</v>
      </c>
      <c r="CD171" s="51">
        <f t="shared" si="409"/>
        <v>1.231148096043003E-2</v>
      </c>
      <c r="CE171" s="275"/>
      <c r="CF171" s="142"/>
      <c r="CG171" s="142"/>
      <c r="CH171" s="142"/>
      <c r="CI171" s="142"/>
      <c r="CJ171" s="142"/>
      <c r="CK171" s="142"/>
      <c r="CN171" s="48">
        <f t="shared" si="451"/>
        <v>7</v>
      </c>
      <c r="CO171" s="48">
        <v>3</v>
      </c>
      <c r="CP171" s="47" t="str">
        <f t="shared" si="410"/>
        <v>Pb3</v>
      </c>
      <c r="CQ171" s="47"/>
      <c r="CR171" s="47" t="s">
        <v>224</v>
      </c>
      <c r="CS171" s="99" t="s">
        <v>225</v>
      </c>
      <c r="CT171" s="99" t="s">
        <v>225</v>
      </c>
      <c r="CU171" s="47" t="s">
        <v>97</v>
      </c>
      <c r="CV171" s="99" t="s">
        <v>223</v>
      </c>
      <c r="CW171" s="47">
        <v>3</v>
      </c>
      <c r="CX171" s="48">
        <f t="shared" si="452"/>
        <v>6</v>
      </c>
      <c r="CY171" s="48">
        <f t="shared" si="453"/>
        <v>12</v>
      </c>
      <c r="CZ171" s="48">
        <f t="shared" si="454"/>
        <v>12</v>
      </c>
      <c r="DA171" s="48">
        <f t="shared" si="455"/>
        <v>57</v>
      </c>
      <c r="DB171" s="48">
        <f t="shared" si="456"/>
        <v>91</v>
      </c>
      <c r="DC171" s="118">
        <f t="shared" si="411"/>
        <v>4481568</v>
      </c>
      <c r="DD171" s="118">
        <f t="shared" si="412"/>
        <v>1881677.7952483799</v>
      </c>
      <c r="DE171" s="118">
        <f t="shared" si="413"/>
        <v>250</v>
      </c>
      <c r="DF171" s="118">
        <f t="shared" si="414"/>
        <v>470419448.81209499</v>
      </c>
      <c r="DG171" s="51">
        <f t="shared" si="415"/>
        <v>2.1584247286191127E-2</v>
      </c>
      <c r="DI171" s="148"/>
      <c r="DJ171" s="282"/>
      <c r="DK171" s="284"/>
      <c r="DL171" s="142"/>
      <c r="DM171" s="142"/>
      <c r="DN171" s="142"/>
      <c r="DQ171" s="48">
        <f t="shared" si="457"/>
        <v>7</v>
      </c>
      <c r="DR171" s="48">
        <v>3</v>
      </c>
      <c r="DS171" s="47" t="str">
        <f t="shared" si="416"/>
        <v>Pb3</v>
      </c>
      <c r="DT171" s="47"/>
      <c r="DU171" s="47" t="s">
        <v>224</v>
      </c>
      <c r="DV171" s="99" t="s">
        <v>225</v>
      </c>
      <c r="DW171" s="99" t="s">
        <v>225</v>
      </c>
      <c r="DX171" s="47" t="s">
        <v>97</v>
      </c>
      <c r="DY171" s="99" t="s">
        <v>223</v>
      </c>
      <c r="DZ171" s="47">
        <v>3</v>
      </c>
      <c r="EA171" s="48">
        <f t="shared" si="417"/>
        <v>6</v>
      </c>
      <c r="EB171" s="48">
        <f t="shared" si="418"/>
        <v>12</v>
      </c>
      <c r="EC171" s="48">
        <f t="shared" si="419"/>
        <v>12</v>
      </c>
      <c r="ED171" s="48">
        <f t="shared" si="420"/>
        <v>57</v>
      </c>
      <c r="EE171" s="48">
        <f t="shared" si="421"/>
        <v>91</v>
      </c>
      <c r="EF171" s="118">
        <f t="shared" si="422"/>
        <v>4481568</v>
      </c>
      <c r="EG171" s="118">
        <f t="shared" si="423"/>
        <v>1457038.3639223911</v>
      </c>
      <c r="EH171" s="118">
        <f t="shared" si="424"/>
        <v>400</v>
      </c>
      <c r="EI171" s="118">
        <f t="shared" si="425"/>
        <v>582815345.56895638</v>
      </c>
      <c r="EJ171" s="51">
        <f t="shared" si="426"/>
        <v>2.6741306237897739E-2</v>
      </c>
      <c r="EL171" s="148"/>
      <c r="EM171" s="282"/>
      <c r="EN171" s="284"/>
      <c r="EO171" s="142"/>
      <c r="EP171" s="142"/>
      <c r="EQ171" s="142"/>
      <c r="ER171" s="142"/>
      <c r="ET171" s="48">
        <f t="shared" si="458"/>
        <v>7</v>
      </c>
      <c r="EU171" s="48">
        <v>3</v>
      </c>
      <c r="EV171" s="47" t="str">
        <f t="shared" si="427"/>
        <v>Pb3</v>
      </c>
      <c r="EW171" s="47"/>
      <c r="EX171" s="47" t="s">
        <v>224</v>
      </c>
      <c r="EY171" s="99" t="s">
        <v>225</v>
      </c>
      <c r="EZ171" s="99" t="s">
        <v>225</v>
      </c>
      <c r="FA171" s="47" t="s">
        <v>97</v>
      </c>
      <c r="FB171" s="99" t="s">
        <v>223</v>
      </c>
      <c r="FC171" s="47">
        <v>3</v>
      </c>
      <c r="FD171" s="48">
        <f t="shared" si="428"/>
        <v>6</v>
      </c>
      <c r="FE171" s="48">
        <f t="shared" si="429"/>
        <v>12</v>
      </c>
      <c r="FF171" s="48">
        <f t="shared" si="430"/>
        <v>12</v>
      </c>
      <c r="FG171" s="48">
        <f t="shared" si="431"/>
        <v>57</v>
      </c>
      <c r="FH171" s="48">
        <f t="shared" si="432"/>
        <v>91</v>
      </c>
      <c r="FI171" s="118">
        <f t="shared" si="433"/>
        <v>4481568</v>
      </c>
      <c r="FJ171" s="118">
        <f t="shared" si="434"/>
        <v>1693753.2776978416</v>
      </c>
      <c r="FK171" s="118">
        <f t="shared" si="435"/>
        <v>500</v>
      </c>
      <c r="FL171" s="118">
        <f t="shared" si="436"/>
        <v>846876638.84892082</v>
      </c>
      <c r="FM171" s="51">
        <f t="shared" si="437"/>
        <v>3.885722590758562E-2</v>
      </c>
      <c r="FO171" s="142"/>
      <c r="FP171" s="142"/>
      <c r="FQ171" s="142"/>
      <c r="FR171" s="142"/>
      <c r="FS171" s="142"/>
      <c r="FT171" s="142"/>
      <c r="FU171" s="142"/>
      <c r="FW171" s="48">
        <f t="shared" si="459"/>
        <v>7</v>
      </c>
      <c r="FX171" s="48">
        <v>3</v>
      </c>
      <c r="FY171" s="47" t="str">
        <f t="shared" si="438"/>
        <v>Pb3</v>
      </c>
      <c r="FZ171" s="47"/>
      <c r="GA171" s="47" t="s">
        <v>224</v>
      </c>
      <c r="GB171" s="99" t="s">
        <v>225</v>
      </c>
      <c r="GC171" s="99" t="s">
        <v>225</v>
      </c>
      <c r="GD171" s="47" t="s">
        <v>97</v>
      </c>
      <c r="GE171" s="99" t="s">
        <v>223</v>
      </c>
      <c r="GF171" s="47">
        <v>3</v>
      </c>
      <c r="GG171" s="48">
        <f t="shared" si="439"/>
        <v>6</v>
      </c>
      <c r="GH171" s="48">
        <f t="shared" si="440"/>
        <v>12</v>
      </c>
      <c r="GI171" s="48">
        <f t="shared" si="441"/>
        <v>12</v>
      </c>
      <c r="GJ171" s="48">
        <f t="shared" si="442"/>
        <v>57</v>
      </c>
      <c r="GK171" s="48">
        <f t="shared" si="443"/>
        <v>91</v>
      </c>
      <c r="GL171" s="118">
        <f t="shared" si="444"/>
        <v>4481568</v>
      </c>
      <c r="GM171" s="118">
        <f t="shared" si="445"/>
        <v>1746965.390625</v>
      </c>
      <c r="GN171" s="118">
        <f t="shared" si="446"/>
        <v>750</v>
      </c>
      <c r="GO171" s="118">
        <f t="shared" si="447"/>
        <v>1310224042.96875</v>
      </c>
      <c r="GP171" s="51">
        <f t="shared" si="448"/>
        <v>6.011698669169372E-2</v>
      </c>
      <c r="GS171" s="48">
        <v>12</v>
      </c>
      <c r="GT171" s="47">
        <v>3</v>
      </c>
      <c r="GU171" s="97" t="s">
        <v>240</v>
      </c>
      <c r="GV171" s="93">
        <f t="shared" si="282"/>
        <v>2</v>
      </c>
      <c r="GW171" s="47" t="s">
        <v>206</v>
      </c>
      <c r="GX171" s="99" t="str">
        <f t="shared" si="277"/>
        <v>Nn3</v>
      </c>
      <c r="GY171" s="48">
        <f t="shared" si="299"/>
        <v>20</v>
      </c>
      <c r="GZ171" s="306">
        <f t="shared" si="390"/>
        <v>497874.5511413198</v>
      </c>
      <c r="HA171" s="95">
        <f t="shared" si="283"/>
        <v>351.67973458097219</v>
      </c>
      <c r="HB171" s="51">
        <f t="shared" si="279"/>
        <v>3.9694805631731557E-3</v>
      </c>
      <c r="HC171" s="51">
        <f t="shared" si="280"/>
        <v>9.4783207718949559E-4</v>
      </c>
      <c r="HD171" s="453">
        <f t="shared" si="281"/>
        <v>6.788412749430718E-4</v>
      </c>
      <c r="HE171" s="68"/>
    </row>
    <row r="172" spans="1:213">
      <c r="G172" s="49"/>
      <c r="H172" s="47" t="str">
        <f t="shared" si="398"/>
        <v/>
      </c>
      <c r="I172" s="47" t="str">
        <f t="shared" si="398"/>
        <v/>
      </c>
      <c r="J172" s="47" t="str">
        <f t="shared" si="398"/>
        <v/>
      </c>
      <c r="K172" s="47" t="str">
        <f t="shared" si="398"/>
        <v/>
      </c>
      <c r="L172" s="47" t="str">
        <f t="shared" si="398"/>
        <v/>
      </c>
      <c r="M172" s="49" t="str">
        <f t="shared" si="473"/>
        <v>PIC-b</v>
      </c>
      <c r="N172" s="201" t="str">
        <f t="shared" si="462"/>
        <v/>
      </c>
      <c r="O172" s="47" t="str">
        <f t="shared" si="463"/>
        <v/>
      </c>
      <c r="P172" s="47" t="str">
        <f t="shared" si="464"/>
        <v/>
      </c>
      <c r="Q172" s="47">
        <f t="shared" si="465"/>
        <v>1</v>
      </c>
      <c r="R172" s="201" t="str">
        <f t="shared" si="466"/>
        <v/>
      </c>
      <c r="Z172" s="47" t="str">
        <f t="shared" si="399"/>
        <v/>
      </c>
      <c r="AA172" s="47" t="str">
        <f t="shared" si="399"/>
        <v/>
      </c>
      <c r="AB172" s="47" t="str">
        <f t="shared" si="399"/>
        <v/>
      </c>
      <c r="AC172" s="47" t="str">
        <f t="shared" si="399"/>
        <v/>
      </c>
      <c r="AD172" s="47" t="str">
        <f t="shared" si="399"/>
        <v/>
      </c>
      <c r="AE172" s="49" t="str">
        <f t="shared" si="474"/>
        <v>PIC-b</v>
      </c>
      <c r="AF172" s="201" t="str">
        <f t="shared" si="467"/>
        <v/>
      </c>
      <c r="AG172" s="47" t="str">
        <f t="shared" si="468"/>
        <v/>
      </c>
      <c r="AH172" s="47" t="str">
        <f t="shared" si="469"/>
        <v/>
      </c>
      <c r="AI172" s="47">
        <f t="shared" si="470"/>
        <v>1</v>
      </c>
      <c r="AJ172" s="201">
        <f t="shared" si="471"/>
        <v>1</v>
      </c>
      <c r="AL172" s="217"/>
      <c r="AM172" s="217"/>
      <c r="AN172" s="217"/>
      <c r="AO172" s="321"/>
      <c r="AP172" s="321"/>
      <c r="AQ172" s="217"/>
      <c r="AR172" s="217"/>
      <c r="AT172" s="46">
        <f t="shared" si="460"/>
        <v>6</v>
      </c>
      <c r="AU172" s="47" t="str">
        <f t="shared" si="460"/>
        <v>PIC-e</v>
      </c>
      <c r="AV172" s="47" t="str">
        <f t="shared" si="460"/>
        <v>Pe</v>
      </c>
      <c r="AW172" s="171">
        <f t="shared" si="472"/>
        <v>0</v>
      </c>
      <c r="AX172" s="171">
        <f t="shared" si="461"/>
        <v>0</v>
      </c>
      <c r="AY172" s="171">
        <f t="shared" si="461"/>
        <v>1.181724164497487E-2</v>
      </c>
      <c r="AZ172" s="171">
        <f t="shared" si="461"/>
        <v>2.7357130841113984E-2</v>
      </c>
      <c r="BA172" s="171">
        <f t="shared" si="461"/>
        <v>1.2466540636457005E-2</v>
      </c>
      <c r="BK172" s="48">
        <f t="shared" si="449"/>
        <v>8</v>
      </c>
      <c r="BL172" s="48">
        <v>3</v>
      </c>
      <c r="BM172" s="47" t="str">
        <f t="shared" si="400"/>
        <v>Pb2</v>
      </c>
      <c r="BN172" s="47"/>
      <c r="BO172" s="47" t="s">
        <v>224</v>
      </c>
      <c r="BP172" s="99" t="s">
        <v>225</v>
      </c>
      <c r="BQ172" s="47" t="s">
        <v>97</v>
      </c>
      <c r="BR172" s="99" t="s">
        <v>223</v>
      </c>
      <c r="BS172" s="99" t="s">
        <v>223</v>
      </c>
      <c r="BT172" s="47">
        <v>2</v>
      </c>
      <c r="BU172" s="48">
        <f t="shared" si="401"/>
        <v>6</v>
      </c>
      <c r="BV172" s="48">
        <f t="shared" si="402"/>
        <v>12</v>
      </c>
      <c r="BW172" s="48">
        <f t="shared" si="403"/>
        <v>33</v>
      </c>
      <c r="BX172" s="48">
        <f t="shared" si="404"/>
        <v>72</v>
      </c>
      <c r="BY172" s="48">
        <f t="shared" si="405"/>
        <v>91</v>
      </c>
      <c r="BZ172" s="118">
        <f t="shared" si="406"/>
        <v>15567552</v>
      </c>
      <c r="CA172" s="118">
        <f t="shared" si="407"/>
        <v>0</v>
      </c>
      <c r="CB172" s="118">
        <f t="shared" si="408"/>
        <v>0</v>
      </c>
      <c r="CC172" s="118">
        <f t="shared" si="450"/>
        <v>0</v>
      </c>
      <c r="CD172" s="51">
        <f t="shared" si="409"/>
        <v>0</v>
      </c>
      <c r="CE172" s="275"/>
      <c r="CF172" s="142"/>
      <c r="CG172" s="142"/>
      <c r="CH172" s="142"/>
      <c r="CI172" s="142"/>
      <c r="CJ172" s="142"/>
      <c r="CK172" s="142"/>
      <c r="CN172" s="48">
        <f t="shared" si="451"/>
        <v>8</v>
      </c>
      <c r="CO172" s="48">
        <v>3</v>
      </c>
      <c r="CP172" s="47" t="str">
        <f t="shared" si="410"/>
        <v>Pb2</v>
      </c>
      <c r="CQ172" s="47"/>
      <c r="CR172" s="47" t="s">
        <v>224</v>
      </c>
      <c r="CS172" s="99" t="s">
        <v>225</v>
      </c>
      <c r="CT172" s="47" t="s">
        <v>97</v>
      </c>
      <c r="CU172" s="99" t="s">
        <v>223</v>
      </c>
      <c r="CV172" s="99" t="s">
        <v>223</v>
      </c>
      <c r="CW172" s="47">
        <v>2</v>
      </c>
      <c r="CX172" s="48">
        <f t="shared" si="452"/>
        <v>6</v>
      </c>
      <c r="CY172" s="48">
        <f t="shared" si="453"/>
        <v>12</v>
      </c>
      <c r="CZ172" s="48">
        <f t="shared" si="454"/>
        <v>33</v>
      </c>
      <c r="DA172" s="48">
        <f t="shared" si="455"/>
        <v>72</v>
      </c>
      <c r="DB172" s="48">
        <f t="shared" si="456"/>
        <v>91</v>
      </c>
      <c r="DC172" s="118">
        <f t="shared" si="411"/>
        <v>15567552</v>
      </c>
      <c r="DD172" s="118">
        <f t="shared" si="412"/>
        <v>0</v>
      </c>
      <c r="DE172" s="118">
        <f t="shared" si="413"/>
        <v>0</v>
      </c>
      <c r="DF172" s="118">
        <f t="shared" si="414"/>
        <v>0</v>
      </c>
      <c r="DG172" s="51">
        <f t="shared" si="415"/>
        <v>0</v>
      </c>
      <c r="DI172" s="148"/>
      <c r="DJ172" s="282"/>
      <c r="DK172" s="284"/>
      <c r="DL172" s="142"/>
      <c r="DM172" s="142"/>
      <c r="DN172" s="142"/>
      <c r="DQ172" s="48">
        <f t="shared" si="457"/>
        <v>8</v>
      </c>
      <c r="DR172" s="48">
        <v>3</v>
      </c>
      <c r="DS172" s="47" t="str">
        <f t="shared" si="416"/>
        <v>Pb2</v>
      </c>
      <c r="DT172" s="47"/>
      <c r="DU172" s="47" t="s">
        <v>224</v>
      </c>
      <c r="DV172" s="99" t="s">
        <v>225</v>
      </c>
      <c r="DW172" s="47" t="s">
        <v>97</v>
      </c>
      <c r="DX172" s="99" t="s">
        <v>223</v>
      </c>
      <c r="DY172" s="99" t="s">
        <v>223</v>
      </c>
      <c r="DZ172" s="47">
        <v>2</v>
      </c>
      <c r="EA172" s="48">
        <f t="shared" si="417"/>
        <v>6</v>
      </c>
      <c r="EB172" s="48">
        <f t="shared" si="418"/>
        <v>12</v>
      </c>
      <c r="EC172" s="48">
        <f t="shared" si="419"/>
        <v>33</v>
      </c>
      <c r="ED172" s="48">
        <f t="shared" si="420"/>
        <v>72</v>
      </c>
      <c r="EE172" s="48">
        <f t="shared" si="421"/>
        <v>91</v>
      </c>
      <c r="EF172" s="118">
        <f t="shared" si="422"/>
        <v>15567552</v>
      </c>
      <c r="EG172" s="118">
        <f t="shared" si="423"/>
        <v>0</v>
      </c>
      <c r="EH172" s="118">
        <f t="shared" si="424"/>
        <v>0</v>
      </c>
      <c r="EI172" s="118">
        <f t="shared" si="425"/>
        <v>0</v>
      </c>
      <c r="EJ172" s="51">
        <f t="shared" si="426"/>
        <v>0</v>
      </c>
      <c r="EL172" s="148"/>
      <c r="EM172" s="282"/>
      <c r="EN172" s="284"/>
      <c r="EO172" s="142"/>
      <c r="EP172" s="142"/>
      <c r="EQ172" s="142"/>
      <c r="ER172" s="142"/>
      <c r="ET172" s="48">
        <f t="shared" si="458"/>
        <v>8</v>
      </c>
      <c r="EU172" s="48">
        <v>3</v>
      </c>
      <c r="EV172" s="47" t="str">
        <f t="shared" si="427"/>
        <v>Pb2</v>
      </c>
      <c r="EW172" s="47"/>
      <c r="EX172" s="47" t="s">
        <v>224</v>
      </c>
      <c r="EY172" s="99" t="s">
        <v>225</v>
      </c>
      <c r="EZ172" s="47" t="s">
        <v>97</v>
      </c>
      <c r="FA172" s="99" t="s">
        <v>223</v>
      </c>
      <c r="FB172" s="99" t="s">
        <v>223</v>
      </c>
      <c r="FC172" s="47">
        <v>2</v>
      </c>
      <c r="FD172" s="48">
        <f t="shared" si="428"/>
        <v>6</v>
      </c>
      <c r="FE172" s="48">
        <f t="shared" si="429"/>
        <v>12</v>
      </c>
      <c r="FF172" s="48">
        <f t="shared" si="430"/>
        <v>33</v>
      </c>
      <c r="FG172" s="48">
        <f t="shared" si="431"/>
        <v>72</v>
      </c>
      <c r="FH172" s="48">
        <f t="shared" si="432"/>
        <v>91</v>
      </c>
      <c r="FI172" s="118">
        <f t="shared" si="433"/>
        <v>15567552</v>
      </c>
      <c r="FJ172" s="118">
        <f t="shared" si="434"/>
        <v>0</v>
      </c>
      <c r="FK172" s="118">
        <f t="shared" si="435"/>
        <v>0</v>
      </c>
      <c r="FL172" s="118">
        <f t="shared" si="436"/>
        <v>0</v>
      </c>
      <c r="FM172" s="51">
        <f t="shared" si="437"/>
        <v>0</v>
      </c>
      <c r="FO172" s="142"/>
      <c r="FP172" s="283"/>
      <c r="FQ172" s="142"/>
      <c r="FR172" s="142"/>
      <c r="FS172" s="142"/>
      <c r="FT172" s="142"/>
      <c r="FU172" s="142"/>
      <c r="FW172" s="48">
        <f t="shared" si="459"/>
        <v>8</v>
      </c>
      <c r="FX172" s="48">
        <v>3</v>
      </c>
      <c r="FY172" s="47" t="str">
        <f t="shared" si="438"/>
        <v>Pb2</v>
      </c>
      <c r="FZ172" s="47"/>
      <c r="GA172" s="47" t="s">
        <v>224</v>
      </c>
      <c r="GB172" s="99" t="s">
        <v>225</v>
      </c>
      <c r="GC172" s="47" t="s">
        <v>97</v>
      </c>
      <c r="GD172" s="99" t="s">
        <v>223</v>
      </c>
      <c r="GE172" s="99" t="s">
        <v>223</v>
      </c>
      <c r="GF172" s="47">
        <v>2</v>
      </c>
      <c r="GG172" s="48">
        <f t="shared" si="439"/>
        <v>6</v>
      </c>
      <c r="GH172" s="48">
        <f t="shared" si="440"/>
        <v>12</v>
      </c>
      <c r="GI172" s="48">
        <f t="shared" si="441"/>
        <v>33</v>
      </c>
      <c r="GJ172" s="48">
        <f t="shared" si="442"/>
        <v>72</v>
      </c>
      <c r="GK172" s="48">
        <f t="shared" si="443"/>
        <v>91</v>
      </c>
      <c r="GL172" s="118">
        <f t="shared" si="444"/>
        <v>15567552</v>
      </c>
      <c r="GM172" s="118">
        <f t="shared" si="445"/>
        <v>0</v>
      </c>
      <c r="GN172" s="118">
        <f t="shared" si="446"/>
        <v>0</v>
      </c>
      <c r="GO172" s="118">
        <f t="shared" si="447"/>
        <v>0</v>
      </c>
      <c r="GP172" s="51">
        <f t="shared" si="448"/>
        <v>0</v>
      </c>
      <c r="GS172" s="48">
        <v>12</v>
      </c>
      <c r="GT172" s="47">
        <v>2</v>
      </c>
      <c r="GU172" s="97" t="s">
        <v>240</v>
      </c>
      <c r="GV172" s="93">
        <f t="shared" si="282"/>
        <v>2</v>
      </c>
      <c r="GW172" s="47" t="s">
        <v>206</v>
      </c>
      <c r="GX172" s="99" t="str">
        <f t="shared" si="277"/>
        <v>Nn2</v>
      </c>
      <c r="GY172" s="48">
        <f t="shared" si="299"/>
        <v>0</v>
      </c>
      <c r="GZ172" s="306">
        <f t="shared" si="390"/>
        <v>0</v>
      </c>
      <c r="HA172" s="95">
        <f t="shared" si="283"/>
        <v>0</v>
      </c>
      <c r="HB172" s="51">
        <f t="shared" si="279"/>
        <v>0</v>
      </c>
      <c r="HC172" s="51">
        <f t="shared" si="280"/>
        <v>0</v>
      </c>
      <c r="HD172" s="453">
        <f t="shared" si="281"/>
        <v>0</v>
      </c>
      <c r="HE172" s="68"/>
    </row>
    <row r="173" spans="1:213">
      <c r="G173" s="49"/>
      <c r="H173" s="47" t="str">
        <f t="shared" ref="H173:L182" si="475">IF(H76=H77,H76,"")</f>
        <v/>
      </c>
      <c r="I173" s="47" t="str">
        <f t="shared" si="475"/>
        <v/>
      </c>
      <c r="J173" s="47" t="str">
        <f t="shared" si="475"/>
        <v/>
      </c>
      <c r="K173" s="47" t="str">
        <f t="shared" si="475"/>
        <v/>
      </c>
      <c r="L173" s="47" t="str">
        <f t="shared" si="475"/>
        <v/>
      </c>
      <c r="M173" s="49" t="str">
        <f t="shared" si="473"/>
        <v>PIC-b</v>
      </c>
      <c r="N173" s="201" t="str">
        <f t="shared" si="462"/>
        <v/>
      </c>
      <c r="O173" s="47" t="str">
        <f t="shared" si="463"/>
        <v/>
      </c>
      <c r="P173" s="47" t="str">
        <f t="shared" si="464"/>
        <v/>
      </c>
      <c r="Q173" s="47">
        <f t="shared" si="465"/>
        <v>1</v>
      </c>
      <c r="R173" s="201" t="str">
        <f t="shared" si="466"/>
        <v/>
      </c>
      <c r="Z173" s="47" t="str">
        <f t="shared" ref="Z173:AD182" si="476">IF(Z76=Z77,Z76,"")</f>
        <v/>
      </c>
      <c r="AA173" s="47" t="str">
        <f t="shared" si="476"/>
        <v/>
      </c>
      <c r="AB173" s="47" t="str">
        <f t="shared" si="476"/>
        <v/>
      </c>
      <c r="AC173" s="47" t="str">
        <f t="shared" si="476"/>
        <v/>
      </c>
      <c r="AD173" s="47" t="str">
        <f t="shared" si="476"/>
        <v/>
      </c>
      <c r="AE173" s="49" t="str">
        <f t="shared" si="474"/>
        <v>PIC-b</v>
      </c>
      <c r="AF173" s="201" t="str">
        <f t="shared" si="467"/>
        <v/>
      </c>
      <c r="AG173" s="47" t="str">
        <f t="shared" si="468"/>
        <v/>
      </c>
      <c r="AH173" s="47" t="str">
        <f t="shared" si="469"/>
        <v/>
      </c>
      <c r="AI173" s="47">
        <f t="shared" si="470"/>
        <v>1</v>
      </c>
      <c r="AJ173" s="201" t="str">
        <f t="shared" si="471"/>
        <v/>
      </c>
      <c r="AL173" s="217"/>
      <c r="AM173" s="217"/>
      <c r="AN173" s="217"/>
      <c r="AO173" s="217"/>
      <c r="AP173" s="217"/>
      <c r="AQ173" s="217"/>
      <c r="AR173" s="217"/>
      <c r="AT173" s="46">
        <f t="shared" si="460"/>
        <v>7</v>
      </c>
      <c r="AU173" s="47" t="str">
        <f t="shared" si="460"/>
        <v>A</v>
      </c>
      <c r="AV173" s="47" t="str">
        <f t="shared" si="460"/>
        <v>Ac</v>
      </c>
      <c r="AW173" s="171">
        <f t="shared" si="472"/>
        <v>0</v>
      </c>
      <c r="AX173" s="171">
        <f t="shared" si="461"/>
        <v>0</v>
      </c>
      <c r="AY173" s="171">
        <f t="shared" si="461"/>
        <v>3.686979393232159E-3</v>
      </c>
      <c r="AZ173" s="171">
        <f t="shared" si="461"/>
        <v>3.1166351591142513E-3</v>
      </c>
      <c r="BA173" s="171">
        <f t="shared" si="461"/>
        <v>1.5894839311482681E-2</v>
      </c>
      <c r="BK173" s="48">
        <f t="shared" si="449"/>
        <v>9</v>
      </c>
      <c r="BL173" s="48">
        <v>4</v>
      </c>
      <c r="BM173" s="47" t="str">
        <f t="shared" si="400"/>
        <v>Pc5</v>
      </c>
      <c r="BN173" s="47"/>
      <c r="BO173" s="47" t="s">
        <v>226</v>
      </c>
      <c r="BP173" s="99" t="s">
        <v>227</v>
      </c>
      <c r="BQ173" s="99" t="s">
        <v>227</v>
      </c>
      <c r="BR173" s="99" t="s">
        <v>227</v>
      </c>
      <c r="BS173" s="99" t="s">
        <v>227</v>
      </c>
      <c r="BT173" s="47">
        <v>5</v>
      </c>
      <c r="BU173" s="48">
        <f t="shared" si="401"/>
        <v>12</v>
      </c>
      <c r="BV173" s="48">
        <f t="shared" si="402"/>
        <v>8</v>
      </c>
      <c r="BW173" s="48">
        <f t="shared" si="403"/>
        <v>16</v>
      </c>
      <c r="BX173" s="48">
        <f t="shared" si="404"/>
        <v>12</v>
      </c>
      <c r="BY173" s="48">
        <f t="shared" si="405"/>
        <v>18</v>
      </c>
      <c r="BZ173" s="118">
        <f t="shared" si="406"/>
        <v>331776</v>
      </c>
      <c r="CA173" s="118">
        <f t="shared" si="407"/>
        <v>132428.77930476962</v>
      </c>
      <c r="CB173" s="118">
        <f t="shared" si="408"/>
        <v>5400</v>
      </c>
      <c r="CC173" s="118">
        <f t="shared" si="450"/>
        <v>715115408.24575591</v>
      </c>
      <c r="CD173" s="51">
        <f t="shared" si="409"/>
        <v>3.2811627684014799E-2</v>
      </c>
      <c r="CE173" s="275"/>
      <c r="CF173" s="142"/>
      <c r="CG173" s="142"/>
      <c r="CH173" s="142"/>
      <c r="CI173" s="142"/>
      <c r="CJ173" s="142"/>
      <c r="CK173" s="142"/>
      <c r="CN173" s="48">
        <f t="shared" si="451"/>
        <v>9</v>
      </c>
      <c r="CO173" s="48">
        <v>4</v>
      </c>
      <c r="CP173" s="47" t="str">
        <f t="shared" si="410"/>
        <v>Pc5</v>
      </c>
      <c r="CQ173" s="47"/>
      <c r="CR173" s="47" t="s">
        <v>226</v>
      </c>
      <c r="CS173" s="99" t="s">
        <v>227</v>
      </c>
      <c r="CT173" s="99" t="s">
        <v>227</v>
      </c>
      <c r="CU173" s="99" t="s">
        <v>227</v>
      </c>
      <c r="CV173" s="99" t="s">
        <v>227</v>
      </c>
      <c r="CW173" s="47">
        <v>5</v>
      </c>
      <c r="CX173" s="48">
        <f t="shared" si="452"/>
        <v>12</v>
      </c>
      <c r="CY173" s="48">
        <f t="shared" si="453"/>
        <v>8</v>
      </c>
      <c r="CZ173" s="48">
        <f t="shared" si="454"/>
        <v>16</v>
      </c>
      <c r="DA173" s="48">
        <f t="shared" si="455"/>
        <v>12</v>
      </c>
      <c r="DB173" s="48">
        <f t="shared" si="456"/>
        <v>18</v>
      </c>
      <c r="DC173" s="118">
        <f t="shared" si="411"/>
        <v>331776</v>
      </c>
      <c r="DD173" s="118">
        <f t="shared" si="412"/>
        <v>139302.92526997838</v>
      </c>
      <c r="DE173" s="118">
        <f t="shared" si="413"/>
        <v>9000</v>
      </c>
      <c r="DF173" s="118">
        <f t="shared" si="414"/>
        <v>1253726327.4298055</v>
      </c>
      <c r="DG173" s="51">
        <f t="shared" si="415"/>
        <v>5.7524703004493187E-2</v>
      </c>
      <c r="DI173" s="148"/>
      <c r="DJ173" s="282"/>
      <c r="DK173" s="284"/>
      <c r="DL173" s="142"/>
      <c r="DM173" s="142"/>
      <c r="DN173" s="142"/>
      <c r="DQ173" s="48">
        <f t="shared" si="457"/>
        <v>9</v>
      </c>
      <c r="DR173" s="48">
        <v>4</v>
      </c>
      <c r="DS173" s="47" t="str">
        <f t="shared" si="416"/>
        <v>Pc5</v>
      </c>
      <c r="DT173" s="47"/>
      <c r="DU173" s="47" t="s">
        <v>226</v>
      </c>
      <c r="DV173" s="99" t="s">
        <v>227</v>
      </c>
      <c r="DW173" s="99" t="s">
        <v>227</v>
      </c>
      <c r="DX173" s="99" t="s">
        <v>227</v>
      </c>
      <c r="DY173" s="99" t="s">
        <v>227</v>
      </c>
      <c r="DZ173" s="47">
        <v>5</v>
      </c>
      <c r="EA173" s="48">
        <f t="shared" si="417"/>
        <v>12</v>
      </c>
      <c r="EB173" s="48">
        <f t="shared" si="418"/>
        <v>8</v>
      </c>
      <c r="EC173" s="48">
        <f t="shared" si="419"/>
        <v>16</v>
      </c>
      <c r="ED173" s="48">
        <f t="shared" si="420"/>
        <v>12</v>
      </c>
      <c r="EE173" s="48">
        <f t="shared" si="421"/>
        <v>18</v>
      </c>
      <c r="EF173" s="118">
        <f t="shared" si="422"/>
        <v>331776</v>
      </c>
      <c r="EG173" s="118">
        <f t="shared" si="423"/>
        <v>107866.34504457262</v>
      </c>
      <c r="EH173" s="118">
        <f t="shared" si="424"/>
        <v>14400</v>
      </c>
      <c r="EI173" s="118">
        <f t="shared" si="425"/>
        <v>1553275368.6418457</v>
      </c>
      <c r="EJ173" s="51">
        <f t="shared" si="426"/>
        <v>7.126890638764187E-2</v>
      </c>
      <c r="EL173" s="148"/>
      <c r="EM173" s="282"/>
      <c r="EN173" s="284"/>
      <c r="EO173" s="142"/>
      <c r="EP173" s="142"/>
      <c r="EQ173" s="142"/>
      <c r="ER173" s="142"/>
      <c r="ET173" s="48">
        <f t="shared" si="458"/>
        <v>9</v>
      </c>
      <c r="EU173" s="48">
        <v>4</v>
      </c>
      <c r="EV173" s="47" t="str">
        <f t="shared" si="427"/>
        <v>Pc5</v>
      </c>
      <c r="EW173" s="47"/>
      <c r="EX173" s="47" t="s">
        <v>226</v>
      </c>
      <c r="EY173" s="99" t="s">
        <v>227</v>
      </c>
      <c r="EZ173" s="99" t="s">
        <v>227</v>
      </c>
      <c r="FA173" s="99" t="s">
        <v>227</v>
      </c>
      <c r="FB173" s="99" t="s">
        <v>227</v>
      </c>
      <c r="FC173" s="47">
        <v>5</v>
      </c>
      <c r="FD173" s="48">
        <f t="shared" si="428"/>
        <v>12</v>
      </c>
      <c r="FE173" s="48">
        <f t="shared" si="429"/>
        <v>8</v>
      </c>
      <c r="FF173" s="48">
        <f t="shared" si="430"/>
        <v>16</v>
      </c>
      <c r="FG173" s="48">
        <f t="shared" si="431"/>
        <v>12</v>
      </c>
      <c r="FH173" s="48">
        <f t="shared" si="432"/>
        <v>18</v>
      </c>
      <c r="FI173" s="118">
        <f t="shared" si="433"/>
        <v>331776</v>
      </c>
      <c r="FJ173" s="118">
        <f t="shared" si="434"/>
        <v>125390.64172661871</v>
      </c>
      <c r="FK173" s="118">
        <f t="shared" si="435"/>
        <v>18000</v>
      </c>
      <c r="FL173" s="118">
        <f t="shared" si="436"/>
        <v>2257031551.0791368</v>
      </c>
      <c r="FM173" s="51">
        <f t="shared" si="437"/>
        <v>0.1035593389139124</v>
      </c>
      <c r="FO173" s="267"/>
      <c r="FP173" s="267"/>
      <c r="FQ173" s="267"/>
      <c r="FR173" s="142"/>
      <c r="FS173" s="142"/>
      <c r="FT173" s="142"/>
      <c r="FU173" s="142"/>
      <c r="FW173" s="48">
        <f t="shared" si="459"/>
        <v>9</v>
      </c>
      <c r="FX173" s="48">
        <v>4</v>
      </c>
      <c r="FY173" s="47" t="str">
        <f t="shared" si="438"/>
        <v>Pc5</v>
      </c>
      <c r="FZ173" s="47"/>
      <c r="GA173" s="47" t="s">
        <v>226</v>
      </c>
      <c r="GB173" s="99" t="s">
        <v>227</v>
      </c>
      <c r="GC173" s="99" t="s">
        <v>227</v>
      </c>
      <c r="GD173" s="99" t="s">
        <v>227</v>
      </c>
      <c r="GE173" s="99" t="s">
        <v>227</v>
      </c>
      <c r="GF173" s="47">
        <v>5</v>
      </c>
      <c r="GG173" s="48">
        <f t="shared" si="439"/>
        <v>12</v>
      </c>
      <c r="GH173" s="48">
        <f t="shared" si="440"/>
        <v>8</v>
      </c>
      <c r="GI173" s="48">
        <f t="shared" si="441"/>
        <v>16</v>
      </c>
      <c r="GJ173" s="48">
        <f t="shared" si="442"/>
        <v>12</v>
      </c>
      <c r="GK173" s="48">
        <f t="shared" si="443"/>
        <v>18</v>
      </c>
      <c r="GL173" s="118">
        <f t="shared" si="444"/>
        <v>331776</v>
      </c>
      <c r="GM173" s="118">
        <f t="shared" si="445"/>
        <v>129330</v>
      </c>
      <c r="GN173" s="118">
        <f t="shared" si="446"/>
        <v>27000</v>
      </c>
      <c r="GO173" s="118">
        <f t="shared" si="447"/>
        <v>3491910000</v>
      </c>
      <c r="GP173" s="51">
        <f t="shared" si="448"/>
        <v>0.16021924504067361</v>
      </c>
      <c r="GS173" s="48">
        <v>12</v>
      </c>
      <c r="GT173" s="47">
        <v>1</v>
      </c>
      <c r="GU173" s="97" t="s">
        <v>240</v>
      </c>
      <c r="GV173" s="93">
        <f t="shared" si="282"/>
        <v>2</v>
      </c>
      <c r="GW173" s="47" t="s">
        <v>206</v>
      </c>
      <c r="GX173" s="99" t="str">
        <f t="shared" si="277"/>
        <v>Nn1</v>
      </c>
      <c r="GY173" s="48">
        <f t="shared" si="299"/>
        <v>0</v>
      </c>
      <c r="GZ173" s="306">
        <f t="shared" si="390"/>
        <v>0</v>
      </c>
      <c r="HA173" s="95">
        <f t="shared" si="283"/>
        <v>0</v>
      </c>
      <c r="HB173" s="51">
        <f t="shared" si="279"/>
        <v>0</v>
      </c>
      <c r="HC173" s="51">
        <f t="shared" si="280"/>
        <v>0</v>
      </c>
      <c r="HD173" s="453">
        <f t="shared" si="281"/>
        <v>0</v>
      </c>
      <c r="HE173" s="68"/>
    </row>
    <row r="174" spans="1:213">
      <c r="G174" s="49"/>
      <c r="H174" s="47" t="str">
        <f t="shared" si="475"/>
        <v/>
      </c>
      <c r="I174" s="47" t="str">
        <f t="shared" si="475"/>
        <v/>
      </c>
      <c r="J174" s="47" t="str">
        <f t="shared" si="475"/>
        <v/>
      </c>
      <c r="K174" s="47" t="str">
        <f t="shared" si="475"/>
        <v/>
      </c>
      <c r="L174" s="47" t="str">
        <f t="shared" si="475"/>
        <v/>
      </c>
      <c r="M174" s="49" t="str">
        <f t="shared" si="473"/>
        <v>PIC-b</v>
      </c>
      <c r="N174" s="201" t="str">
        <f t="shared" si="462"/>
        <v/>
      </c>
      <c r="O174" s="47" t="str">
        <f t="shared" si="463"/>
        <v/>
      </c>
      <c r="P174" s="47" t="str">
        <f t="shared" si="464"/>
        <v/>
      </c>
      <c r="Q174" s="47">
        <f t="shared" si="465"/>
        <v>1</v>
      </c>
      <c r="R174" s="201" t="str">
        <f t="shared" si="466"/>
        <v/>
      </c>
      <c r="Z174" s="47" t="str">
        <f t="shared" si="476"/>
        <v/>
      </c>
      <c r="AA174" s="47" t="str">
        <f t="shared" si="476"/>
        <v/>
      </c>
      <c r="AB174" s="47" t="str">
        <f t="shared" si="476"/>
        <v/>
      </c>
      <c r="AC174" s="47" t="str">
        <f t="shared" si="476"/>
        <v/>
      </c>
      <c r="AD174" s="47" t="str">
        <f t="shared" si="476"/>
        <v/>
      </c>
      <c r="AE174" s="49" t="str">
        <f t="shared" si="474"/>
        <v>PIC-b</v>
      </c>
      <c r="AF174" s="201" t="str">
        <f t="shared" si="467"/>
        <v/>
      </c>
      <c r="AG174" s="47" t="str">
        <f t="shared" si="468"/>
        <v/>
      </c>
      <c r="AH174" s="47" t="str">
        <f t="shared" si="469"/>
        <v/>
      </c>
      <c r="AI174" s="47">
        <f t="shared" si="470"/>
        <v>1</v>
      </c>
      <c r="AJ174" s="201" t="str">
        <f t="shared" si="471"/>
        <v/>
      </c>
      <c r="AL174" s="217"/>
      <c r="AM174" s="217"/>
      <c r="AN174" s="217"/>
      <c r="AO174" s="217"/>
      <c r="AP174" s="217"/>
      <c r="AQ174" s="217"/>
      <c r="AR174" s="217"/>
      <c r="AT174" s="46">
        <f t="shared" si="460"/>
        <v>8</v>
      </c>
      <c r="AU174" s="47" t="str">
        <f t="shared" si="460"/>
        <v>K</v>
      </c>
      <c r="AV174" s="47" t="str">
        <f t="shared" si="460"/>
        <v>Kg</v>
      </c>
      <c r="AW174" s="171">
        <f t="shared" si="472"/>
        <v>0</v>
      </c>
      <c r="AX174" s="171">
        <f t="shared" si="461"/>
        <v>0</v>
      </c>
      <c r="AY174" s="171">
        <f t="shared" si="461"/>
        <v>4.1360345757412048E-4</v>
      </c>
      <c r="AZ174" s="171">
        <f t="shared" si="461"/>
        <v>2.4933081272914014E-3</v>
      </c>
      <c r="BA174" s="171">
        <f t="shared" si="461"/>
        <v>4.2074574648042398E-3</v>
      </c>
      <c r="BK174" s="48">
        <f t="shared" si="449"/>
        <v>10</v>
      </c>
      <c r="BL174" s="48">
        <v>4</v>
      </c>
      <c r="BM174" s="47" t="str">
        <f t="shared" si="400"/>
        <v>Pc4</v>
      </c>
      <c r="BN174" s="47"/>
      <c r="BO174" s="47" t="s">
        <v>226</v>
      </c>
      <c r="BP174" s="99" t="s">
        <v>227</v>
      </c>
      <c r="BQ174" s="99" t="s">
        <v>227</v>
      </c>
      <c r="BR174" s="99" t="s">
        <v>227</v>
      </c>
      <c r="BS174" s="47" t="s">
        <v>112</v>
      </c>
      <c r="BT174" s="47">
        <v>4</v>
      </c>
      <c r="BU174" s="48">
        <f t="shared" si="401"/>
        <v>12</v>
      </c>
      <c r="BV174" s="48">
        <f t="shared" si="402"/>
        <v>8</v>
      </c>
      <c r="BW174" s="48">
        <f t="shared" si="403"/>
        <v>16</v>
      </c>
      <c r="BX174" s="48">
        <f t="shared" si="404"/>
        <v>12</v>
      </c>
      <c r="BY174" s="48">
        <f t="shared" si="405"/>
        <v>73</v>
      </c>
      <c r="BZ174" s="118">
        <f t="shared" si="406"/>
        <v>1345536</v>
      </c>
      <c r="CA174" s="118">
        <f t="shared" si="407"/>
        <v>537072.271624899</v>
      </c>
      <c r="CB174" s="118">
        <f t="shared" si="408"/>
        <v>900</v>
      </c>
      <c r="CC174" s="118">
        <f t="shared" si="450"/>
        <v>483365044.46240908</v>
      </c>
      <c r="CD174" s="51">
        <f t="shared" si="409"/>
        <v>2.2178229823454448E-2</v>
      </c>
      <c r="CE174" s="275"/>
      <c r="CF174" s="142"/>
      <c r="CG174" s="142"/>
      <c r="CH174" s="142"/>
      <c r="CI174" s="142"/>
      <c r="CJ174" s="142"/>
      <c r="CK174" s="142"/>
      <c r="CN174" s="48">
        <f t="shared" si="451"/>
        <v>10</v>
      </c>
      <c r="CO174" s="48">
        <v>4</v>
      </c>
      <c r="CP174" s="47" t="str">
        <f t="shared" si="410"/>
        <v>Pc4</v>
      </c>
      <c r="CQ174" s="47"/>
      <c r="CR174" s="47" t="s">
        <v>226</v>
      </c>
      <c r="CS174" s="99" t="s">
        <v>227</v>
      </c>
      <c r="CT174" s="99" t="s">
        <v>227</v>
      </c>
      <c r="CU174" s="99" t="s">
        <v>227</v>
      </c>
      <c r="CV174" s="47" t="s">
        <v>112</v>
      </c>
      <c r="CW174" s="47">
        <v>4</v>
      </c>
      <c r="CX174" s="48">
        <f t="shared" si="452"/>
        <v>12</v>
      </c>
      <c r="CY174" s="48">
        <f t="shared" si="453"/>
        <v>8</v>
      </c>
      <c r="CZ174" s="48">
        <f t="shared" si="454"/>
        <v>16</v>
      </c>
      <c r="DA174" s="48">
        <f t="shared" si="455"/>
        <v>12</v>
      </c>
      <c r="DB174" s="48">
        <f t="shared" si="456"/>
        <v>73</v>
      </c>
      <c r="DC174" s="118">
        <f t="shared" si="411"/>
        <v>1345536</v>
      </c>
      <c r="DD174" s="118">
        <f t="shared" si="412"/>
        <v>564950.75248380122</v>
      </c>
      <c r="DE174" s="118">
        <f t="shared" si="413"/>
        <v>1500</v>
      </c>
      <c r="DF174" s="118">
        <f t="shared" si="414"/>
        <v>847426128.72570181</v>
      </c>
      <c r="DG174" s="51">
        <f t="shared" si="415"/>
        <v>3.8882438141925948E-2</v>
      </c>
      <c r="DI174" s="148"/>
      <c r="DJ174" s="282"/>
      <c r="DK174" s="148"/>
      <c r="DL174" s="258"/>
      <c r="DM174" s="142"/>
      <c r="DN174" s="142"/>
      <c r="DQ174" s="48">
        <f t="shared" si="457"/>
        <v>10</v>
      </c>
      <c r="DR174" s="48">
        <v>4</v>
      </c>
      <c r="DS174" s="47" t="str">
        <f t="shared" si="416"/>
        <v>Pc4</v>
      </c>
      <c r="DT174" s="47"/>
      <c r="DU174" s="47" t="s">
        <v>226</v>
      </c>
      <c r="DV174" s="99" t="s">
        <v>227</v>
      </c>
      <c r="DW174" s="99" t="s">
        <v>227</v>
      </c>
      <c r="DX174" s="99" t="s">
        <v>227</v>
      </c>
      <c r="DY174" s="47" t="s">
        <v>112</v>
      </c>
      <c r="DZ174" s="47">
        <v>4</v>
      </c>
      <c r="EA174" s="48">
        <f t="shared" si="417"/>
        <v>12</v>
      </c>
      <c r="EB174" s="48">
        <f t="shared" si="418"/>
        <v>8</v>
      </c>
      <c r="EC174" s="48">
        <f t="shared" si="419"/>
        <v>16</v>
      </c>
      <c r="ED174" s="48">
        <f t="shared" si="420"/>
        <v>12</v>
      </c>
      <c r="EE174" s="48">
        <f t="shared" si="421"/>
        <v>73</v>
      </c>
      <c r="EF174" s="118">
        <f t="shared" si="422"/>
        <v>1345536</v>
      </c>
      <c r="EG174" s="118">
        <f t="shared" si="423"/>
        <v>437457.95490298897</v>
      </c>
      <c r="EH174" s="118">
        <f t="shared" si="424"/>
        <v>2400</v>
      </c>
      <c r="EI174" s="118">
        <f t="shared" si="425"/>
        <v>1049899091.7671735</v>
      </c>
      <c r="EJ174" s="51">
        <f t="shared" si="426"/>
        <v>4.8172501539794965E-2</v>
      </c>
      <c r="EL174" s="148"/>
      <c r="EM174" s="282"/>
      <c r="EN174" s="148"/>
      <c r="EO174" s="258"/>
      <c r="EP174" s="142"/>
      <c r="EQ174" s="142"/>
      <c r="ER174" s="142"/>
      <c r="ET174" s="48">
        <f t="shared" si="458"/>
        <v>10</v>
      </c>
      <c r="EU174" s="48">
        <v>4</v>
      </c>
      <c r="EV174" s="47" t="str">
        <f t="shared" si="427"/>
        <v>Pc4</v>
      </c>
      <c r="EW174" s="47"/>
      <c r="EX174" s="47" t="s">
        <v>226</v>
      </c>
      <c r="EY174" s="99" t="s">
        <v>227</v>
      </c>
      <c r="EZ174" s="99" t="s">
        <v>227</v>
      </c>
      <c r="FA174" s="99" t="s">
        <v>227</v>
      </c>
      <c r="FB174" s="47" t="s">
        <v>112</v>
      </c>
      <c r="FC174" s="47">
        <v>4</v>
      </c>
      <c r="FD174" s="48">
        <f t="shared" si="428"/>
        <v>12</v>
      </c>
      <c r="FE174" s="48">
        <f t="shared" si="429"/>
        <v>8</v>
      </c>
      <c r="FF174" s="48">
        <f t="shared" si="430"/>
        <v>16</v>
      </c>
      <c r="FG174" s="48">
        <f t="shared" si="431"/>
        <v>12</v>
      </c>
      <c r="FH174" s="48">
        <f t="shared" si="432"/>
        <v>73</v>
      </c>
      <c r="FI174" s="118">
        <f t="shared" si="433"/>
        <v>1345536</v>
      </c>
      <c r="FJ174" s="118">
        <f t="shared" si="434"/>
        <v>508528.71366906475</v>
      </c>
      <c r="FK174" s="118">
        <f t="shared" si="435"/>
        <v>3000</v>
      </c>
      <c r="FL174" s="118">
        <f t="shared" si="436"/>
        <v>1525586141.0071943</v>
      </c>
      <c r="FM174" s="51">
        <f t="shared" si="437"/>
        <v>6.9998442043663012E-2</v>
      </c>
      <c r="FO174" s="148"/>
      <c r="FP174" s="282"/>
      <c r="FQ174" s="284"/>
      <c r="FR174" s="142"/>
      <c r="FS174" s="142"/>
      <c r="FT174" s="142"/>
      <c r="FU174" s="142"/>
      <c r="FW174" s="48">
        <f t="shared" si="459"/>
        <v>10</v>
      </c>
      <c r="FX174" s="48">
        <v>4</v>
      </c>
      <c r="FY174" s="47" t="str">
        <f t="shared" si="438"/>
        <v>Pc4</v>
      </c>
      <c r="FZ174" s="47"/>
      <c r="GA174" s="47" t="s">
        <v>226</v>
      </c>
      <c r="GB174" s="99" t="s">
        <v>227</v>
      </c>
      <c r="GC174" s="99" t="s">
        <v>227</v>
      </c>
      <c r="GD174" s="99" t="s">
        <v>227</v>
      </c>
      <c r="GE174" s="47" t="s">
        <v>112</v>
      </c>
      <c r="GF174" s="47">
        <v>4</v>
      </c>
      <c r="GG174" s="48">
        <f t="shared" si="439"/>
        <v>12</v>
      </c>
      <c r="GH174" s="48">
        <f t="shared" si="440"/>
        <v>8</v>
      </c>
      <c r="GI174" s="48">
        <f t="shared" si="441"/>
        <v>16</v>
      </c>
      <c r="GJ174" s="48">
        <f t="shared" si="442"/>
        <v>12</v>
      </c>
      <c r="GK174" s="48">
        <f t="shared" si="443"/>
        <v>73</v>
      </c>
      <c r="GL174" s="118">
        <f t="shared" si="444"/>
        <v>1345536</v>
      </c>
      <c r="GM174" s="118">
        <f t="shared" si="445"/>
        <v>524505</v>
      </c>
      <c r="GN174" s="118">
        <f t="shared" si="446"/>
        <v>4500</v>
      </c>
      <c r="GO174" s="118">
        <f t="shared" si="447"/>
        <v>2360272500</v>
      </c>
      <c r="GP174" s="51">
        <f t="shared" si="448"/>
        <v>0.10829634155527013</v>
      </c>
      <c r="GS174" s="48">
        <v>13</v>
      </c>
      <c r="GT174" s="47">
        <v>5</v>
      </c>
      <c r="GU174" s="97" t="s">
        <v>240</v>
      </c>
      <c r="GV174" s="93">
        <f t="shared" si="282"/>
        <v>2</v>
      </c>
      <c r="GW174" s="141" t="s">
        <v>130</v>
      </c>
      <c r="GX174" s="99" t="str">
        <f t="shared" si="277"/>
        <v>Sc5</v>
      </c>
      <c r="GY174" s="48">
        <f t="shared" si="299"/>
        <v>3600</v>
      </c>
      <c r="GZ174" s="306">
        <f t="shared" si="390"/>
        <v>29.401606342897679</v>
      </c>
      <c r="HA174" s="95">
        <f t="shared" si="283"/>
        <v>5955198.0921714408</v>
      </c>
      <c r="HB174" s="51">
        <f t="shared" si="279"/>
        <v>2.3441468264778503E-7</v>
      </c>
      <c r="HC174" s="51">
        <f t="shared" si="280"/>
        <v>1.007523159957929E-5</v>
      </c>
      <c r="HD174" s="453">
        <f t="shared" si="281"/>
        <v>5.8806490460233739E-4</v>
      </c>
      <c r="HE174" s="68"/>
    </row>
    <row r="175" spans="1:213">
      <c r="G175" s="49"/>
      <c r="H175" s="47" t="str">
        <f t="shared" si="475"/>
        <v/>
      </c>
      <c r="I175" s="47" t="str">
        <f t="shared" si="475"/>
        <v/>
      </c>
      <c r="J175" s="47" t="str">
        <f t="shared" si="475"/>
        <v/>
      </c>
      <c r="K175" s="47" t="str">
        <f t="shared" si="475"/>
        <v/>
      </c>
      <c r="L175" s="47" t="str">
        <f t="shared" si="475"/>
        <v/>
      </c>
      <c r="M175" s="49" t="str">
        <f t="shared" si="473"/>
        <v>PIC-b</v>
      </c>
      <c r="N175" s="201" t="str">
        <f t="shared" si="462"/>
        <v/>
      </c>
      <c r="O175" s="47" t="str">
        <f t="shared" si="463"/>
        <v/>
      </c>
      <c r="P175" s="47" t="str">
        <f t="shared" si="464"/>
        <v/>
      </c>
      <c r="Q175" s="47" t="str">
        <f t="shared" si="465"/>
        <v/>
      </c>
      <c r="R175" s="201" t="str">
        <f t="shared" si="466"/>
        <v/>
      </c>
      <c r="Z175" s="47" t="str">
        <f t="shared" si="476"/>
        <v/>
      </c>
      <c r="AA175" s="47" t="str">
        <f t="shared" si="476"/>
        <v/>
      </c>
      <c r="AB175" s="47" t="str">
        <f t="shared" si="476"/>
        <v/>
      </c>
      <c r="AC175" s="47" t="str">
        <f t="shared" si="476"/>
        <v/>
      </c>
      <c r="AD175" s="47" t="str">
        <f t="shared" si="476"/>
        <v/>
      </c>
      <c r="AE175" s="49" t="str">
        <f t="shared" si="474"/>
        <v>PIC-b</v>
      </c>
      <c r="AF175" s="201" t="str">
        <f t="shared" si="467"/>
        <v/>
      </c>
      <c r="AG175" s="47" t="str">
        <f t="shared" si="468"/>
        <v/>
      </c>
      <c r="AH175" s="47" t="str">
        <f t="shared" si="469"/>
        <v/>
      </c>
      <c r="AI175" s="47">
        <f t="shared" si="470"/>
        <v>1</v>
      </c>
      <c r="AJ175" s="201" t="str">
        <f t="shared" si="471"/>
        <v/>
      </c>
      <c r="AL175" s="217"/>
      <c r="AM175" s="217"/>
      <c r="AN175" s="217"/>
      <c r="AO175" s="217"/>
      <c r="AP175" s="217"/>
      <c r="AQ175" s="217"/>
      <c r="AR175" s="217"/>
      <c r="AT175" s="46">
        <f t="shared" si="460"/>
        <v>9</v>
      </c>
      <c r="AU175" s="47" t="str">
        <f t="shared" si="460"/>
        <v>Q</v>
      </c>
      <c r="AV175" s="47" t="str">
        <f t="shared" si="460"/>
        <v>Qn</v>
      </c>
      <c r="AW175" s="171">
        <f t="shared" si="472"/>
        <v>0</v>
      </c>
      <c r="AX175" s="171">
        <f t="shared" si="461"/>
        <v>0</v>
      </c>
      <c r="AY175" s="171">
        <f t="shared" si="461"/>
        <v>9.7610415987492444E-3</v>
      </c>
      <c r="AZ175" s="171">
        <f t="shared" si="461"/>
        <v>2.9670366714767671E-3</v>
      </c>
      <c r="BA175" s="171">
        <f t="shared" si="461"/>
        <v>1.3089867668279853E-2</v>
      </c>
      <c r="BK175" s="48">
        <f t="shared" si="449"/>
        <v>11</v>
      </c>
      <c r="BL175" s="48">
        <v>4</v>
      </c>
      <c r="BM175" s="47" t="str">
        <f t="shared" si="400"/>
        <v>Pc3</v>
      </c>
      <c r="BN175" s="47"/>
      <c r="BO175" s="47" t="s">
        <v>226</v>
      </c>
      <c r="BP175" s="99" t="s">
        <v>227</v>
      </c>
      <c r="BQ175" s="99" t="s">
        <v>227</v>
      </c>
      <c r="BR175" s="47" t="s">
        <v>112</v>
      </c>
      <c r="BS175" s="99" t="s">
        <v>223</v>
      </c>
      <c r="BT175" s="47">
        <v>3</v>
      </c>
      <c r="BU175" s="48">
        <f t="shared" si="401"/>
        <v>12</v>
      </c>
      <c r="BV175" s="48">
        <f t="shared" si="402"/>
        <v>8</v>
      </c>
      <c r="BW175" s="48">
        <f t="shared" si="403"/>
        <v>16</v>
      </c>
      <c r="BX175" s="48">
        <f t="shared" si="404"/>
        <v>60</v>
      </c>
      <c r="BY175" s="48">
        <f t="shared" si="405"/>
        <v>91</v>
      </c>
      <c r="BZ175" s="118">
        <f t="shared" si="406"/>
        <v>8386560</v>
      </c>
      <c r="CA175" s="118">
        <f t="shared" si="407"/>
        <v>3347505.2546483427</v>
      </c>
      <c r="CB175" s="118">
        <f t="shared" si="408"/>
        <v>90</v>
      </c>
      <c r="CC175" s="118">
        <f t="shared" si="450"/>
        <v>301275472.91835082</v>
      </c>
      <c r="CD175" s="51">
        <f t="shared" si="409"/>
        <v>1.3823417218728453E-2</v>
      </c>
      <c r="CE175" s="275"/>
      <c r="CF175" s="142"/>
      <c r="CG175" s="142"/>
      <c r="CH175" s="142"/>
      <c r="CI175" s="142"/>
      <c r="CJ175" s="142"/>
      <c r="CK175" s="142"/>
      <c r="CN175" s="48">
        <f t="shared" si="451"/>
        <v>11</v>
      </c>
      <c r="CO175" s="48">
        <v>4</v>
      </c>
      <c r="CP175" s="47" t="str">
        <f t="shared" si="410"/>
        <v>Pc3</v>
      </c>
      <c r="CQ175" s="47"/>
      <c r="CR175" s="47" t="s">
        <v>226</v>
      </c>
      <c r="CS175" s="99" t="s">
        <v>227</v>
      </c>
      <c r="CT175" s="99" t="s">
        <v>227</v>
      </c>
      <c r="CU175" s="47" t="s">
        <v>112</v>
      </c>
      <c r="CV175" s="99" t="s">
        <v>223</v>
      </c>
      <c r="CW175" s="47">
        <v>3</v>
      </c>
      <c r="CX175" s="48">
        <f t="shared" si="452"/>
        <v>12</v>
      </c>
      <c r="CY175" s="48">
        <f t="shared" si="453"/>
        <v>8</v>
      </c>
      <c r="CZ175" s="48">
        <f t="shared" si="454"/>
        <v>16</v>
      </c>
      <c r="DA175" s="48">
        <f t="shared" si="455"/>
        <v>60</v>
      </c>
      <c r="DB175" s="48">
        <f t="shared" si="456"/>
        <v>91</v>
      </c>
      <c r="DC175" s="118">
        <f t="shared" si="411"/>
        <v>8386560</v>
      </c>
      <c r="DD175" s="118">
        <f t="shared" si="412"/>
        <v>3521268.3887688983</v>
      </c>
      <c r="DE175" s="118">
        <f t="shared" si="413"/>
        <v>150</v>
      </c>
      <c r="DF175" s="118">
        <f t="shared" si="414"/>
        <v>528190258.31533474</v>
      </c>
      <c r="DG175" s="51">
        <f t="shared" si="415"/>
        <v>2.4234944321337406E-2</v>
      </c>
      <c r="DI175" s="142"/>
      <c r="DJ175" s="142"/>
      <c r="DK175" s="142"/>
      <c r="DL175" s="142"/>
      <c r="DM175" s="142"/>
      <c r="DN175" s="142"/>
      <c r="DQ175" s="48">
        <f t="shared" si="457"/>
        <v>11</v>
      </c>
      <c r="DR175" s="48">
        <v>4</v>
      </c>
      <c r="DS175" s="47" t="str">
        <f t="shared" si="416"/>
        <v>Pc3</v>
      </c>
      <c r="DT175" s="47"/>
      <c r="DU175" s="47" t="s">
        <v>226</v>
      </c>
      <c r="DV175" s="99" t="s">
        <v>227</v>
      </c>
      <c r="DW175" s="99" t="s">
        <v>227</v>
      </c>
      <c r="DX175" s="47" t="s">
        <v>112</v>
      </c>
      <c r="DY175" s="99" t="s">
        <v>223</v>
      </c>
      <c r="DZ175" s="47">
        <v>3</v>
      </c>
      <c r="EA175" s="48">
        <f t="shared" si="417"/>
        <v>12</v>
      </c>
      <c r="EB175" s="48">
        <f t="shared" si="418"/>
        <v>8</v>
      </c>
      <c r="EC175" s="48">
        <f t="shared" si="419"/>
        <v>16</v>
      </c>
      <c r="ED175" s="48">
        <f t="shared" si="420"/>
        <v>60</v>
      </c>
      <c r="EE175" s="48">
        <f t="shared" si="421"/>
        <v>91</v>
      </c>
      <c r="EF175" s="118">
        <f t="shared" si="422"/>
        <v>8386560</v>
      </c>
      <c r="EG175" s="118">
        <f t="shared" si="423"/>
        <v>2726621.499737808</v>
      </c>
      <c r="EH175" s="118">
        <f t="shared" si="424"/>
        <v>240</v>
      </c>
      <c r="EI175" s="118">
        <f t="shared" si="425"/>
        <v>654389159.93707395</v>
      </c>
      <c r="EJ175" s="51">
        <f t="shared" si="426"/>
        <v>3.0025326302200974E-2</v>
      </c>
      <c r="EL175" s="142"/>
      <c r="EM175" s="142"/>
      <c r="EN175" s="142"/>
      <c r="EO175" s="142"/>
      <c r="EP175" s="142"/>
      <c r="EQ175" s="142"/>
      <c r="ER175" s="142"/>
      <c r="ET175" s="48">
        <f t="shared" si="458"/>
        <v>11</v>
      </c>
      <c r="EU175" s="48">
        <v>4</v>
      </c>
      <c r="EV175" s="47" t="str">
        <f t="shared" si="427"/>
        <v>Pc3</v>
      </c>
      <c r="EW175" s="47"/>
      <c r="EX175" s="47" t="s">
        <v>226</v>
      </c>
      <c r="EY175" s="99" t="s">
        <v>227</v>
      </c>
      <c r="EZ175" s="99" t="s">
        <v>227</v>
      </c>
      <c r="FA175" s="47" t="s">
        <v>112</v>
      </c>
      <c r="FB175" s="99" t="s">
        <v>223</v>
      </c>
      <c r="FC175" s="47">
        <v>3</v>
      </c>
      <c r="FD175" s="48">
        <f t="shared" si="428"/>
        <v>12</v>
      </c>
      <c r="FE175" s="48">
        <f t="shared" si="429"/>
        <v>8</v>
      </c>
      <c r="FF175" s="48">
        <f t="shared" si="430"/>
        <v>16</v>
      </c>
      <c r="FG175" s="48">
        <f t="shared" si="431"/>
        <v>60</v>
      </c>
      <c r="FH175" s="48">
        <f t="shared" si="432"/>
        <v>91</v>
      </c>
      <c r="FI175" s="118">
        <f t="shared" si="433"/>
        <v>8386560</v>
      </c>
      <c r="FJ175" s="118">
        <f t="shared" si="434"/>
        <v>3169596.7769784173</v>
      </c>
      <c r="FK175" s="118">
        <f t="shared" si="435"/>
        <v>300</v>
      </c>
      <c r="FL175" s="118">
        <f t="shared" si="436"/>
        <v>950879033.09352517</v>
      </c>
      <c r="FM175" s="51">
        <f t="shared" si="437"/>
        <v>4.3629165931324203E-2</v>
      </c>
      <c r="FO175" s="148"/>
      <c r="FP175" s="282"/>
      <c r="FQ175" s="284"/>
      <c r="FR175" s="142"/>
      <c r="FS175" s="142"/>
      <c r="FT175" s="142"/>
      <c r="FU175" s="142"/>
      <c r="FW175" s="48">
        <f t="shared" si="459"/>
        <v>11</v>
      </c>
      <c r="FX175" s="48">
        <v>4</v>
      </c>
      <c r="FY175" s="47" t="str">
        <f t="shared" si="438"/>
        <v>Pc3</v>
      </c>
      <c r="FZ175" s="47"/>
      <c r="GA175" s="47" t="s">
        <v>226</v>
      </c>
      <c r="GB175" s="99" t="s">
        <v>227</v>
      </c>
      <c r="GC175" s="99" t="s">
        <v>227</v>
      </c>
      <c r="GD175" s="47" t="s">
        <v>112</v>
      </c>
      <c r="GE175" s="99" t="s">
        <v>223</v>
      </c>
      <c r="GF175" s="47">
        <v>3</v>
      </c>
      <c r="GG175" s="48">
        <f t="shared" si="439"/>
        <v>12</v>
      </c>
      <c r="GH175" s="48">
        <f t="shared" si="440"/>
        <v>8</v>
      </c>
      <c r="GI175" s="48">
        <f t="shared" si="441"/>
        <v>16</v>
      </c>
      <c r="GJ175" s="48">
        <f t="shared" si="442"/>
        <v>60</v>
      </c>
      <c r="GK175" s="48">
        <f t="shared" si="443"/>
        <v>91</v>
      </c>
      <c r="GL175" s="118">
        <f t="shared" si="444"/>
        <v>8386560</v>
      </c>
      <c r="GM175" s="118">
        <f t="shared" si="445"/>
        <v>3269175</v>
      </c>
      <c r="GN175" s="118">
        <f t="shared" si="446"/>
        <v>450</v>
      </c>
      <c r="GO175" s="118">
        <f t="shared" si="447"/>
        <v>1471128750</v>
      </c>
      <c r="GP175" s="51">
        <f t="shared" si="448"/>
        <v>6.7499774531024528E-2</v>
      </c>
      <c r="GS175" s="48">
        <v>13</v>
      </c>
      <c r="GT175" s="47">
        <v>4</v>
      </c>
      <c r="GU175" s="97" t="s">
        <v>240</v>
      </c>
      <c r="GV175" s="93">
        <f t="shared" si="282"/>
        <v>2</v>
      </c>
      <c r="GW175" s="141" t="s">
        <v>130</v>
      </c>
      <c r="GX175" s="99" t="str">
        <f t="shared" si="277"/>
        <v>Sc4</v>
      </c>
      <c r="GY175" s="48">
        <f t="shared" si="299"/>
        <v>1200</v>
      </c>
      <c r="GZ175" s="306">
        <f t="shared" si="390"/>
        <v>2040.961506969481</v>
      </c>
      <c r="HA175" s="95">
        <f t="shared" si="283"/>
        <v>85789.168194546553</v>
      </c>
      <c r="HB175" s="51">
        <f t="shared" si="279"/>
        <v>1.6272285887133746E-5</v>
      </c>
      <c r="HC175" s="51">
        <f t="shared" si="280"/>
        <v>2.3312966451248749E-4</v>
      </c>
      <c r="HD175" s="453">
        <f t="shared" si="281"/>
        <v>4.2872318499082469E-3</v>
      </c>
      <c r="HE175" s="68"/>
    </row>
    <row r="176" spans="1:213">
      <c r="G176" s="49"/>
      <c r="H176" s="47" t="str">
        <f t="shared" si="475"/>
        <v/>
      </c>
      <c r="I176" s="47" t="str">
        <f t="shared" si="475"/>
        <v/>
      </c>
      <c r="J176" s="47" t="str">
        <f t="shared" si="475"/>
        <v/>
      </c>
      <c r="K176" s="47" t="str">
        <f t="shared" si="475"/>
        <v/>
      </c>
      <c r="L176" s="47" t="str">
        <f t="shared" si="475"/>
        <v/>
      </c>
      <c r="M176" s="49" t="str">
        <f t="shared" si="473"/>
        <v>PIC-b</v>
      </c>
      <c r="N176" s="201" t="str">
        <f t="shared" si="462"/>
        <v/>
      </c>
      <c r="O176" s="47" t="str">
        <f t="shared" si="463"/>
        <v/>
      </c>
      <c r="P176" s="47" t="str">
        <f t="shared" si="464"/>
        <v/>
      </c>
      <c r="Q176" s="47" t="str">
        <f t="shared" si="465"/>
        <v/>
      </c>
      <c r="R176" s="201" t="str">
        <f t="shared" si="466"/>
        <v/>
      </c>
      <c r="Z176" s="47" t="str">
        <f t="shared" si="476"/>
        <v/>
      </c>
      <c r="AA176" s="47" t="str">
        <f t="shared" si="476"/>
        <v/>
      </c>
      <c r="AB176" s="47" t="str">
        <f t="shared" si="476"/>
        <v/>
      </c>
      <c r="AC176" s="47" t="str">
        <f t="shared" si="476"/>
        <v/>
      </c>
      <c r="AD176" s="47" t="str">
        <f t="shared" si="476"/>
        <v/>
      </c>
      <c r="AE176" s="49" t="str">
        <f t="shared" si="474"/>
        <v>PIC-b</v>
      </c>
      <c r="AF176" s="201" t="str">
        <f t="shared" si="467"/>
        <v/>
      </c>
      <c r="AG176" s="47" t="str">
        <f t="shared" si="468"/>
        <v/>
      </c>
      <c r="AH176" s="47" t="str">
        <f t="shared" si="469"/>
        <v/>
      </c>
      <c r="AI176" s="47" t="str">
        <f t="shared" si="470"/>
        <v/>
      </c>
      <c r="AJ176" s="201">
        <f t="shared" si="471"/>
        <v>1</v>
      </c>
      <c r="AL176" s="217"/>
      <c r="AM176" s="217"/>
      <c r="AN176" s="217"/>
      <c r="AO176" s="217"/>
      <c r="AP176" s="217"/>
      <c r="AQ176" s="217"/>
      <c r="AR176" s="217"/>
      <c r="AT176" s="46">
        <f t="shared" si="460"/>
        <v>10</v>
      </c>
      <c r="AU176" s="47" t="str">
        <f t="shared" si="460"/>
        <v>J</v>
      </c>
      <c r="AV176" s="47" t="str">
        <f t="shared" si="460"/>
        <v>Jk</v>
      </c>
      <c r="AW176" s="171">
        <f t="shared" si="472"/>
        <v>0</v>
      </c>
      <c r="AX176" s="171">
        <f t="shared" si="461"/>
        <v>0</v>
      </c>
      <c r="AY176" s="171">
        <f t="shared" si="461"/>
        <v>1.9143931464859285E-3</v>
      </c>
      <c r="AZ176" s="171">
        <f t="shared" si="461"/>
        <v>5.6722759895879368E-3</v>
      </c>
      <c r="BA176" s="171">
        <f t="shared" si="461"/>
        <v>8.5084139843819052E-3</v>
      </c>
      <c r="BK176" s="48">
        <f t="shared" si="449"/>
        <v>12</v>
      </c>
      <c r="BL176" s="48">
        <v>4</v>
      </c>
      <c r="BM176" s="47" t="str">
        <f t="shared" si="400"/>
        <v>Pc2</v>
      </c>
      <c r="BN176" s="47"/>
      <c r="BO176" s="47" t="s">
        <v>226</v>
      </c>
      <c r="BP176" s="99" t="s">
        <v>227</v>
      </c>
      <c r="BQ176" s="47" t="s">
        <v>112</v>
      </c>
      <c r="BR176" s="99" t="s">
        <v>223</v>
      </c>
      <c r="BS176" s="99" t="s">
        <v>223</v>
      </c>
      <c r="BT176" s="47">
        <v>2</v>
      </c>
      <c r="BU176" s="48">
        <f t="shared" si="401"/>
        <v>12</v>
      </c>
      <c r="BV176" s="48">
        <f t="shared" si="402"/>
        <v>8</v>
      </c>
      <c r="BW176" s="48">
        <f t="shared" si="403"/>
        <v>32</v>
      </c>
      <c r="BX176" s="48">
        <f t="shared" si="404"/>
        <v>72</v>
      </c>
      <c r="BY176" s="48">
        <f t="shared" si="405"/>
        <v>91</v>
      </c>
      <c r="BZ176" s="118">
        <f t="shared" si="406"/>
        <v>20127744</v>
      </c>
      <c r="CA176" s="118">
        <f t="shared" si="407"/>
        <v>0</v>
      </c>
      <c r="CB176" s="118">
        <f t="shared" si="408"/>
        <v>0</v>
      </c>
      <c r="CC176" s="118">
        <f t="shared" si="450"/>
        <v>0</v>
      </c>
      <c r="CD176" s="51">
        <f t="shared" si="409"/>
        <v>0</v>
      </c>
      <c r="CE176" s="275"/>
      <c r="CF176" s="142"/>
      <c r="CG176" s="142"/>
      <c r="CH176" s="142"/>
      <c r="CI176" s="142"/>
      <c r="CJ176" s="142"/>
      <c r="CK176" s="142"/>
      <c r="CN176" s="48">
        <f t="shared" si="451"/>
        <v>12</v>
      </c>
      <c r="CO176" s="48">
        <v>4</v>
      </c>
      <c r="CP176" s="47" t="str">
        <f t="shared" si="410"/>
        <v>Pc2</v>
      </c>
      <c r="CQ176" s="47"/>
      <c r="CR176" s="47" t="s">
        <v>226</v>
      </c>
      <c r="CS176" s="99" t="s">
        <v>227</v>
      </c>
      <c r="CT176" s="47" t="s">
        <v>112</v>
      </c>
      <c r="CU176" s="99" t="s">
        <v>223</v>
      </c>
      <c r="CV176" s="99" t="s">
        <v>223</v>
      </c>
      <c r="CW176" s="47">
        <v>2</v>
      </c>
      <c r="CX176" s="48">
        <f t="shared" si="452"/>
        <v>12</v>
      </c>
      <c r="CY176" s="48">
        <f t="shared" si="453"/>
        <v>8</v>
      </c>
      <c r="CZ176" s="48">
        <f t="shared" si="454"/>
        <v>32</v>
      </c>
      <c r="DA176" s="48">
        <f t="shared" si="455"/>
        <v>72</v>
      </c>
      <c r="DB176" s="48">
        <f t="shared" si="456"/>
        <v>91</v>
      </c>
      <c r="DC176" s="118">
        <f t="shared" si="411"/>
        <v>20127744</v>
      </c>
      <c r="DD176" s="118">
        <f t="shared" si="412"/>
        <v>0</v>
      </c>
      <c r="DE176" s="118">
        <f t="shared" si="413"/>
        <v>0</v>
      </c>
      <c r="DF176" s="118">
        <f t="shared" si="414"/>
        <v>0</v>
      </c>
      <c r="DG176" s="51">
        <f t="shared" si="415"/>
        <v>0</v>
      </c>
      <c r="DI176" s="142"/>
      <c r="DJ176" s="283"/>
      <c r="DK176" s="142"/>
      <c r="DL176" s="142"/>
      <c r="DM176" s="142"/>
      <c r="DN176" s="142"/>
      <c r="DQ176" s="48">
        <f t="shared" si="457"/>
        <v>12</v>
      </c>
      <c r="DR176" s="48">
        <v>4</v>
      </c>
      <c r="DS176" s="47" t="str">
        <f t="shared" si="416"/>
        <v>Pc2</v>
      </c>
      <c r="DT176" s="47"/>
      <c r="DU176" s="47" t="s">
        <v>226</v>
      </c>
      <c r="DV176" s="99" t="s">
        <v>227</v>
      </c>
      <c r="DW176" s="47" t="s">
        <v>112</v>
      </c>
      <c r="DX176" s="99" t="s">
        <v>223</v>
      </c>
      <c r="DY176" s="99" t="s">
        <v>223</v>
      </c>
      <c r="DZ176" s="47">
        <v>2</v>
      </c>
      <c r="EA176" s="48">
        <f t="shared" si="417"/>
        <v>12</v>
      </c>
      <c r="EB176" s="48">
        <f t="shared" si="418"/>
        <v>8</v>
      </c>
      <c r="EC176" s="48">
        <f t="shared" si="419"/>
        <v>32</v>
      </c>
      <c r="ED176" s="48">
        <f t="shared" si="420"/>
        <v>72</v>
      </c>
      <c r="EE176" s="48">
        <f t="shared" si="421"/>
        <v>91</v>
      </c>
      <c r="EF176" s="118">
        <f t="shared" si="422"/>
        <v>20127744</v>
      </c>
      <c r="EG176" s="118">
        <f t="shared" si="423"/>
        <v>0</v>
      </c>
      <c r="EH176" s="118">
        <f t="shared" si="424"/>
        <v>0</v>
      </c>
      <c r="EI176" s="118">
        <f t="shared" si="425"/>
        <v>0</v>
      </c>
      <c r="EJ176" s="51">
        <f t="shared" si="426"/>
        <v>0</v>
      </c>
      <c r="EL176" s="142"/>
      <c r="EM176" s="283"/>
      <c r="EN176" s="142"/>
      <c r="EO176" s="142"/>
      <c r="EP176" s="142"/>
      <c r="EQ176" s="142"/>
      <c r="ER176" s="142"/>
      <c r="ET176" s="48">
        <f t="shared" si="458"/>
        <v>12</v>
      </c>
      <c r="EU176" s="48">
        <v>4</v>
      </c>
      <c r="EV176" s="47" t="str">
        <f t="shared" si="427"/>
        <v>Pc2</v>
      </c>
      <c r="EW176" s="47"/>
      <c r="EX176" s="47" t="s">
        <v>226</v>
      </c>
      <c r="EY176" s="99" t="s">
        <v>227</v>
      </c>
      <c r="EZ176" s="47" t="s">
        <v>112</v>
      </c>
      <c r="FA176" s="99" t="s">
        <v>223</v>
      </c>
      <c r="FB176" s="99" t="s">
        <v>223</v>
      </c>
      <c r="FC176" s="47">
        <v>2</v>
      </c>
      <c r="FD176" s="48">
        <f t="shared" si="428"/>
        <v>12</v>
      </c>
      <c r="FE176" s="48">
        <f t="shared" si="429"/>
        <v>8</v>
      </c>
      <c r="FF176" s="48">
        <f t="shared" si="430"/>
        <v>32</v>
      </c>
      <c r="FG176" s="48">
        <f t="shared" si="431"/>
        <v>72</v>
      </c>
      <c r="FH176" s="48">
        <f t="shared" si="432"/>
        <v>91</v>
      </c>
      <c r="FI176" s="118">
        <f t="shared" si="433"/>
        <v>20127744</v>
      </c>
      <c r="FJ176" s="118">
        <f t="shared" si="434"/>
        <v>0</v>
      </c>
      <c r="FK176" s="118">
        <f t="shared" si="435"/>
        <v>0</v>
      </c>
      <c r="FL176" s="118">
        <f t="shared" si="436"/>
        <v>0</v>
      </c>
      <c r="FM176" s="51">
        <f t="shared" si="437"/>
        <v>0</v>
      </c>
      <c r="FO176" s="148"/>
      <c r="FP176" s="282"/>
      <c r="FQ176" s="284"/>
      <c r="FR176" s="142"/>
      <c r="FS176" s="142"/>
      <c r="FT176" s="142"/>
      <c r="FU176" s="142"/>
      <c r="FW176" s="48">
        <f t="shared" si="459"/>
        <v>12</v>
      </c>
      <c r="FX176" s="48">
        <v>4</v>
      </c>
      <c r="FY176" s="47" t="str">
        <f t="shared" si="438"/>
        <v>Pc2</v>
      </c>
      <c r="FZ176" s="47"/>
      <c r="GA176" s="47" t="s">
        <v>226</v>
      </c>
      <c r="GB176" s="99" t="s">
        <v>227</v>
      </c>
      <c r="GC176" s="47" t="s">
        <v>112</v>
      </c>
      <c r="GD176" s="99" t="s">
        <v>223</v>
      </c>
      <c r="GE176" s="99" t="s">
        <v>223</v>
      </c>
      <c r="GF176" s="47">
        <v>2</v>
      </c>
      <c r="GG176" s="48">
        <f t="shared" si="439"/>
        <v>12</v>
      </c>
      <c r="GH176" s="48">
        <f t="shared" si="440"/>
        <v>8</v>
      </c>
      <c r="GI176" s="48">
        <f t="shared" si="441"/>
        <v>32</v>
      </c>
      <c r="GJ176" s="48">
        <f t="shared" si="442"/>
        <v>72</v>
      </c>
      <c r="GK176" s="48">
        <f t="shared" si="443"/>
        <v>91</v>
      </c>
      <c r="GL176" s="118">
        <f t="shared" si="444"/>
        <v>20127744</v>
      </c>
      <c r="GM176" s="118">
        <f t="shared" si="445"/>
        <v>0</v>
      </c>
      <c r="GN176" s="118">
        <f t="shared" si="446"/>
        <v>0</v>
      </c>
      <c r="GO176" s="118">
        <f t="shared" si="447"/>
        <v>0</v>
      </c>
      <c r="GP176" s="51">
        <f t="shared" si="448"/>
        <v>0</v>
      </c>
      <c r="GS176" s="48">
        <v>13</v>
      </c>
      <c r="GT176" s="47">
        <v>3</v>
      </c>
      <c r="GU176" s="97" t="s">
        <v>240</v>
      </c>
      <c r="GV176" s="93">
        <f t="shared" si="282"/>
        <v>2</v>
      </c>
      <c r="GW176" s="141" t="s">
        <v>130</v>
      </c>
      <c r="GX176" s="99" t="str">
        <f t="shared" si="277"/>
        <v>Sc3</v>
      </c>
      <c r="GY176" s="48">
        <f t="shared" si="299"/>
        <v>240</v>
      </c>
      <c r="GZ176" s="306">
        <f t="shared" si="390"/>
        <v>51077.532263555346</v>
      </c>
      <c r="HA176" s="95">
        <f t="shared" si="283"/>
        <v>3427.9727747327229</v>
      </c>
      <c r="HB176" s="51">
        <f t="shared" si="279"/>
        <v>4.0723365167038336E-4</v>
      </c>
      <c r="HC176" s="51">
        <f t="shared" si="280"/>
        <v>1.1668704108397936E-3</v>
      </c>
      <c r="HD176" s="453">
        <f t="shared" si="281"/>
        <v>2.9463701856772238E-3</v>
      </c>
      <c r="HE176" s="68"/>
    </row>
    <row r="177" spans="7:213">
      <c r="G177" s="49"/>
      <c r="H177" s="47" t="str">
        <f t="shared" si="475"/>
        <v/>
      </c>
      <c r="I177" s="47" t="str">
        <f t="shared" si="475"/>
        <v/>
      </c>
      <c r="J177" s="47" t="str">
        <f t="shared" si="475"/>
        <v/>
      </c>
      <c r="K177" s="47" t="str">
        <f t="shared" si="475"/>
        <v/>
      </c>
      <c r="L177" s="47" t="str">
        <f t="shared" si="475"/>
        <v/>
      </c>
      <c r="M177" s="49" t="str">
        <f t="shared" si="473"/>
        <v>PIC-b</v>
      </c>
      <c r="N177" s="201" t="str">
        <f t="shared" si="462"/>
        <v/>
      </c>
      <c r="O177" s="47" t="str">
        <f t="shared" si="463"/>
        <v/>
      </c>
      <c r="P177" s="47" t="str">
        <f t="shared" si="464"/>
        <v/>
      </c>
      <c r="Q177" s="47" t="str">
        <f t="shared" si="465"/>
        <v/>
      </c>
      <c r="R177" s="201" t="str">
        <f t="shared" si="466"/>
        <v/>
      </c>
      <c r="Z177" s="47" t="str">
        <f t="shared" si="476"/>
        <v/>
      </c>
      <c r="AA177" s="47" t="str">
        <f t="shared" si="476"/>
        <v/>
      </c>
      <c r="AB177" s="47" t="str">
        <f t="shared" si="476"/>
        <v/>
      </c>
      <c r="AC177" s="47" t="str">
        <f t="shared" si="476"/>
        <v/>
      </c>
      <c r="AD177" s="47" t="str">
        <f t="shared" si="476"/>
        <v/>
      </c>
      <c r="AE177" s="49" t="str">
        <f t="shared" si="474"/>
        <v>PIC-b</v>
      </c>
      <c r="AF177" s="201" t="str">
        <f t="shared" si="467"/>
        <v/>
      </c>
      <c r="AG177" s="47" t="str">
        <f t="shared" si="468"/>
        <v/>
      </c>
      <c r="AH177" s="47" t="str">
        <f t="shared" si="469"/>
        <v/>
      </c>
      <c r="AI177" s="47" t="str">
        <f t="shared" si="470"/>
        <v/>
      </c>
      <c r="AJ177" s="201">
        <f t="shared" si="471"/>
        <v>1</v>
      </c>
      <c r="AL177" s="217"/>
      <c r="AM177" s="217"/>
      <c r="AN177" s="315"/>
      <c r="AO177" s="217"/>
      <c r="AP177" s="217"/>
      <c r="AQ177" s="217"/>
      <c r="AR177" s="217"/>
      <c r="AT177" s="46">
        <f t="shared" si="460"/>
        <v>11</v>
      </c>
      <c r="AU177" s="47">
        <f t="shared" si="460"/>
        <v>10</v>
      </c>
      <c r="AV177" s="47" t="str">
        <f t="shared" si="460"/>
        <v>Te</v>
      </c>
      <c r="AW177" s="171">
        <f t="shared" si="472"/>
        <v>0</v>
      </c>
      <c r="AX177" s="171">
        <f t="shared" si="461"/>
        <v>0</v>
      </c>
      <c r="AY177" s="171">
        <f t="shared" si="461"/>
        <v>5.4359311566884406E-3</v>
      </c>
      <c r="AZ177" s="171">
        <f t="shared" si="461"/>
        <v>4.8723396320819474E-3</v>
      </c>
      <c r="BA177" s="171">
        <f t="shared" si="461"/>
        <v>8.7265784455199044E-3</v>
      </c>
      <c r="BK177" s="48">
        <f t="shared" si="449"/>
        <v>13</v>
      </c>
      <c r="BL177" s="48">
        <v>5</v>
      </c>
      <c r="BM177" s="47" t="str">
        <f t="shared" si="400"/>
        <v>Pd5</v>
      </c>
      <c r="BN177" s="47"/>
      <c r="BO177" s="47" t="s">
        <v>229</v>
      </c>
      <c r="BP177" s="99" t="s">
        <v>230</v>
      </c>
      <c r="BQ177" s="99" t="s">
        <v>230</v>
      </c>
      <c r="BR177" s="99" t="s">
        <v>230</v>
      </c>
      <c r="BS177" s="99" t="s">
        <v>230</v>
      </c>
      <c r="BT177" s="47">
        <v>5</v>
      </c>
      <c r="BU177" s="48">
        <f t="shared" si="401"/>
        <v>6</v>
      </c>
      <c r="BV177" s="48">
        <f t="shared" si="402"/>
        <v>8</v>
      </c>
      <c r="BW177" s="48">
        <f t="shared" si="403"/>
        <v>36</v>
      </c>
      <c r="BX177" s="48">
        <f t="shared" si="404"/>
        <v>32</v>
      </c>
      <c r="BY177" s="48">
        <f t="shared" si="405"/>
        <v>36</v>
      </c>
      <c r="BZ177" s="118">
        <f t="shared" si="406"/>
        <v>1990656</v>
      </c>
      <c r="CA177" s="118">
        <f t="shared" si="407"/>
        <v>794572.67582861765</v>
      </c>
      <c r="CB177" s="118">
        <f t="shared" si="408"/>
        <v>900</v>
      </c>
      <c r="CC177" s="118">
        <f t="shared" si="450"/>
        <v>715115408.24575591</v>
      </c>
      <c r="CD177" s="51">
        <f t="shared" si="409"/>
        <v>3.2811627684014799E-2</v>
      </c>
      <c r="CE177" s="275"/>
      <c r="CF177" s="142"/>
      <c r="CG177" s="142"/>
      <c r="CH177" s="142"/>
      <c r="CI177" s="142"/>
      <c r="CJ177" s="142"/>
      <c r="CK177" s="142"/>
      <c r="CN177" s="48">
        <f t="shared" si="451"/>
        <v>13</v>
      </c>
      <c r="CO177" s="48">
        <v>5</v>
      </c>
      <c r="CP177" s="47" t="str">
        <f t="shared" si="410"/>
        <v>Pd5</v>
      </c>
      <c r="CQ177" s="47"/>
      <c r="CR177" s="47" t="s">
        <v>229</v>
      </c>
      <c r="CS177" s="99" t="s">
        <v>230</v>
      </c>
      <c r="CT177" s="99" t="s">
        <v>230</v>
      </c>
      <c r="CU177" s="99" t="s">
        <v>230</v>
      </c>
      <c r="CV177" s="99" t="s">
        <v>230</v>
      </c>
      <c r="CW177" s="47">
        <v>5</v>
      </c>
      <c r="CX177" s="48">
        <f t="shared" si="452"/>
        <v>6</v>
      </c>
      <c r="CY177" s="48">
        <f t="shared" si="453"/>
        <v>8</v>
      </c>
      <c r="CZ177" s="48">
        <f t="shared" si="454"/>
        <v>36</v>
      </c>
      <c r="DA177" s="48">
        <f t="shared" si="455"/>
        <v>32</v>
      </c>
      <c r="DB177" s="48">
        <f t="shared" si="456"/>
        <v>36</v>
      </c>
      <c r="DC177" s="118">
        <f t="shared" si="411"/>
        <v>1990656</v>
      </c>
      <c r="DD177" s="118">
        <f t="shared" si="412"/>
        <v>835817.55161987036</v>
      </c>
      <c r="DE177" s="118">
        <f t="shared" si="413"/>
        <v>1500</v>
      </c>
      <c r="DF177" s="118">
        <f t="shared" si="414"/>
        <v>1253726327.4298055</v>
      </c>
      <c r="DG177" s="51">
        <f t="shared" si="415"/>
        <v>5.7524703004493187E-2</v>
      </c>
      <c r="DI177" s="267"/>
      <c r="DJ177" s="267"/>
      <c r="DK177" s="267"/>
      <c r="DL177" s="142"/>
      <c r="DM177" s="142"/>
      <c r="DN177" s="142"/>
      <c r="DQ177" s="48">
        <f t="shared" si="457"/>
        <v>13</v>
      </c>
      <c r="DR177" s="48">
        <v>5</v>
      </c>
      <c r="DS177" s="47" t="str">
        <f t="shared" si="416"/>
        <v>Pd5</v>
      </c>
      <c r="DT177" s="47"/>
      <c r="DU177" s="47" t="s">
        <v>229</v>
      </c>
      <c r="DV177" s="99" t="s">
        <v>230</v>
      </c>
      <c r="DW177" s="99" t="s">
        <v>230</v>
      </c>
      <c r="DX177" s="99" t="s">
        <v>230</v>
      </c>
      <c r="DY177" s="99" t="s">
        <v>230</v>
      </c>
      <c r="DZ177" s="47">
        <v>5</v>
      </c>
      <c r="EA177" s="48">
        <f t="shared" si="417"/>
        <v>6</v>
      </c>
      <c r="EB177" s="48">
        <f t="shared" si="418"/>
        <v>8</v>
      </c>
      <c r="EC177" s="48">
        <f t="shared" si="419"/>
        <v>36</v>
      </c>
      <c r="ED177" s="48">
        <f t="shared" si="420"/>
        <v>32</v>
      </c>
      <c r="EE177" s="48">
        <f t="shared" si="421"/>
        <v>36</v>
      </c>
      <c r="EF177" s="118">
        <f t="shared" si="422"/>
        <v>1990656</v>
      </c>
      <c r="EG177" s="118">
        <f t="shared" si="423"/>
        <v>647198.07026743575</v>
      </c>
      <c r="EH177" s="118">
        <f t="shared" si="424"/>
        <v>2400</v>
      </c>
      <c r="EI177" s="118">
        <f t="shared" si="425"/>
        <v>1553275368.6418457</v>
      </c>
      <c r="EJ177" s="51">
        <f t="shared" si="426"/>
        <v>7.126890638764187E-2</v>
      </c>
      <c r="EL177" s="267"/>
      <c r="EM177" s="267"/>
      <c r="EN177" s="267"/>
      <c r="EO177" s="142"/>
      <c r="EP177" s="142"/>
      <c r="EQ177" s="142"/>
      <c r="ER177" s="142"/>
      <c r="ET177" s="48">
        <f t="shared" si="458"/>
        <v>13</v>
      </c>
      <c r="EU177" s="48">
        <v>5</v>
      </c>
      <c r="EV177" s="47" t="str">
        <f t="shared" si="427"/>
        <v>Pd5</v>
      </c>
      <c r="EW177" s="47"/>
      <c r="EX177" s="47" t="s">
        <v>229</v>
      </c>
      <c r="EY177" s="99" t="s">
        <v>230</v>
      </c>
      <c r="EZ177" s="99" t="s">
        <v>230</v>
      </c>
      <c r="FA177" s="99" t="s">
        <v>230</v>
      </c>
      <c r="FB177" s="99" t="s">
        <v>230</v>
      </c>
      <c r="FC177" s="47">
        <v>5</v>
      </c>
      <c r="FD177" s="48">
        <f t="shared" si="428"/>
        <v>6</v>
      </c>
      <c r="FE177" s="48">
        <f t="shared" si="429"/>
        <v>8</v>
      </c>
      <c r="FF177" s="48">
        <f t="shared" si="430"/>
        <v>36</v>
      </c>
      <c r="FG177" s="48">
        <f t="shared" si="431"/>
        <v>32</v>
      </c>
      <c r="FH177" s="48">
        <f t="shared" si="432"/>
        <v>36</v>
      </c>
      <c r="FI177" s="118">
        <f t="shared" si="433"/>
        <v>1990656</v>
      </c>
      <c r="FJ177" s="118">
        <f t="shared" si="434"/>
        <v>752343.85035971226</v>
      </c>
      <c r="FK177" s="118">
        <f t="shared" si="435"/>
        <v>3000</v>
      </c>
      <c r="FL177" s="118">
        <f t="shared" si="436"/>
        <v>2257031551.0791368</v>
      </c>
      <c r="FM177" s="51">
        <f t="shared" si="437"/>
        <v>0.1035593389139124</v>
      </c>
      <c r="FO177" s="148"/>
      <c r="FP177" s="282"/>
      <c r="FQ177" s="148"/>
      <c r="FR177" s="258"/>
      <c r="FS177" s="142"/>
      <c r="FT177" s="142"/>
      <c r="FU177" s="142"/>
      <c r="FW177" s="48">
        <f t="shared" si="459"/>
        <v>13</v>
      </c>
      <c r="FX177" s="48">
        <v>5</v>
      </c>
      <c r="FY177" s="47" t="str">
        <f t="shared" si="438"/>
        <v>Pd5</v>
      </c>
      <c r="FZ177" s="47"/>
      <c r="GA177" s="47" t="s">
        <v>229</v>
      </c>
      <c r="GB177" s="99" t="s">
        <v>230</v>
      </c>
      <c r="GC177" s="99" t="s">
        <v>230</v>
      </c>
      <c r="GD177" s="99" t="s">
        <v>230</v>
      </c>
      <c r="GE177" s="99" t="s">
        <v>230</v>
      </c>
      <c r="GF177" s="47">
        <v>5</v>
      </c>
      <c r="GG177" s="48">
        <f t="shared" si="439"/>
        <v>6</v>
      </c>
      <c r="GH177" s="48">
        <f t="shared" si="440"/>
        <v>8</v>
      </c>
      <c r="GI177" s="48">
        <f t="shared" si="441"/>
        <v>36</v>
      </c>
      <c r="GJ177" s="48">
        <f t="shared" si="442"/>
        <v>32</v>
      </c>
      <c r="GK177" s="48">
        <f t="shared" si="443"/>
        <v>36</v>
      </c>
      <c r="GL177" s="118">
        <f t="shared" si="444"/>
        <v>1990656</v>
      </c>
      <c r="GM177" s="118">
        <f t="shared" si="445"/>
        <v>775980</v>
      </c>
      <c r="GN177" s="118">
        <f t="shared" si="446"/>
        <v>4500</v>
      </c>
      <c r="GO177" s="118">
        <f t="shared" si="447"/>
        <v>3491910000</v>
      </c>
      <c r="GP177" s="51">
        <f t="shared" si="448"/>
        <v>0.16021924504067361</v>
      </c>
      <c r="GS177" s="48">
        <v>13</v>
      </c>
      <c r="GT177" s="47">
        <v>2</v>
      </c>
      <c r="GU177" s="97" t="s">
        <v>240</v>
      </c>
      <c r="GV177" s="93">
        <f t="shared" si="282"/>
        <v>2</v>
      </c>
      <c r="GW177" s="141" t="s">
        <v>130</v>
      </c>
      <c r="GX177" s="99" t="str">
        <f t="shared" si="277"/>
        <v>Sc2</v>
      </c>
      <c r="GY177" s="48">
        <f t="shared" si="299"/>
        <v>0</v>
      </c>
      <c r="GZ177" s="306">
        <f t="shared" si="390"/>
        <v>0</v>
      </c>
      <c r="HA177" s="95">
        <f t="shared" si="283"/>
        <v>0</v>
      </c>
      <c r="HB177" s="51">
        <f t="shared" si="279"/>
        <v>0</v>
      </c>
      <c r="HC177" s="51">
        <f t="shared" si="280"/>
        <v>0</v>
      </c>
      <c r="HD177" s="453">
        <f t="shared" si="281"/>
        <v>0</v>
      </c>
      <c r="HE177" s="96"/>
    </row>
    <row r="178" spans="7:213">
      <c r="G178" s="49"/>
      <c r="H178" s="47" t="str">
        <f t="shared" si="475"/>
        <v/>
      </c>
      <c r="I178" s="47" t="str">
        <f t="shared" si="475"/>
        <v/>
      </c>
      <c r="J178" s="47" t="str">
        <f t="shared" si="475"/>
        <v/>
      </c>
      <c r="K178" s="47" t="str">
        <f t="shared" si="475"/>
        <v/>
      </c>
      <c r="L178" s="47" t="str">
        <f t="shared" si="475"/>
        <v/>
      </c>
      <c r="M178" s="49" t="str">
        <f t="shared" si="473"/>
        <v>PIC-b</v>
      </c>
      <c r="N178" s="201" t="str">
        <f t="shared" si="462"/>
        <v/>
      </c>
      <c r="O178" s="47" t="str">
        <f t="shared" si="463"/>
        <v/>
      </c>
      <c r="P178" s="47" t="str">
        <f t="shared" si="464"/>
        <v/>
      </c>
      <c r="Q178" s="47" t="str">
        <f t="shared" si="465"/>
        <v/>
      </c>
      <c r="R178" s="201" t="str">
        <f t="shared" si="466"/>
        <v/>
      </c>
      <c r="Z178" s="47" t="str">
        <f t="shared" si="476"/>
        <v/>
      </c>
      <c r="AA178" s="47" t="str">
        <f t="shared" si="476"/>
        <v/>
      </c>
      <c r="AB178" s="47" t="str">
        <f t="shared" si="476"/>
        <v/>
      </c>
      <c r="AC178" s="47" t="str">
        <f t="shared" si="476"/>
        <v/>
      </c>
      <c r="AD178" s="47" t="str">
        <f t="shared" si="476"/>
        <v/>
      </c>
      <c r="AE178" s="49" t="str">
        <f t="shared" si="474"/>
        <v>PIC-b</v>
      </c>
      <c r="AF178" s="201" t="str">
        <f t="shared" si="467"/>
        <v/>
      </c>
      <c r="AG178" s="47" t="str">
        <f t="shared" si="468"/>
        <v/>
      </c>
      <c r="AH178" s="47" t="str">
        <f t="shared" si="469"/>
        <v/>
      </c>
      <c r="AI178" s="47" t="str">
        <f t="shared" si="470"/>
        <v/>
      </c>
      <c r="AJ178" s="201">
        <f t="shared" si="471"/>
        <v>1</v>
      </c>
      <c r="AL178" s="312"/>
      <c r="AM178" s="318"/>
      <c r="AN178" s="319"/>
      <c r="AO178" s="319"/>
      <c r="AP178" s="312"/>
      <c r="AQ178" s="217"/>
      <c r="AR178" s="217"/>
      <c r="AT178" s="46">
        <f t="shared" si="460"/>
        <v>12</v>
      </c>
      <c r="AU178" s="47">
        <f t="shared" si="460"/>
        <v>9</v>
      </c>
      <c r="AV178" s="47" t="str">
        <f t="shared" si="460"/>
        <v>Nn</v>
      </c>
      <c r="AW178" s="171">
        <f t="shared" si="472"/>
        <v>0</v>
      </c>
      <c r="AX178" s="171">
        <f t="shared" si="461"/>
        <v>0</v>
      </c>
      <c r="AY178" s="171">
        <f t="shared" si="461"/>
        <v>4.3979834322048139E-3</v>
      </c>
      <c r="AZ178" s="171">
        <f t="shared" si="461"/>
        <v>1.3118956263098256E-2</v>
      </c>
      <c r="BA178" s="171">
        <f t="shared" si="461"/>
        <v>7.1994272175539215E-3</v>
      </c>
      <c r="BK178" s="48">
        <f t="shared" si="449"/>
        <v>14</v>
      </c>
      <c r="BL178" s="48">
        <v>5</v>
      </c>
      <c r="BM178" s="47" t="str">
        <f t="shared" si="400"/>
        <v>Pd4</v>
      </c>
      <c r="BN178" s="47"/>
      <c r="BO178" s="47" t="s">
        <v>229</v>
      </c>
      <c r="BP178" s="99" t="s">
        <v>230</v>
      </c>
      <c r="BQ178" s="99" t="s">
        <v>230</v>
      </c>
      <c r="BR178" s="99" t="s">
        <v>230</v>
      </c>
      <c r="BS178" s="47" t="s">
        <v>122</v>
      </c>
      <c r="BT178" s="47">
        <v>4</v>
      </c>
      <c r="BU178" s="48">
        <f t="shared" si="401"/>
        <v>6</v>
      </c>
      <c r="BV178" s="48">
        <f t="shared" si="402"/>
        <v>8</v>
      </c>
      <c r="BW178" s="48">
        <f t="shared" si="403"/>
        <v>36</v>
      </c>
      <c r="BX178" s="48">
        <f t="shared" si="404"/>
        <v>32</v>
      </c>
      <c r="BY178" s="48">
        <f t="shared" si="405"/>
        <v>55</v>
      </c>
      <c r="BZ178" s="118">
        <f t="shared" si="406"/>
        <v>3041280</v>
      </c>
      <c r="CA178" s="118">
        <f t="shared" si="407"/>
        <v>1213930.476960388</v>
      </c>
      <c r="CB178" s="118">
        <f t="shared" si="408"/>
        <v>300</v>
      </c>
      <c r="CC178" s="118">
        <f t="shared" si="450"/>
        <v>364179143.08811641</v>
      </c>
      <c r="CD178" s="51">
        <f t="shared" si="409"/>
        <v>1.6709625209451979E-2</v>
      </c>
      <c r="CE178" s="275"/>
      <c r="CF178" s="142"/>
      <c r="CG178" s="142"/>
      <c r="CH178" s="142"/>
      <c r="CI178" s="142"/>
      <c r="CJ178" s="142"/>
      <c r="CK178" s="142"/>
      <c r="CN178" s="48">
        <f t="shared" si="451"/>
        <v>14</v>
      </c>
      <c r="CO178" s="48">
        <v>5</v>
      </c>
      <c r="CP178" s="47" t="str">
        <f t="shared" si="410"/>
        <v>Pd4</v>
      </c>
      <c r="CQ178" s="47"/>
      <c r="CR178" s="47" t="s">
        <v>229</v>
      </c>
      <c r="CS178" s="99" t="s">
        <v>230</v>
      </c>
      <c r="CT178" s="99" t="s">
        <v>230</v>
      </c>
      <c r="CU178" s="99" t="s">
        <v>230</v>
      </c>
      <c r="CV178" s="47" t="s">
        <v>122</v>
      </c>
      <c r="CW178" s="47">
        <v>4</v>
      </c>
      <c r="CX178" s="48">
        <f t="shared" si="452"/>
        <v>6</v>
      </c>
      <c r="CY178" s="48">
        <f t="shared" si="453"/>
        <v>8</v>
      </c>
      <c r="CZ178" s="48">
        <f t="shared" si="454"/>
        <v>36</v>
      </c>
      <c r="DA178" s="48">
        <f t="shared" si="455"/>
        <v>32</v>
      </c>
      <c r="DB178" s="48">
        <f t="shared" si="456"/>
        <v>55</v>
      </c>
      <c r="DC178" s="118">
        <f t="shared" si="411"/>
        <v>3041280</v>
      </c>
      <c r="DD178" s="118">
        <f t="shared" si="412"/>
        <v>1276943.4816414686</v>
      </c>
      <c r="DE178" s="118">
        <f t="shared" si="413"/>
        <v>500</v>
      </c>
      <c r="DF178" s="118">
        <f t="shared" si="414"/>
        <v>638471740.82073426</v>
      </c>
      <c r="DG178" s="51">
        <f t="shared" si="415"/>
        <v>2.9294987641177085E-2</v>
      </c>
      <c r="DI178" s="148"/>
      <c r="DJ178" s="282"/>
      <c r="DK178" s="284"/>
      <c r="DL178" s="142"/>
      <c r="DM178" s="142"/>
      <c r="DN178" s="142"/>
      <c r="DQ178" s="48">
        <f t="shared" si="457"/>
        <v>14</v>
      </c>
      <c r="DR178" s="48">
        <v>5</v>
      </c>
      <c r="DS178" s="47" t="str">
        <f t="shared" si="416"/>
        <v>Pd4</v>
      </c>
      <c r="DT178" s="47"/>
      <c r="DU178" s="47" t="s">
        <v>229</v>
      </c>
      <c r="DV178" s="99" t="s">
        <v>230</v>
      </c>
      <c r="DW178" s="99" t="s">
        <v>230</v>
      </c>
      <c r="DX178" s="99" t="s">
        <v>230</v>
      </c>
      <c r="DY178" s="47" t="s">
        <v>122</v>
      </c>
      <c r="DZ178" s="47">
        <v>4</v>
      </c>
      <c r="EA178" s="48">
        <f t="shared" si="417"/>
        <v>6</v>
      </c>
      <c r="EB178" s="48">
        <f t="shared" si="418"/>
        <v>8</v>
      </c>
      <c r="EC178" s="48">
        <f t="shared" si="419"/>
        <v>36</v>
      </c>
      <c r="ED178" s="48">
        <f t="shared" si="420"/>
        <v>32</v>
      </c>
      <c r="EE178" s="48">
        <f t="shared" si="421"/>
        <v>55</v>
      </c>
      <c r="EF178" s="118">
        <f t="shared" si="422"/>
        <v>3041280</v>
      </c>
      <c r="EG178" s="118">
        <f t="shared" si="423"/>
        <v>988774.82957524899</v>
      </c>
      <c r="EH178" s="118">
        <f t="shared" si="424"/>
        <v>800</v>
      </c>
      <c r="EI178" s="118">
        <f t="shared" si="425"/>
        <v>791019863.66019917</v>
      </c>
      <c r="EJ178" s="51">
        <f t="shared" si="426"/>
        <v>3.6294350475187982E-2</v>
      </c>
      <c r="EL178" s="148"/>
      <c r="EM178" s="282"/>
      <c r="EN178" s="284"/>
      <c r="EO178" s="142"/>
      <c r="EP178" s="142"/>
      <c r="EQ178" s="142"/>
      <c r="ER178" s="142"/>
      <c r="ET178" s="48">
        <f t="shared" si="458"/>
        <v>14</v>
      </c>
      <c r="EU178" s="48">
        <v>5</v>
      </c>
      <c r="EV178" s="47" t="str">
        <f t="shared" si="427"/>
        <v>Pd4</v>
      </c>
      <c r="EW178" s="47"/>
      <c r="EX178" s="47" t="s">
        <v>229</v>
      </c>
      <c r="EY178" s="99" t="s">
        <v>230</v>
      </c>
      <c r="EZ178" s="99" t="s">
        <v>230</v>
      </c>
      <c r="FA178" s="99" t="s">
        <v>230</v>
      </c>
      <c r="FB178" s="47" t="s">
        <v>122</v>
      </c>
      <c r="FC178" s="47">
        <v>4</v>
      </c>
      <c r="FD178" s="48">
        <f t="shared" si="428"/>
        <v>6</v>
      </c>
      <c r="FE178" s="48">
        <f t="shared" si="429"/>
        <v>8</v>
      </c>
      <c r="FF178" s="48">
        <f t="shared" si="430"/>
        <v>36</v>
      </c>
      <c r="FG178" s="48">
        <f t="shared" si="431"/>
        <v>32</v>
      </c>
      <c r="FH178" s="48">
        <f t="shared" si="432"/>
        <v>55</v>
      </c>
      <c r="FI178" s="118">
        <f t="shared" si="433"/>
        <v>3041280</v>
      </c>
      <c r="FJ178" s="118">
        <f t="shared" si="434"/>
        <v>1149414.2158273382</v>
      </c>
      <c r="FK178" s="118">
        <f t="shared" si="435"/>
        <v>1000</v>
      </c>
      <c r="FL178" s="118">
        <f t="shared" si="436"/>
        <v>1149414215.8273382</v>
      </c>
      <c r="FM178" s="51">
        <f t="shared" si="437"/>
        <v>5.2738552224677618E-2</v>
      </c>
      <c r="FO178" s="142"/>
      <c r="FP178" s="142"/>
      <c r="FQ178" s="142"/>
      <c r="FR178" s="142"/>
      <c r="FS178" s="142"/>
      <c r="FT178" s="142"/>
      <c r="FU178" s="142"/>
      <c r="FW178" s="48">
        <f t="shared" si="459"/>
        <v>14</v>
      </c>
      <c r="FX178" s="48">
        <v>5</v>
      </c>
      <c r="FY178" s="47" t="str">
        <f t="shared" si="438"/>
        <v>Pd4</v>
      </c>
      <c r="FZ178" s="47"/>
      <c r="GA178" s="47" t="s">
        <v>229</v>
      </c>
      <c r="GB178" s="99" t="s">
        <v>230</v>
      </c>
      <c r="GC178" s="99" t="s">
        <v>230</v>
      </c>
      <c r="GD178" s="99" t="s">
        <v>230</v>
      </c>
      <c r="GE178" s="47" t="s">
        <v>122</v>
      </c>
      <c r="GF178" s="47">
        <v>4</v>
      </c>
      <c r="GG178" s="48">
        <f t="shared" si="439"/>
        <v>6</v>
      </c>
      <c r="GH178" s="48">
        <f t="shared" si="440"/>
        <v>8</v>
      </c>
      <c r="GI178" s="48">
        <f t="shared" si="441"/>
        <v>36</v>
      </c>
      <c r="GJ178" s="48">
        <f t="shared" si="442"/>
        <v>32</v>
      </c>
      <c r="GK178" s="48">
        <f t="shared" si="443"/>
        <v>55</v>
      </c>
      <c r="GL178" s="118">
        <f t="shared" si="444"/>
        <v>3041280</v>
      </c>
      <c r="GM178" s="118">
        <f t="shared" si="445"/>
        <v>1185525</v>
      </c>
      <c r="GN178" s="118">
        <f t="shared" si="446"/>
        <v>1500</v>
      </c>
      <c r="GO178" s="118">
        <f t="shared" si="447"/>
        <v>1778287500</v>
      </c>
      <c r="GP178" s="51">
        <f t="shared" si="448"/>
        <v>8.1593134048491195E-2</v>
      </c>
      <c r="GS178" s="295">
        <v>1</v>
      </c>
      <c r="GT178" s="455">
        <v>5</v>
      </c>
      <c r="GU178" s="296" t="s">
        <v>240</v>
      </c>
      <c r="GV178" s="297">
        <f>+$GV$47</f>
        <v>3</v>
      </c>
      <c r="GW178" s="47" t="s">
        <v>206</v>
      </c>
      <c r="GX178" s="99" t="str">
        <f t="shared" ref="GX178:GX241" si="477">CONCATENATE(INDEX($AV$4:$AV$16,MATCH(GS178,$AT$4:$AT$16,0)),GT178)</f>
        <v>Wd5</v>
      </c>
      <c r="GY178" s="48">
        <f t="shared" si="299"/>
        <v>0</v>
      </c>
      <c r="GZ178" s="307">
        <f>SUMIF($CA$165:$CA$238,GX178,$CA$165:$CA$238)*$GX$46/$AN$56*$AN$4/$AN$42</f>
        <v>0</v>
      </c>
      <c r="HA178" s="95">
        <f>IF(GZ178=0,0,$AN$4/GZ178)</f>
        <v>0</v>
      </c>
      <c r="HB178" s="51">
        <f t="shared" ref="HB178:HB241" si="478">GZ178/$GZ$306</f>
        <v>0</v>
      </c>
      <c r="HC178" s="51">
        <f t="shared" ref="HC178:HC241" si="479">PRODUCT(GY178:GZ178)/$AN$4/$AM$19</f>
        <v>0</v>
      </c>
      <c r="HD178" s="453">
        <f t="shared" ref="HD178:HD241" si="480">(GY178/$AM$19-HC$306)^2*GZ178/$AN$4</f>
        <v>0</v>
      </c>
      <c r="HE178" s="68"/>
    </row>
    <row r="179" spans="7:213">
      <c r="G179" s="49"/>
      <c r="H179" s="47" t="str">
        <f t="shared" si="475"/>
        <v/>
      </c>
      <c r="I179" s="47" t="str">
        <f t="shared" si="475"/>
        <v/>
      </c>
      <c r="J179" s="47" t="str">
        <f t="shared" si="475"/>
        <v/>
      </c>
      <c r="K179" s="47" t="str">
        <f t="shared" si="475"/>
        <v/>
      </c>
      <c r="L179" s="47" t="str">
        <f t="shared" si="475"/>
        <v/>
      </c>
      <c r="M179" s="49" t="str">
        <f t="shared" si="473"/>
        <v>PIC-b</v>
      </c>
      <c r="N179" s="201" t="str">
        <f t="shared" si="462"/>
        <v/>
      </c>
      <c r="O179" s="47" t="str">
        <f t="shared" si="463"/>
        <v/>
      </c>
      <c r="P179" s="47" t="str">
        <f t="shared" si="464"/>
        <v/>
      </c>
      <c r="Q179" s="47" t="str">
        <f t="shared" si="465"/>
        <v/>
      </c>
      <c r="R179" s="201" t="str">
        <f t="shared" si="466"/>
        <v/>
      </c>
      <c r="Z179" s="47" t="str">
        <f t="shared" si="476"/>
        <v/>
      </c>
      <c r="AA179" s="47" t="str">
        <f t="shared" si="476"/>
        <v/>
      </c>
      <c r="AB179" s="47" t="str">
        <f t="shared" si="476"/>
        <v/>
      </c>
      <c r="AC179" s="47" t="str">
        <f t="shared" si="476"/>
        <v/>
      </c>
      <c r="AD179" s="47" t="str">
        <f t="shared" si="476"/>
        <v/>
      </c>
      <c r="AE179" s="49" t="str">
        <f t="shared" si="474"/>
        <v>PIC-b</v>
      </c>
      <c r="AF179" s="201" t="str">
        <f t="shared" si="467"/>
        <v/>
      </c>
      <c r="AG179" s="47" t="str">
        <f t="shared" si="468"/>
        <v/>
      </c>
      <c r="AH179" s="47" t="str">
        <f t="shared" si="469"/>
        <v/>
      </c>
      <c r="AI179" s="47" t="str">
        <f t="shared" si="470"/>
        <v/>
      </c>
      <c r="AJ179" s="201">
        <f t="shared" si="471"/>
        <v>1</v>
      </c>
      <c r="AL179" s="217"/>
      <c r="AM179" s="320"/>
      <c r="AN179" s="321"/>
      <c r="AO179" s="322"/>
      <c r="AP179" s="217"/>
      <c r="AQ179" s="217"/>
      <c r="AR179" s="217"/>
      <c r="AT179" s="46">
        <f t="shared" si="460"/>
        <v>13</v>
      </c>
      <c r="AU179" s="47" t="str">
        <f t="shared" si="460"/>
        <v>Scatter</v>
      </c>
      <c r="AV179" s="47" t="str">
        <f t="shared" si="460"/>
        <v>Sc</v>
      </c>
      <c r="AW179" s="171">
        <f t="shared" si="472"/>
        <v>0</v>
      </c>
      <c r="AX179" s="171">
        <f t="shared" si="461"/>
        <v>0</v>
      </c>
      <c r="AY179" s="171">
        <f t="shared" si="461"/>
        <v>5.4143311435718008E-3</v>
      </c>
      <c r="AZ179" s="171">
        <f t="shared" si="461"/>
        <v>1.081732119809238E-3</v>
      </c>
      <c r="BA179" s="171">
        <f t="shared" si="461"/>
        <v>4.6749527386713777E-5</v>
      </c>
      <c r="BK179" s="48">
        <f t="shared" si="449"/>
        <v>15</v>
      </c>
      <c r="BL179" s="48">
        <v>5</v>
      </c>
      <c r="BM179" s="47" t="str">
        <f t="shared" si="400"/>
        <v>Pd3</v>
      </c>
      <c r="BN179" s="47"/>
      <c r="BO179" s="47" t="s">
        <v>229</v>
      </c>
      <c r="BP179" s="99" t="s">
        <v>230</v>
      </c>
      <c r="BQ179" s="99" t="s">
        <v>230</v>
      </c>
      <c r="BR179" s="47" t="s">
        <v>122</v>
      </c>
      <c r="BS179" s="99" t="s">
        <v>223</v>
      </c>
      <c r="BT179" s="47">
        <v>3</v>
      </c>
      <c r="BU179" s="48">
        <f t="shared" si="401"/>
        <v>6</v>
      </c>
      <c r="BV179" s="48">
        <f t="shared" si="402"/>
        <v>8</v>
      </c>
      <c r="BW179" s="48">
        <f t="shared" si="403"/>
        <v>36</v>
      </c>
      <c r="BX179" s="48">
        <f t="shared" si="404"/>
        <v>41</v>
      </c>
      <c r="BY179" s="48">
        <f t="shared" si="405"/>
        <v>91</v>
      </c>
      <c r="BZ179" s="118">
        <f t="shared" si="406"/>
        <v>6447168</v>
      </c>
      <c r="CA179" s="118">
        <f t="shared" si="407"/>
        <v>2573394.6645109137</v>
      </c>
      <c r="CB179" s="118">
        <f t="shared" si="408"/>
        <v>90</v>
      </c>
      <c r="CC179" s="118">
        <f t="shared" si="450"/>
        <v>231605519.80598223</v>
      </c>
      <c r="CD179" s="51">
        <f t="shared" si="409"/>
        <v>1.0626751986897501E-2</v>
      </c>
      <c r="CE179" s="275"/>
      <c r="CF179" s="142"/>
      <c r="CG179" s="142"/>
      <c r="CH179" s="142"/>
      <c r="CI179" s="142"/>
      <c r="CJ179" s="142"/>
      <c r="CK179" s="142"/>
      <c r="CN179" s="48">
        <f t="shared" si="451"/>
        <v>15</v>
      </c>
      <c r="CO179" s="48">
        <v>5</v>
      </c>
      <c r="CP179" s="47" t="str">
        <f t="shared" si="410"/>
        <v>Pd3</v>
      </c>
      <c r="CQ179" s="47"/>
      <c r="CR179" s="47" t="s">
        <v>229</v>
      </c>
      <c r="CS179" s="99" t="s">
        <v>230</v>
      </c>
      <c r="CT179" s="99" t="s">
        <v>230</v>
      </c>
      <c r="CU179" s="47" t="s">
        <v>122</v>
      </c>
      <c r="CV179" s="99" t="s">
        <v>223</v>
      </c>
      <c r="CW179" s="47">
        <v>3</v>
      </c>
      <c r="CX179" s="48">
        <f t="shared" si="452"/>
        <v>6</v>
      </c>
      <c r="CY179" s="48">
        <f t="shared" si="453"/>
        <v>8</v>
      </c>
      <c r="CZ179" s="48">
        <f t="shared" si="454"/>
        <v>36</v>
      </c>
      <c r="DA179" s="48">
        <f t="shared" si="455"/>
        <v>41</v>
      </c>
      <c r="DB179" s="48">
        <f t="shared" si="456"/>
        <v>91</v>
      </c>
      <c r="DC179" s="118">
        <f t="shared" si="411"/>
        <v>6447168</v>
      </c>
      <c r="DD179" s="118">
        <f t="shared" si="412"/>
        <v>2706975.0738660907</v>
      </c>
      <c r="DE179" s="118">
        <f t="shared" si="413"/>
        <v>150</v>
      </c>
      <c r="DF179" s="118">
        <f t="shared" si="414"/>
        <v>406046261.07991362</v>
      </c>
      <c r="DG179" s="51">
        <f t="shared" si="415"/>
        <v>1.8630613447028134E-2</v>
      </c>
      <c r="DI179" s="148"/>
      <c r="DJ179" s="282"/>
      <c r="DK179" s="284"/>
      <c r="DL179" s="142"/>
      <c r="DM179" s="142"/>
      <c r="DN179" s="142"/>
      <c r="DQ179" s="48">
        <f t="shared" si="457"/>
        <v>15</v>
      </c>
      <c r="DR179" s="48">
        <v>5</v>
      </c>
      <c r="DS179" s="47" t="str">
        <f t="shared" si="416"/>
        <v>Pd3</v>
      </c>
      <c r="DT179" s="47"/>
      <c r="DU179" s="47" t="s">
        <v>229</v>
      </c>
      <c r="DV179" s="99" t="s">
        <v>230</v>
      </c>
      <c r="DW179" s="99" t="s">
        <v>230</v>
      </c>
      <c r="DX179" s="47" t="s">
        <v>122</v>
      </c>
      <c r="DY179" s="99" t="s">
        <v>223</v>
      </c>
      <c r="DZ179" s="47">
        <v>3</v>
      </c>
      <c r="EA179" s="48">
        <f t="shared" si="417"/>
        <v>6</v>
      </c>
      <c r="EB179" s="48">
        <f t="shared" si="418"/>
        <v>8</v>
      </c>
      <c r="EC179" s="48">
        <f t="shared" si="419"/>
        <v>36</v>
      </c>
      <c r="ED179" s="48">
        <f t="shared" si="420"/>
        <v>41</v>
      </c>
      <c r="EE179" s="48">
        <f t="shared" si="421"/>
        <v>91</v>
      </c>
      <c r="EF179" s="118">
        <f t="shared" si="422"/>
        <v>6447168</v>
      </c>
      <c r="EG179" s="118">
        <f t="shared" si="423"/>
        <v>2096090.2779234399</v>
      </c>
      <c r="EH179" s="118">
        <f t="shared" si="424"/>
        <v>240</v>
      </c>
      <c r="EI179" s="118">
        <f t="shared" si="425"/>
        <v>503061666.70162559</v>
      </c>
      <c r="EJ179" s="51">
        <f t="shared" si="426"/>
        <v>2.3081969594816999E-2</v>
      </c>
      <c r="EL179" s="148"/>
      <c r="EM179" s="282"/>
      <c r="EN179" s="284"/>
      <c r="EO179" s="142"/>
      <c r="EP179" s="142"/>
      <c r="EQ179" s="142"/>
      <c r="ER179" s="142"/>
      <c r="ET179" s="48">
        <f t="shared" si="458"/>
        <v>15</v>
      </c>
      <c r="EU179" s="48">
        <v>5</v>
      </c>
      <c r="EV179" s="47" t="str">
        <f t="shared" si="427"/>
        <v>Pd3</v>
      </c>
      <c r="EW179" s="47"/>
      <c r="EX179" s="47" t="s">
        <v>229</v>
      </c>
      <c r="EY179" s="99" t="s">
        <v>230</v>
      </c>
      <c r="EZ179" s="99" t="s">
        <v>230</v>
      </c>
      <c r="FA179" s="47" t="s">
        <v>122</v>
      </c>
      <c r="FB179" s="99" t="s">
        <v>223</v>
      </c>
      <c r="FC179" s="47">
        <v>3</v>
      </c>
      <c r="FD179" s="48">
        <f t="shared" si="428"/>
        <v>6</v>
      </c>
      <c r="FE179" s="48">
        <f t="shared" si="429"/>
        <v>8</v>
      </c>
      <c r="FF179" s="48">
        <f t="shared" si="430"/>
        <v>36</v>
      </c>
      <c r="FG179" s="48">
        <f t="shared" si="431"/>
        <v>41</v>
      </c>
      <c r="FH179" s="48">
        <f t="shared" si="432"/>
        <v>91</v>
      </c>
      <c r="FI179" s="118">
        <f t="shared" si="433"/>
        <v>6447168</v>
      </c>
      <c r="FJ179" s="118">
        <f t="shared" si="434"/>
        <v>2436627.5223021582</v>
      </c>
      <c r="FK179" s="118">
        <f t="shared" si="435"/>
        <v>300</v>
      </c>
      <c r="FL179" s="118">
        <f t="shared" si="436"/>
        <v>730988256.69064748</v>
      </c>
      <c r="FM179" s="51">
        <f t="shared" si="437"/>
        <v>3.3539921309705484E-2</v>
      </c>
      <c r="FO179" s="142"/>
      <c r="FP179" s="142"/>
      <c r="FQ179" s="142"/>
      <c r="FR179" s="142"/>
      <c r="FS179" s="142"/>
      <c r="FT179" s="142"/>
      <c r="FU179" s="142"/>
      <c r="FW179" s="48">
        <f t="shared" si="459"/>
        <v>15</v>
      </c>
      <c r="FX179" s="48">
        <v>5</v>
      </c>
      <c r="FY179" s="47" t="str">
        <f t="shared" si="438"/>
        <v>Pd3</v>
      </c>
      <c r="FZ179" s="47"/>
      <c r="GA179" s="47" t="s">
        <v>229</v>
      </c>
      <c r="GB179" s="99" t="s">
        <v>230</v>
      </c>
      <c r="GC179" s="99" t="s">
        <v>230</v>
      </c>
      <c r="GD179" s="47" t="s">
        <v>122</v>
      </c>
      <c r="GE179" s="99" t="s">
        <v>223</v>
      </c>
      <c r="GF179" s="47">
        <v>3</v>
      </c>
      <c r="GG179" s="48">
        <f t="shared" si="439"/>
        <v>6</v>
      </c>
      <c r="GH179" s="48">
        <f t="shared" si="440"/>
        <v>8</v>
      </c>
      <c r="GI179" s="48">
        <f t="shared" si="441"/>
        <v>36</v>
      </c>
      <c r="GJ179" s="48">
        <f t="shared" si="442"/>
        <v>41</v>
      </c>
      <c r="GK179" s="48">
        <f t="shared" si="443"/>
        <v>91</v>
      </c>
      <c r="GL179" s="118">
        <f t="shared" si="444"/>
        <v>6447168</v>
      </c>
      <c r="GM179" s="118">
        <f t="shared" si="445"/>
        <v>2513178.28125</v>
      </c>
      <c r="GN179" s="118">
        <f t="shared" si="446"/>
        <v>450</v>
      </c>
      <c r="GO179" s="118">
        <f t="shared" si="447"/>
        <v>1130930226.5625</v>
      </c>
      <c r="GP179" s="51">
        <f t="shared" si="448"/>
        <v>5.1890451670725111E-2</v>
      </c>
      <c r="GS179" s="48">
        <v>1</v>
      </c>
      <c r="GT179" s="47">
        <v>4</v>
      </c>
      <c r="GU179" s="97" t="s">
        <v>240</v>
      </c>
      <c r="GV179" s="297">
        <f t="shared" ref="GV179:GV241" si="481">+$GV$47</f>
        <v>3</v>
      </c>
      <c r="GW179" s="47" t="s">
        <v>206</v>
      </c>
      <c r="GX179" s="99" t="str">
        <f t="shared" si="477"/>
        <v>Wd4</v>
      </c>
      <c r="GY179" s="48">
        <f t="shared" si="299"/>
        <v>0</v>
      </c>
      <c r="GZ179" s="307">
        <f t="shared" ref="GZ179:GZ210" si="482">SUMIF($BM$165:$BM$238,GX179,$CA$165:$CA$238)*$GX$46/$AN$56*$AN$4/$AN$42</f>
        <v>0</v>
      </c>
      <c r="HA179" s="95">
        <f t="shared" ref="HA179:HA241" si="483">IF(GZ179=0,0,$AN$4/GZ179)</f>
        <v>0</v>
      </c>
      <c r="HB179" s="51">
        <f t="shared" si="478"/>
        <v>0</v>
      </c>
      <c r="HC179" s="51">
        <f t="shared" si="479"/>
        <v>0</v>
      </c>
      <c r="HD179" s="453">
        <f t="shared" si="480"/>
        <v>0</v>
      </c>
    </row>
    <row r="180" spans="7:213">
      <c r="G180" s="49"/>
      <c r="H180" s="47" t="str">
        <f t="shared" si="475"/>
        <v/>
      </c>
      <c r="I180" s="47" t="str">
        <f t="shared" si="475"/>
        <v/>
      </c>
      <c r="J180" s="47" t="str">
        <f t="shared" si="475"/>
        <v/>
      </c>
      <c r="K180" s="47" t="str">
        <f t="shared" si="475"/>
        <v/>
      </c>
      <c r="L180" s="47" t="str">
        <f t="shared" si="475"/>
        <v/>
      </c>
      <c r="M180" s="49" t="str">
        <f t="shared" si="473"/>
        <v>PIC-b</v>
      </c>
      <c r="N180" s="201" t="str">
        <f t="shared" si="462"/>
        <v/>
      </c>
      <c r="O180" s="47" t="str">
        <f t="shared" si="463"/>
        <v/>
      </c>
      <c r="P180" s="47" t="str">
        <f t="shared" si="464"/>
        <v/>
      </c>
      <c r="Q180" s="47" t="str">
        <f t="shared" si="465"/>
        <v/>
      </c>
      <c r="R180" s="201" t="str">
        <f t="shared" si="466"/>
        <v/>
      </c>
      <c r="Z180" s="47" t="str">
        <f t="shared" si="476"/>
        <v/>
      </c>
      <c r="AA180" s="47" t="str">
        <f t="shared" si="476"/>
        <v/>
      </c>
      <c r="AB180" s="47" t="str">
        <f t="shared" si="476"/>
        <v/>
      </c>
      <c r="AC180" s="47" t="str">
        <f t="shared" si="476"/>
        <v/>
      </c>
      <c r="AD180" s="47" t="str">
        <f t="shared" si="476"/>
        <v/>
      </c>
      <c r="AE180" s="49" t="str">
        <f t="shared" si="474"/>
        <v>PIC-b</v>
      </c>
      <c r="AF180" s="201" t="str">
        <f t="shared" si="467"/>
        <v/>
      </c>
      <c r="AG180" s="47" t="str">
        <f t="shared" si="468"/>
        <v/>
      </c>
      <c r="AH180" s="47" t="str">
        <f t="shared" si="469"/>
        <v/>
      </c>
      <c r="AI180" s="47" t="str">
        <f t="shared" si="470"/>
        <v/>
      </c>
      <c r="AJ180" s="201">
        <f t="shared" si="471"/>
        <v>1</v>
      </c>
      <c r="AL180" s="217"/>
      <c r="AM180" s="148"/>
      <c r="AN180" s="333"/>
      <c r="AO180" s="323"/>
      <c r="AP180" s="323"/>
      <c r="AQ180" s="217"/>
      <c r="AR180" s="217"/>
      <c r="AU180" s="63"/>
      <c r="AV180" s="186"/>
      <c r="AW180" s="186"/>
      <c r="AX180" s="186"/>
      <c r="AY180" s="186"/>
      <c r="AZ180" s="187"/>
      <c r="BA180" s="188">
        <f>SUM(AW167:BA179)</f>
        <v>0.2814615031824319</v>
      </c>
      <c r="BK180" s="48">
        <f t="shared" si="449"/>
        <v>16</v>
      </c>
      <c r="BL180" s="48">
        <v>5</v>
      </c>
      <c r="BM180" s="47" t="str">
        <f t="shared" si="400"/>
        <v>Pd2</v>
      </c>
      <c r="BN180" s="47"/>
      <c r="BO180" s="47" t="s">
        <v>229</v>
      </c>
      <c r="BP180" s="99" t="s">
        <v>230</v>
      </c>
      <c r="BQ180" s="47" t="s">
        <v>122</v>
      </c>
      <c r="BR180" s="99" t="s">
        <v>223</v>
      </c>
      <c r="BS180" s="99" t="s">
        <v>223</v>
      </c>
      <c r="BT180" s="47">
        <v>2</v>
      </c>
      <c r="BU180" s="48">
        <f t="shared" si="401"/>
        <v>6</v>
      </c>
      <c r="BV180" s="48">
        <f t="shared" si="402"/>
        <v>8</v>
      </c>
      <c r="BW180" s="48">
        <f t="shared" si="403"/>
        <v>17</v>
      </c>
      <c r="BX180" s="48">
        <f t="shared" si="404"/>
        <v>72</v>
      </c>
      <c r="BY180" s="48">
        <f t="shared" si="405"/>
        <v>91</v>
      </c>
      <c r="BZ180" s="118">
        <f t="shared" si="406"/>
        <v>5346432</v>
      </c>
      <c r="CA180" s="118">
        <f t="shared" si="407"/>
        <v>0</v>
      </c>
      <c r="CB180" s="118">
        <f t="shared" si="408"/>
        <v>0</v>
      </c>
      <c r="CC180" s="118">
        <f t="shared" si="450"/>
        <v>0</v>
      </c>
      <c r="CD180" s="51">
        <f t="shared" si="409"/>
        <v>0</v>
      </c>
      <c r="CE180" s="275"/>
      <c r="CF180" s="142"/>
      <c r="CG180" s="142"/>
      <c r="CH180" s="142"/>
      <c r="CI180" s="142"/>
      <c r="CJ180" s="142"/>
      <c r="CK180" s="142"/>
      <c r="CN180" s="48">
        <f t="shared" si="451"/>
        <v>16</v>
      </c>
      <c r="CO180" s="48">
        <v>5</v>
      </c>
      <c r="CP180" s="47" t="str">
        <f t="shared" si="410"/>
        <v>Pd2</v>
      </c>
      <c r="CQ180" s="47"/>
      <c r="CR180" s="47" t="s">
        <v>229</v>
      </c>
      <c r="CS180" s="99" t="s">
        <v>230</v>
      </c>
      <c r="CT180" s="47" t="s">
        <v>122</v>
      </c>
      <c r="CU180" s="99" t="s">
        <v>223</v>
      </c>
      <c r="CV180" s="99" t="s">
        <v>223</v>
      </c>
      <c r="CW180" s="47">
        <v>2</v>
      </c>
      <c r="CX180" s="48">
        <f t="shared" si="452"/>
        <v>6</v>
      </c>
      <c r="CY180" s="48">
        <f t="shared" si="453"/>
        <v>8</v>
      </c>
      <c r="CZ180" s="48">
        <f t="shared" si="454"/>
        <v>17</v>
      </c>
      <c r="DA180" s="48">
        <f t="shared" si="455"/>
        <v>72</v>
      </c>
      <c r="DB180" s="48">
        <f t="shared" si="456"/>
        <v>91</v>
      </c>
      <c r="DC180" s="118">
        <f t="shared" si="411"/>
        <v>5346432</v>
      </c>
      <c r="DD180" s="118">
        <f t="shared" si="412"/>
        <v>0</v>
      </c>
      <c r="DE180" s="118">
        <f t="shared" si="413"/>
        <v>0</v>
      </c>
      <c r="DF180" s="118">
        <f t="shared" si="414"/>
        <v>0</v>
      </c>
      <c r="DG180" s="51">
        <f t="shared" si="415"/>
        <v>0</v>
      </c>
      <c r="DI180" s="148"/>
      <c r="DJ180" s="282"/>
      <c r="DK180" s="284"/>
      <c r="DL180" s="142"/>
      <c r="DM180" s="142"/>
      <c r="DN180" s="142"/>
      <c r="DQ180" s="48">
        <f t="shared" si="457"/>
        <v>16</v>
      </c>
      <c r="DR180" s="48">
        <v>5</v>
      </c>
      <c r="DS180" s="47" t="str">
        <f t="shared" si="416"/>
        <v>Pd2</v>
      </c>
      <c r="DT180" s="47"/>
      <c r="DU180" s="47" t="s">
        <v>229</v>
      </c>
      <c r="DV180" s="99" t="s">
        <v>230</v>
      </c>
      <c r="DW180" s="47" t="s">
        <v>122</v>
      </c>
      <c r="DX180" s="99" t="s">
        <v>223</v>
      </c>
      <c r="DY180" s="99" t="s">
        <v>223</v>
      </c>
      <c r="DZ180" s="47">
        <v>2</v>
      </c>
      <c r="EA180" s="48">
        <f t="shared" si="417"/>
        <v>6</v>
      </c>
      <c r="EB180" s="48">
        <f t="shared" si="418"/>
        <v>8</v>
      </c>
      <c r="EC180" s="48">
        <f t="shared" si="419"/>
        <v>17</v>
      </c>
      <c r="ED180" s="48">
        <f t="shared" si="420"/>
        <v>72</v>
      </c>
      <c r="EE180" s="48">
        <f t="shared" si="421"/>
        <v>91</v>
      </c>
      <c r="EF180" s="118">
        <f t="shared" si="422"/>
        <v>5346432</v>
      </c>
      <c r="EG180" s="118">
        <f t="shared" si="423"/>
        <v>0</v>
      </c>
      <c r="EH180" s="118">
        <f t="shared" si="424"/>
        <v>0</v>
      </c>
      <c r="EI180" s="118">
        <f t="shared" si="425"/>
        <v>0</v>
      </c>
      <c r="EJ180" s="51">
        <f t="shared" si="426"/>
        <v>0</v>
      </c>
      <c r="EL180" s="148"/>
      <c r="EM180" s="282"/>
      <c r="EN180" s="284"/>
      <c r="EO180" s="142"/>
      <c r="EP180" s="142"/>
      <c r="EQ180" s="142"/>
      <c r="ER180" s="142"/>
      <c r="ET180" s="48">
        <f t="shared" si="458"/>
        <v>16</v>
      </c>
      <c r="EU180" s="48">
        <v>5</v>
      </c>
      <c r="EV180" s="47" t="str">
        <f t="shared" si="427"/>
        <v>Pd2</v>
      </c>
      <c r="EW180" s="47"/>
      <c r="EX180" s="47" t="s">
        <v>229</v>
      </c>
      <c r="EY180" s="99" t="s">
        <v>230</v>
      </c>
      <c r="EZ180" s="47" t="s">
        <v>122</v>
      </c>
      <c r="FA180" s="99" t="s">
        <v>223</v>
      </c>
      <c r="FB180" s="99" t="s">
        <v>223</v>
      </c>
      <c r="FC180" s="47">
        <v>2</v>
      </c>
      <c r="FD180" s="48">
        <f t="shared" si="428"/>
        <v>6</v>
      </c>
      <c r="FE180" s="48">
        <f t="shared" si="429"/>
        <v>8</v>
      </c>
      <c r="FF180" s="48">
        <f t="shared" si="430"/>
        <v>17</v>
      </c>
      <c r="FG180" s="48">
        <f t="shared" si="431"/>
        <v>72</v>
      </c>
      <c r="FH180" s="48">
        <f t="shared" si="432"/>
        <v>91</v>
      </c>
      <c r="FI180" s="118">
        <f t="shared" si="433"/>
        <v>5346432</v>
      </c>
      <c r="FJ180" s="118">
        <f t="shared" si="434"/>
        <v>0</v>
      </c>
      <c r="FK180" s="118">
        <f t="shared" si="435"/>
        <v>0</v>
      </c>
      <c r="FL180" s="118">
        <f t="shared" si="436"/>
        <v>0</v>
      </c>
      <c r="FM180" s="51">
        <f t="shared" si="437"/>
        <v>0</v>
      </c>
      <c r="FO180" s="142"/>
      <c r="FP180" s="258"/>
      <c r="FQ180" s="258"/>
      <c r="FR180" s="142"/>
      <c r="FS180" s="142"/>
      <c r="FT180" s="142"/>
      <c r="FU180" s="142"/>
      <c r="FW180" s="48">
        <f t="shared" si="459"/>
        <v>16</v>
      </c>
      <c r="FX180" s="48">
        <v>5</v>
      </c>
      <c r="FY180" s="47" t="str">
        <f t="shared" si="438"/>
        <v>Pd2</v>
      </c>
      <c r="FZ180" s="47"/>
      <c r="GA180" s="47" t="s">
        <v>229</v>
      </c>
      <c r="GB180" s="99" t="s">
        <v>230</v>
      </c>
      <c r="GC180" s="47" t="s">
        <v>122</v>
      </c>
      <c r="GD180" s="99" t="s">
        <v>223</v>
      </c>
      <c r="GE180" s="99" t="s">
        <v>223</v>
      </c>
      <c r="GF180" s="47">
        <v>2</v>
      </c>
      <c r="GG180" s="48">
        <f t="shared" si="439"/>
        <v>6</v>
      </c>
      <c r="GH180" s="48">
        <f t="shared" si="440"/>
        <v>8</v>
      </c>
      <c r="GI180" s="48">
        <f t="shared" si="441"/>
        <v>17</v>
      </c>
      <c r="GJ180" s="48">
        <f t="shared" si="442"/>
        <v>72</v>
      </c>
      <c r="GK180" s="48">
        <f t="shared" si="443"/>
        <v>91</v>
      </c>
      <c r="GL180" s="118">
        <f t="shared" si="444"/>
        <v>5346432</v>
      </c>
      <c r="GM180" s="118">
        <f t="shared" si="445"/>
        <v>0</v>
      </c>
      <c r="GN180" s="118">
        <f t="shared" si="446"/>
        <v>0</v>
      </c>
      <c r="GO180" s="118">
        <f t="shared" si="447"/>
        <v>0</v>
      </c>
      <c r="GP180" s="51">
        <f t="shared" si="448"/>
        <v>0</v>
      </c>
      <c r="GS180" s="48">
        <v>1</v>
      </c>
      <c r="GT180" s="47">
        <v>3</v>
      </c>
      <c r="GU180" s="97" t="s">
        <v>240</v>
      </c>
      <c r="GV180" s="297">
        <f t="shared" si="481"/>
        <v>3</v>
      </c>
      <c r="GW180" s="47" t="s">
        <v>206</v>
      </c>
      <c r="GX180" s="99" t="str">
        <f t="shared" si="477"/>
        <v>Wd3</v>
      </c>
      <c r="GY180" s="48">
        <f t="shared" si="299"/>
        <v>0</v>
      </c>
      <c r="GZ180" s="307">
        <f t="shared" si="482"/>
        <v>0</v>
      </c>
      <c r="HA180" s="95">
        <f t="shared" si="483"/>
        <v>0</v>
      </c>
      <c r="HB180" s="51">
        <f t="shared" si="478"/>
        <v>0</v>
      </c>
      <c r="HC180" s="51">
        <f t="shared" si="479"/>
        <v>0</v>
      </c>
      <c r="HD180" s="453">
        <f t="shared" si="480"/>
        <v>0</v>
      </c>
    </row>
    <row r="181" spans="7:213">
      <c r="G181" s="49"/>
      <c r="H181" s="47" t="str">
        <f t="shared" si="475"/>
        <v/>
      </c>
      <c r="I181" s="47" t="str">
        <f t="shared" si="475"/>
        <v/>
      </c>
      <c r="J181" s="47" t="str">
        <f t="shared" si="475"/>
        <v/>
      </c>
      <c r="K181" s="47" t="str">
        <f t="shared" si="475"/>
        <v/>
      </c>
      <c r="L181" s="47" t="str">
        <f t="shared" si="475"/>
        <v/>
      </c>
      <c r="M181" s="49" t="str">
        <f t="shared" si="473"/>
        <v>PIC-b</v>
      </c>
      <c r="N181" s="201" t="str">
        <f t="shared" si="462"/>
        <v/>
      </c>
      <c r="O181" s="47" t="str">
        <f t="shared" si="463"/>
        <v/>
      </c>
      <c r="P181" s="47" t="str">
        <f t="shared" si="464"/>
        <v/>
      </c>
      <c r="Q181" s="47" t="str">
        <f t="shared" si="465"/>
        <v/>
      </c>
      <c r="R181" s="201" t="str">
        <f t="shared" si="466"/>
        <v/>
      </c>
      <c r="Z181" s="47" t="str">
        <f t="shared" si="476"/>
        <v/>
      </c>
      <c r="AA181" s="47" t="str">
        <f t="shared" si="476"/>
        <v/>
      </c>
      <c r="AB181" s="47" t="str">
        <f t="shared" si="476"/>
        <v/>
      </c>
      <c r="AC181" s="47" t="str">
        <f t="shared" si="476"/>
        <v/>
      </c>
      <c r="AD181" s="47" t="str">
        <f t="shared" si="476"/>
        <v/>
      </c>
      <c r="AE181" s="49" t="str">
        <f t="shared" si="474"/>
        <v>PIC-b</v>
      </c>
      <c r="AF181" s="201" t="str">
        <f t="shared" si="467"/>
        <v/>
      </c>
      <c r="AG181" s="47" t="str">
        <f t="shared" si="468"/>
        <v/>
      </c>
      <c r="AH181" s="47" t="str">
        <f t="shared" si="469"/>
        <v/>
      </c>
      <c r="AI181" s="47" t="str">
        <f t="shared" si="470"/>
        <v/>
      </c>
      <c r="AJ181" s="201">
        <f t="shared" si="471"/>
        <v>1</v>
      </c>
      <c r="AL181" s="142"/>
      <c r="AM181" s="142"/>
      <c r="AN181" s="142"/>
      <c r="AO181" s="142"/>
      <c r="AP181" s="142"/>
      <c r="AQ181" s="142"/>
      <c r="AR181" s="142"/>
      <c r="AT181" s="52"/>
      <c r="BA181" s="74"/>
      <c r="BK181" s="48">
        <f t="shared" si="449"/>
        <v>17</v>
      </c>
      <c r="BL181" s="48">
        <v>6</v>
      </c>
      <c r="BM181" s="47" t="str">
        <f t="shared" si="400"/>
        <v>Pe5</v>
      </c>
      <c r="BN181" s="47"/>
      <c r="BO181" s="47" t="s">
        <v>232</v>
      </c>
      <c r="BP181" s="99" t="s">
        <v>233</v>
      </c>
      <c r="BQ181" s="99" t="s">
        <v>233</v>
      </c>
      <c r="BR181" s="99" t="s">
        <v>233</v>
      </c>
      <c r="BS181" s="99" t="s">
        <v>233</v>
      </c>
      <c r="BT181" s="47">
        <v>5</v>
      </c>
      <c r="BU181" s="48">
        <f t="shared" si="401"/>
        <v>30</v>
      </c>
      <c r="BV181" s="48">
        <f t="shared" si="402"/>
        <v>8</v>
      </c>
      <c r="BW181" s="48">
        <f t="shared" si="403"/>
        <v>20</v>
      </c>
      <c r="BX181" s="48">
        <f t="shared" si="404"/>
        <v>32</v>
      </c>
      <c r="BY181" s="48">
        <f t="shared" si="405"/>
        <v>12</v>
      </c>
      <c r="BZ181" s="118">
        <f t="shared" si="406"/>
        <v>1843200</v>
      </c>
      <c r="CA181" s="118">
        <f t="shared" si="407"/>
        <v>735715.44058205339</v>
      </c>
      <c r="CB181" s="118">
        <f t="shared" si="408"/>
        <v>900</v>
      </c>
      <c r="CC181" s="118">
        <f t="shared" si="450"/>
        <v>662143896.52384806</v>
      </c>
      <c r="CD181" s="51">
        <f t="shared" si="409"/>
        <v>3.0381136744458144E-2</v>
      </c>
      <c r="CE181" s="275"/>
      <c r="CF181" s="142"/>
      <c r="CG181" s="142"/>
      <c r="CH181" s="142"/>
      <c r="CI181" s="142"/>
      <c r="CJ181" s="142"/>
      <c r="CK181" s="142"/>
      <c r="CN181" s="48">
        <f t="shared" si="451"/>
        <v>17</v>
      </c>
      <c r="CO181" s="48">
        <v>6</v>
      </c>
      <c r="CP181" s="47" t="str">
        <f t="shared" si="410"/>
        <v>Pe5</v>
      </c>
      <c r="CQ181" s="47"/>
      <c r="CR181" s="47" t="s">
        <v>232</v>
      </c>
      <c r="CS181" s="99" t="s">
        <v>233</v>
      </c>
      <c r="CT181" s="99" t="s">
        <v>233</v>
      </c>
      <c r="CU181" s="99" t="s">
        <v>233</v>
      </c>
      <c r="CV181" s="99" t="s">
        <v>233</v>
      </c>
      <c r="CW181" s="47">
        <v>5</v>
      </c>
      <c r="CX181" s="48">
        <f t="shared" si="452"/>
        <v>30</v>
      </c>
      <c r="CY181" s="48">
        <f t="shared" si="453"/>
        <v>8</v>
      </c>
      <c r="CZ181" s="48">
        <f t="shared" si="454"/>
        <v>20</v>
      </c>
      <c r="DA181" s="48">
        <f t="shared" si="455"/>
        <v>32</v>
      </c>
      <c r="DB181" s="48">
        <f t="shared" si="456"/>
        <v>12</v>
      </c>
      <c r="DC181" s="118">
        <f t="shared" si="411"/>
        <v>1843200</v>
      </c>
      <c r="DD181" s="118">
        <f t="shared" si="412"/>
        <v>773905.14038876886</v>
      </c>
      <c r="DE181" s="118">
        <f t="shared" si="413"/>
        <v>1500</v>
      </c>
      <c r="DF181" s="118">
        <f t="shared" si="414"/>
        <v>1160857710.5831532</v>
      </c>
      <c r="DG181" s="51">
        <f t="shared" si="415"/>
        <v>5.326361389304924E-2</v>
      </c>
      <c r="DI181" s="148"/>
      <c r="DJ181" s="282"/>
      <c r="DK181" s="148"/>
      <c r="DL181" s="258"/>
      <c r="DM181" s="142"/>
      <c r="DN181" s="142"/>
      <c r="DQ181" s="48">
        <f t="shared" si="457"/>
        <v>17</v>
      </c>
      <c r="DR181" s="48">
        <v>6</v>
      </c>
      <c r="DS181" s="47" t="str">
        <f t="shared" si="416"/>
        <v>Pe5</v>
      </c>
      <c r="DT181" s="47"/>
      <c r="DU181" s="47" t="s">
        <v>232</v>
      </c>
      <c r="DV181" s="99" t="s">
        <v>233</v>
      </c>
      <c r="DW181" s="99" t="s">
        <v>233</v>
      </c>
      <c r="DX181" s="99" t="s">
        <v>233</v>
      </c>
      <c r="DY181" s="99" t="s">
        <v>233</v>
      </c>
      <c r="DZ181" s="47">
        <v>5</v>
      </c>
      <c r="EA181" s="48">
        <f t="shared" si="417"/>
        <v>30</v>
      </c>
      <c r="EB181" s="48">
        <f t="shared" si="418"/>
        <v>8</v>
      </c>
      <c r="EC181" s="48">
        <f t="shared" si="419"/>
        <v>20</v>
      </c>
      <c r="ED181" s="48">
        <f t="shared" si="420"/>
        <v>32</v>
      </c>
      <c r="EE181" s="48">
        <f t="shared" si="421"/>
        <v>12</v>
      </c>
      <c r="EF181" s="118">
        <f t="shared" si="422"/>
        <v>1843200</v>
      </c>
      <c r="EG181" s="118">
        <f t="shared" si="423"/>
        <v>599257.47246984788</v>
      </c>
      <c r="EH181" s="118">
        <f t="shared" si="424"/>
        <v>2400</v>
      </c>
      <c r="EI181" s="118">
        <f t="shared" si="425"/>
        <v>1438217933.927635</v>
      </c>
      <c r="EJ181" s="51">
        <f t="shared" si="426"/>
        <v>6.5989728136705436E-2</v>
      </c>
      <c r="EL181" s="148"/>
      <c r="EM181" s="282"/>
      <c r="EN181" s="148"/>
      <c r="EO181" s="258"/>
      <c r="EP181" s="142"/>
      <c r="EQ181" s="142"/>
      <c r="ER181" s="142"/>
      <c r="ET181" s="48">
        <f t="shared" si="458"/>
        <v>17</v>
      </c>
      <c r="EU181" s="48">
        <v>6</v>
      </c>
      <c r="EV181" s="47" t="str">
        <f t="shared" si="427"/>
        <v>Pe5</v>
      </c>
      <c r="EW181" s="47"/>
      <c r="EX181" s="47" t="s">
        <v>232</v>
      </c>
      <c r="EY181" s="99" t="s">
        <v>233</v>
      </c>
      <c r="EZ181" s="99" t="s">
        <v>233</v>
      </c>
      <c r="FA181" s="99" t="s">
        <v>233</v>
      </c>
      <c r="FB181" s="99" t="s">
        <v>233</v>
      </c>
      <c r="FC181" s="47">
        <v>5</v>
      </c>
      <c r="FD181" s="48">
        <f t="shared" si="428"/>
        <v>30</v>
      </c>
      <c r="FE181" s="48">
        <f t="shared" si="429"/>
        <v>8</v>
      </c>
      <c r="FF181" s="48">
        <f t="shared" si="430"/>
        <v>20</v>
      </c>
      <c r="FG181" s="48">
        <f t="shared" si="431"/>
        <v>32</v>
      </c>
      <c r="FH181" s="48">
        <f t="shared" si="432"/>
        <v>12</v>
      </c>
      <c r="FI181" s="118">
        <f t="shared" si="433"/>
        <v>1843200</v>
      </c>
      <c r="FJ181" s="118">
        <f t="shared" si="434"/>
        <v>696614.67625899287</v>
      </c>
      <c r="FK181" s="118">
        <f t="shared" si="435"/>
        <v>3000</v>
      </c>
      <c r="FL181" s="118">
        <f t="shared" si="436"/>
        <v>2089844028.7769785</v>
      </c>
      <c r="FM181" s="51">
        <f t="shared" si="437"/>
        <v>9.5888276772141109E-2</v>
      </c>
      <c r="FO181" s="287"/>
      <c r="FP181" s="142"/>
      <c r="FQ181" s="142"/>
      <c r="FR181" s="142"/>
      <c r="FS181" s="142"/>
      <c r="FT181" s="142"/>
      <c r="FU181" s="142"/>
      <c r="FW181" s="48">
        <f t="shared" si="459"/>
        <v>17</v>
      </c>
      <c r="FX181" s="48">
        <v>6</v>
      </c>
      <c r="FY181" s="47" t="str">
        <f t="shared" si="438"/>
        <v>Pe5</v>
      </c>
      <c r="FZ181" s="47"/>
      <c r="GA181" s="47" t="s">
        <v>232</v>
      </c>
      <c r="GB181" s="99" t="s">
        <v>233</v>
      </c>
      <c r="GC181" s="99" t="s">
        <v>233</v>
      </c>
      <c r="GD181" s="99" t="s">
        <v>233</v>
      </c>
      <c r="GE181" s="99" t="s">
        <v>233</v>
      </c>
      <c r="GF181" s="47">
        <v>5</v>
      </c>
      <c r="GG181" s="48">
        <f t="shared" si="439"/>
        <v>30</v>
      </c>
      <c r="GH181" s="48">
        <f t="shared" si="440"/>
        <v>8</v>
      </c>
      <c r="GI181" s="48">
        <f t="shared" si="441"/>
        <v>20</v>
      </c>
      <c r="GJ181" s="48">
        <f t="shared" si="442"/>
        <v>32</v>
      </c>
      <c r="GK181" s="48">
        <f t="shared" si="443"/>
        <v>12</v>
      </c>
      <c r="GL181" s="118">
        <f t="shared" si="444"/>
        <v>1843200</v>
      </c>
      <c r="GM181" s="118">
        <f t="shared" si="445"/>
        <v>718500</v>
      </c>
      <c r="GN181" s="118">
        <f t="shared" si="446"/>
        <v>4500</v>
      </c>
      <c r="GO181" s="118">
        <f t="shared" si="447"/>
        <v>3233250000</v>
      </c>
      <c r="GP181" s="51">
        <f t="shared" si="448"/>
        <v>0.14835115281543854</v>
      </c>
      <c r="GS181" s="48">
        <v>1</v>
      </c>
      <c r="GT181" s="47">
        <v>2</v>
      </c>
      <c r="GU181" s="97" t="s">
        <v>240</v>
      </c>
      <c r="GV181" s="297">
        <f t="shared" si="481"/>
        <v>3</v>
      </c>
      <c r="GW181" s="47" t="s">
        <v>206</v>
      </c>
      <c r="GX181" s="99" t="str">
        <f t="shared" si="477"/>
        <v>Wd2</v>
      </c>
      <c r="GY181" s="48">
        <f t="shared" si="299"/>
        <v>0</v>
      </c>
      <c r="GZ181" s="307">
        <f t="shared" si="482"/>
        <v>0</v>
      </c>
      <c r="HA181" s="95">
        <f t="shared" si="483"/>
        <v>0</v>
      </c>
      <c r="HB181" s="51">
        <f t="shared" si="478"/>
        <v>0</v>
      </c>
      <c r="HC181" s="51">
        <f t="shared" si="479"/>
        <v>0</v>
      </c>
      <c r="HD181" s="453">
        <f t="shared" si="480"/>
        <v>0</v>
      </c>
    </row>
    <row r="182" spans="7:213">
      <c r="G182" s="49"/>
      <c r="H182" s="47" t="str">
        <f t="shared" si="475"/>
        <v/>
      </c>
      <c r="I182" s="47" t="str">
        <f t="shared" si="475"/>
        <v/>
      </c>
      <c r="J182" s="47" t="str">
        <f t="shared" si="475"/>
        <v/>
      </c>
      <c r="K182" s="47" t="str">
        <f t="shared" si="475"/>
        <v/>
      </c>
      <c r="L182" s="47" t="str">
        <f t="shared" si="475"/>
        <v/>
      </c>
      <c r="M182" s="49" t="str">
        <f t="shared" si="473"/>
        <v>PIC-b</v>
      </c>
      <c r="N182" s="201" t="str">
        <f t="shared" si="462"/>
        <v/>
      </c>
      <c r="O182" s="47" t="str">
        <f t="shared" si="463"/>
        <v/>
      </c>
      <c r="P182" s="47" t="str">
        <f t="shared" si="464"/>
        <v/>
      </c>
      <c r="Q182" s="47" t="str">
        <f t="shared" si="465"/>
        <v/>
      </c>
      <c r="R182" s="201" t="str">
        <f t="shared" si="466"/>
        <v/>
      </c>
      <c r="Z182" s="47" t="str">
        <f t="shared" si="476"/>
        <v/>
      </c>
      <c r="AA182" s="47" t="str">
        <f t="shared" si="476"/>
        <v/>
      </c>
      <c r="AB182" s="47" t="str">
        <f t="shared" si="476"/>
        <v/>
      </c>
      <c r="AC182" s="47" t="str">
        <f t="shared" si="476"/>
        <v/>
      </c>
      <c r="AD182" s="47" t="str">
        <f t="shared" si="476"/>
        <v/>
      </c>
      <c r="AE182" s="49" t="str">
        <f t="shared" si="474"/>
        <v>PIC-b</v>
      </c>
      <c r="AF182" s="201" t="str">
        <f t="shared" si="467"/>
        <v/>
      </c>
      <c r="AG182" s="47" t="str">
        <f t="shared" si="468"/>
        <v/>
      </c>
      <c r="AH182" s="47" t="str">
        <f t="shared" si="469"/>
        <v/>
      </c>
      <c r="AI182" s="47" t="str">
        <f t="shared" si="470"/>
        <v/>
      </c>
      <c r="AJ182" s="201">
        <f t="shared" si="471"/>
        <v>1</v>
      </c>
      <c r="AL182" s="142"/>
      <c r="AM182" s="142"/>
      <c r="AN182" s="142"/>
      <c r="AO182" s="142"/>
      <c r="AP182" s="142"/>
      <c r="AQ182" s="142"/>
      <c r="AR182" s="142"/>
      <c r="AU182" s="100" t="s">
        <v>257</v>
      </c>
      <c r="AV182" s="84"/>
      <c r="AW182" s="84"/>
      <c r="AX182" s="84"/>
      <c r="AY182" s="84"/>
      <c r="AZ182" s="84"/>
      <c r="BA182" s="85"/>
      <c r="BK182" s="48">
        <f t="shared" si="449"/>
        <v>18</v>
      </c>
      <c r="BL182" s="48">
        <v>6</v>
      </c>
      <c r="BM182" s="47" t="str">
        <f t="shared" si="400"/>
        <v>Pe4</v>
      </c>
      <c r="BN182" s="47"/>
      <c r="BO182" s="47" t="s">
        <v>232</v>
      </c>
      <c r="BP182" s="99" t="s">
        <v>233</v>
      </c>
      <c r="BQ182" s="99" t="s">
        <v>233</v>
      </c>
      <c r="BR182" s="99" t="s">
        <v>233</v>
      </c>
      <c r="BS182" s="47" t="s">
        <v>132</v>
      </c>
      <c r="BT182" s="47">
        <v>4</v>
      </c>
      <c r="BU182" s="48">
        <f t="shared" si="401"/>
        <v>30</v>
      </c>
      <c r="BV182" s="48">
        <f t="shared" si="402"/>
        <v>8</v>
      </c>
      <c r="BW182" s="48">
        <f t="shared" si="403"/>
        <v>20</v>
      </c>
      <c r="BX182" s="48">
        <f t="shared" si="404"/>
        <v>32</v>
      </c>
      <c r="BY182" s="48">
        <f t="shared" si="405"/>
        <v>79</v>
      </c>
      <c r="BZ182" s="118">
        <f t="shared" si="406"/>
        <v>12134400</v>
      </c>
      <c r="CA182" s="118">
        <f t="shared" si="407"/>
        <v>4843459.9838318517</v>
      </c>
      <c r="CB182" s="118">
        <f t="shared" si="408"/>
        <v>300</v>
      </c>
      <c r="CC182" s="118">
        <f t="shared" si="450"/>
        <v>1453037995.1495554</v>
      </c>
      <c r="CD182" s="51">
        <f t="shared" si="409"/>
        <v>6.6669716744783142E-2</v>
      </c>
      <c r="CE182" s="275"/>
      <c r="CF182" s="142"/>
      <c r="CG182" s="142"/>
      <c r="CH182" s="142"/>
      <c r="CI182" s="142"/>
      <c r="CJ182" s="142"/>
      <c r="CK182" s="142"/>
      <c r="CN182" s="48">
        <f t="shared" si="451"/>
        <v>18</v>
      </c>
      <c r="CO182" s="48">
        <v>6</v>
      </c>
      <c r="CP182" s="47" t="str">
        <f t="shared" si="410"/>
        <v>Pe4</v>
      </c>
      <c r="CQ182" s="47"/>
      <c r="CR182" s="47" t="s">
        <v>232</v>
      </c>
      <c r="CS182" s="99" t="s">
        <v>233</v>
      </c>
      <c r="CT182" s="99" t="s">
        <v>233</v>
      </c>
      <c r="CU182" s="99" t="s">
        <v>233</v>
      </c>
      <c r="CV182" s="47" t="s">
        <v>132</v>
      </c>
      <c r="CW182" s="47">
        <v>4</v>
      </c>
      <c r="CX182" s="48">
        <f t="shared" si="452"/>
        <v>30</v>
      </c>
      <c r="CY182" s="48">
        <f t="shared" si="453"/>
        <v>8</v>
      </c>
      <c r="CZ182" s="48">
        <f t="shared" si="454"/>
        <v>20</v>
      </c>
      <c r="DA182" s="48">
        <f t="shared" si="455"/>
        <v>32</v>
      </c>
      <c r="DB182" s="48">
        <f t="shared" si="456"/>
        <v>79</v>
      </c>
      <c r="DC182" s="118">
        <f t="shared" si="411"/>
        <v>12134400</v>
      </c>
      <c r="DD182" s="118">
        <f t="shared" si="412"/>
        <v>5094875.5075593945</v>
      </c>
      <c r="DE182" s="118">
        <f t="shared" si="413"/>
        <v>500</v>
      </c>
      <c r="DF182" s="118">
        <f t="shared" si="414"/>
        <v>2547437753.7796974</v>
      </c>
      <c r="DG182" s="51">
        <f t="shared" si="415"/>
        <v>0.11688404159863586</v>
      </c>
      <c r="DI182" s="142"/>
      <c r="DJ182" s="142"/>
      <c r="DK182" s="142"/>
      <c r="DL182" s="142"/>
      <c r="DM182" s="142"/>
      <c r="DN182" s="142"/>
      <c r="DQ182" s="48">
        <f t="shared" si="457"/>
        <v>18</v>
      </c>
      <c r="DR182" s="48">
        <v>6</v>
      </c>
      <c r="DS182" s="47" t="str">
        <f t="shared" si="416"/>
        <v>Pe4</v>
      </c>
      <c r="DT182" s="47"/>
      <c r="DU182" s="47" t="s">
        <v>232</v>
      </c>
      <c r="DV182" s="99" t="s">
        <v>233</v>
      </c>
      <c r="DW182" s="99" t="s">
        <v>233</v>
      </c>
      <c r="DX182" s="99" t="s">
        <v>233</v>
      </c>
      <c r="DY182" s="47" t="s">
        <v>132</v>
      </c>
      <c r="DZ182" s="47">
        <v>4</v>
      </c>
      <c r="EA182" s="48">
        <f t="shared" si="417"/>
        <v>30</v>
      </c>
      <c r="EB182" s="48">
        <f t="shared" si="418"/>
        <v>8</v>
      </c>
      <c r="EC182" s="48">
        <f t="shared" si="419"/>
        <v>20</v>
      </c>
      <c r="ED182" s="48">
        <f t="shared" si="420"/>
        <v>32</v>
      </c>
      <c r="EE182" s="48">
        <f t="shared" si="421"/>
        <v>79</v>
      </c>
      <c r="EF182" s="118">
        <f t="shared" si="422"/>
        <v>12134400</v>
      </c>
      <c r="EG182" s="118">
        <f t="shared" si="423"/>
        <v>3945111.6937598321</v>
      </c>
      <c r="EH182" s="118">
        <f t="shared" si="424"/>
        <v>800</v>
      </c>
      <c r="EI182" s="118">
        <f t="shared" si="425"/>
        <v>3156089355.0078654</v>
      </c>
      <c r="EJ182" s="51">
        <f t="shared" si="426"/>
        <v>0.14481079229999247</v>
      </c>
      <c r="EL182" s="142"/>
      <c r="EM182" s="142"/>
      <c r="EN182" s="142"/>
      <c r="EO182" s="142"/>
      <c r="EP182" s="142"/>
      <c r="EQ182" s="142"/>
      <c r="ER182" s="142"/>
      <c r="ET182" s="48">
        <f t="shared" si="458"/>
        <v>18</v>
      </c>
      <c r="EU182" s="48">
        <v>6</v>
      </c>
      <c r="EV182" s="47" t="str">
        <f t="shared" si="427"/>
        <v>Pe4</v>
      </c>
      <c r="EW182" s="47"/>
      <c r="EX182" s="47" t="s">
        <v>232</v>
      </c>
      <c r="EY182" s="99" t="s">
        <v>233</v>
      </c>
      <c r="EZ182" s="99" t="s">
        <v>233</v>
      </c>
      <c r="FA182" s="99" t="s">
        <v>233</v>
      </c>
      <c r="FB182" s="47" t="s">
        <v>132</v>
      </c>
      <c r="FC182" s="47">
        <v>4</v>
      </c>
      <c r="FD182" s="48">
        <f t="shared" si="428"/>
        <v>30</v>
      </c>
      <c r="FE182" s="48">
        <f t="shared" si="429"/>
        <v>8</v>
      </c>
      <c r="FF182" s="48">
        <f t="shared" si="430"/>
        <v>20</v>
      </c>
      <c r="FG182" s="48">
        <f t="shared" si="431"/>
        <v>32</v>
      </c>
      <c r="FH182" s="48">
        <f t="shared" si="432"/>
        <v>79</v>
      </c>
      <c r="FI182" s="118">
        <f t="shared" si="433"/>
        <v>12134400</v>
      </c>
      <c r="FJ182" s="118">
        <f t="shared" si="434"/>
        <v>4586046.6187050361</v>
      </c>
      <c r="FK182" s="118">
        <f t="shared" si="435"/>
        <v>1000</v>
      </c>
      <c r="FL182" s="118">
        <f t="shared" si="436"/>
        <v>4586046618.7050362</v>
      </c>
      <c r="FM182" s="51">
        <f t="shared" si="437"/>
        <v>0.21042149624997633</v>
      </c>
      <c r="FO182" s="287"/>
      <c r="FP182" s="142"/>
      <c r="FQ182" s="142"/>
      <c r="FR182" s="142"/>
      <c r="FS182" s="142"/>
      <c r="FT182" s="142"/>
      <c r="FU182" s="142"/>
      <c r="FW182" s="48">
        <f t="shared" si="459"/>
        <v>18</v>
      </c>
      <c r="FX182" s="48">
        <v>6</v>
      </c>
      <c r="FY182" s="47" t="str">
        <f t="shared" si="438"/>
        <v>Pe4</v>
      </c>
      <c r="FZ182" s="47"/>
      <c r="GA182" s="47" t="s">
        <v>232</v>
      </c>
      <c r="GB182" s="99" t="s">
        <v>233</v>
      </c>
      <c r="GC182" s="99" t="s">
        <v>233</v>
      </c>
      <c r="GD182" s="99" t="s">
        <v>233</v>
      </c>
      <c r="GE182" s="47" t="s">
        <v>132</v>
      </c>
      <c r="GF182" s="47">
        <v>4</v>
      </c>
      <c r="GG182" s="48">
        <f t="shared" si="439"/>
        <v>30</v>
      </c>
      <c r="GH182" s="48">
        <f t="shared" si="440"/>
        <v>8</v>
      </c>
      <c r="GI182" s="48">
        <f t="shared" si="441"/>
        <v>20</v>
      </c>
      <c r="GJ182" s="48">
        <f t="shared" si="442"/>
        <v>32</v>
      </c>
      <c r="GK182" s="48">
        <f t="shared" si="443"/>
        <v>79</v>
      </c>
      <c r="GL182" s="118">
        <f t="shared" si="444"/>
        <v>12134400</v>
      </c>
      <c r="GM182" s="118">
        <f t="shared" si="445"/>
        <v>4730125</v>
      </c>
      <c r="GN182" s="118">
        <f t="shared" si="446"/>
        <v>1500</v>
      </c>
      <c r="GO182" s="118">
        <f t="shared" si="447"/>
        <v>7095187500</v>
      </c>
      <c r="GP182" s="51">
        <f t="shared" si="448"/>
        <v>0.32554836312276786</v>
      </c>
      <c r="GS182" s="48">
        <v>1</v>
      </c>
      <c r="GT182" s="47">
        <v>1</v>
      </c>
      <c r="GU182" s="97" t="s">
        <v>240</v>
      </c>
      <c r="GV182" s="297">
        <f t="shared" si="481"/>
        <v>3</v>
      </c>
      <c r="GW182" s="47" t="s">
        <v>206</v>
      </c>
      <c r="GX182" s="99" t="str">
        <f t="shared" si="477"/>
        <v>Wd1</v>
      </c>
      <c r="GY182" s="48">
        <f t="shared" si="299"/>
        <v>0</v>
      </c>
      <c r="GZ182" s="307">
        <f t="shared" si="482"/>
        <v>0</v>
      </c>
      <c r="HA182" s="95">
        <f t="shared" si="483"/>
        <v>0</v>
      </c>
      <c r="HB182" s="51">
        <f t="shared" si="478"/>
        <v>0</v>
      </c>
      <c r="HC182" s="51">
        <f t="shared" si="479"/>
        <v>0</v>
      </c>
      <c r="HD182" s="453">
        <f t="shared" si="480"/>
        <v>0</v>
      </c>
    </row>
    <row r="183" spans="7:213">
      <c r="G183" s="49"/>
      <c r="H183" s="47" t="str">
        <f t="shared" ref="H183:L192" si="484">IF(H86=H87,H86,"")</f>
        <v/>
      </c>
      <c r="I183" s="47" t="str">
        <f t="shared" si="484"/>
        <v/>
      </c>
      <c r="J183" s="47" t="str">
        <f t="shared" si="484"/>
        <v/>
      </c>
      <c r="K183" s="47" t="str">
        <f t="shared" si="484"/>
        <v/>
      </c>
      <c r="L183" s="47" t="str">
        <f t="shared" si="484"/>
        <v/>
      </c>
      <c r="M183" s="49" t="str">
        <f t="shared" si="473"/>
        <v>PIC-b</v>
      </c>
      <c r="N183" s="201" t="str">
        <f t="shared" si="462"/>
        <v/>
      </c>
      <c r="O183" s="47" t="str">
        <f t="shared" si="463"/>
        <v/>
      </c>
      <c r="P183" s="47" t="str">
        <f t="shared" si="464"/>
        <v/>
      </c>
      <c r="Q183" s="47" t="str">
        <f t="shared" si="465"/>
        <v/>
      </c>
      <c r="R183" s="201" t="str">
        <f t="shared" si="466"/>
        <v/>
      </c>
      <c r="Z183" s="47" t="str">
        <f t="shared" ref="Z183:AD192" si="485">IF(Z86=Z87,Z86,"")</f>
        <v/>
      </c>
      <c r="AA183" s="47" t="str">
        <f t="shared" si="485"/>
        <v/>
      </c>
      <c r="AB183" s="47" t="str">
        <f t="shared" si="485"/>
        <v/>
      </c>
      <c r="AC183" s="47" t="str">
        <f t="shared" si="485"/>
        <v/>
      </c>
      <c r="AD183" s="47" t="str">
        <f t="shared" si="485"/>
        <v/>
      </c>
      <c r="AE183" s="49" t="str">
        <f t="shared" si="474"/>
        <v>PIC-b</v>
      </c>
      <c r="AF183" s="201" t="str">
        <f t="shared" si="467"/>
        <v/>
      </c>
      <c r="AG183" s="47" t="str">
        <f t="shared" si="468"/>
        <v/>
      </c>
      <c r="AH183" s="47" t="str">
        <f t="shared" si="469"/>
        <v/>
      </c>
      <c r="AI183" s="47" t="str">
        <f t="shared" si="470"/>
        <v/>
      </c>
      <c r="AJ183" s="201">
        <f t="shared" si="471"/>
        <v>1</v>
      </c>
      <c r="AL183" s="258"/>
      <c r="AM183" s="142"/>
      <c r="AN183" s="151"/>
      <c r="AO183" s="142"/>
      <c r="AP183" s="142"/>
      <c r="AQ183" s="142"/>
      <c r="AR183" s="142"/>
      <c r="AU183" s="47"/>
      <c r="AV183" s="48"/>
      <c r="AW183" s="47">
        <v>1</v>
      </c>
      <c r="AX183" s="47">
        <v>2</v>
      </c>
      <c r="AY183" s="47">
        <v>3</v>
      </c>
      <c r="AZ183" s="47">
        <v>4</v>
      </c>
      <c r="BA183" s="47">
        <v>5</v>
      </c>
      <c r="BK183" s="48">
        <f t="shared" si="449"/>
        <v>19</v>
      </c>
      <c r="BL183" s="48">
        <v>6</v>
      </c>
      <c r="BM183" s="47" t="str">
        <f t="shared" si="400"/>
        <v>Pe3</v>
      </c>
      <c r="BN183" s="47"/>
      <c r="BO183" s="47" t="s">
        <v>232</v>
      </c>
      <c r="BP183" s="99" t="s">
        <v>233</v>
      </c>
      <c r="BQ183" s="99" t="s">
        <v>233</v>
      </c>
      <c r="BR183" s="47" t="s">
        <v>132</v>
      </c>
      <c r="BS183" s="99" t="s">
        <v>223</v>
      </c>
      <c r="BT183" s="47">
        <v>3</v>
      </c>
      <c r="BU183" s="48">
        <f t="shared" si="401"/>
        <v>30</v>
      </c>
      <c r="BV183" s="48">
        <f t="shared" si="402"/>
        <v>8</v>
      </c>
      <c r="BW183" s="48">
        <f t="shared" si="403"/>
        <v>20</v>
      </c>
      <c r="BX183" s="48">
        <f t="shared" si="404"/>
        <v>40</v>
      </c>
      <c r="BY183" s="48">
        <f t="shared" si="405"/>
        <v>91</v>
      </c>
      <c r="BZ183" s="118">
        <f t="shared" si="406"/>
        <v>17472000</v>
      </c>
      <c r="CA183" s="118">
        <f t="shared" si="407"/>
        <v>6973969.2805173807</v>
      </c>
      <c r="CB183" s="118">
        <f t="shared" si="408"/>
        <v>90</v>
      </c>
      <c r="CC183" s="118">
        <f t="shared" si="450"/>
        <v>627657235.24656427</v>
      </c>
      <c r="CD183" s="51">
        <f t="shared" si="409"/>
        <v>2.8798785872350949E-2</v>
      </c>
      <c r="CE183" s="275"/>
      <c r="CF183" s="142"/>
      <c r="CG183" s="142"/>
      <c r="CH183" s="142"/>
      <c r="CI183" s="142"/>
      <c r="CJ183" s="142"/>
      <c r="CK183" s="142"/>
      <c r="CN183" s="48">
        <f t="shared" si="451"/>
        <v>19</v>
      </c>
      <c r="CO183" s="48">
        <v>6</v>
      </c>
      <c r="CP183" s="47" t="str">
        <f t="shared" si="410"/>
        <v>Pe3</v>
      </c>
      <c r="CQ183" s="47"/>
      <c r="CR183" s="47" t="s">
        <v>232</v>
      </c>
      <c r="CS183" s="99" t="s">
        <v>233</v>
      </c>
      <c r="CT183" s="99" t="s">
        <v>233</v>
      </c>
      <c r="CU183" s="47" t="s">
        <v>132</v>
      </c>
      <c r="CV183" s="99" t="s">
        <v>223</v>
      </c>
      <c r="CW183" s="47">
        <v>3</v>
      </c>
      <c r="CX183" s="48">
        <f t="shared" si="452"/>
        <v>30</v>
      </c>
      <c r="CY183" s="48">
        <f t="shared" si="453"/>
        <v>8</v>
      </c>
      <c r="CZ183" s="48">
        <f t="shared" si="454"/>
        <v>20</v>
      </c>
      <c r="DA183" s="48">
        <f t="shared" si="455"/>
        <v>40</v>
      </c>
      <c r="DB183" s="48">
        <f t="shared" si="456"/>
        <v>91</v>
      </c>
      <c r="DC183" s="118">
        <f t="shared" si="411"/>
        <v>17472000</v>
      </c>
      <c r="DD183" s="118">
        <f t="shared" si="412"/>
        <v>7335975.8099352047</v>
      </c>
      <c r="DE183" s="118">
        <f t="shared" si="413"/>
        <v>150</v>
      </c>
      <c r="DF183" s="118">
        <f t="shared" si="414"/>
        <v>1100396371.4902806</v>
      </c>
      <c r="DG183" s="51">
        <f t="shared" si="415"/>
        <v>5.0489467336119601E-2</v>
      </c>
      <c r="DI183" s="142"/>
      <c r="DJ183" s="142"/>
      <c r="DK183" s="142"/>
      <c r="DL183" s="142"/>
      <c r="DM183" s="142"/>
      <c r="DN183" s="142"/>
      <c r="DQ183" s="48">
        <f t="shared" si="457"/>
        <v>19</v>
      </c>
      <c r="DR183" s="48">
        <v>6</v>
      </c>
      <c r="DS183" s="47" t="str">
        <f t="shared" si="416"/>
        <v>Pe3</v>
      </c>
      <c r="DT183" s="47"/>
      <c r="DU183" s="47" t="s">
        <v>232</v>
      </c>
      <c r="DV183" s="99" t="s">
        <v>233</v>
      </c>
      <c r="DW183" s="99" t="s">
        <v>233</v>
      </c>
      <c r="DX183" s="47" t="s">
        <v>132</v>
      </c>
      <c r="DY183" s="99" t="s">
        <v>223</v>
      </c>
      <c r="DZ183" s="47">
        <v>3</v>
      </c>
      <c r="EA183" s="48">
        <f t="shared" si="417"/>
        <v>30</v>
      </c>
      <c r="EB183" s="48">
        <f t="shared" si="418"/>
        <v>8</v>
      </c>
      <c r="EC183" s="48">
        <f t="shared" si="419"/>
        <v>20</v>
      </c>
      <c r="ED183" s="48">
        <f t="shared" si="420"/>
        <v>40</v>
      </c>
      <c r="EE183" s="48">
        <f t="shared" si="421"/>
        <v>91</v>
      </c>
      <c r="EF183" s="118">
        <f t="shared" si="422"/>
        <v>17472000</v>
      </c>
      <c r="EG183" s="118">
        <f t="shared" si="423"/>
        <v>5680461.4577871002</v>
      </c>
      <c r="EH183" s="118">
        <f t="shared" si="424"/>
        <v>240</v>
      </c>
      <c r="EI183" s="118">
        <f t="shared" si="425"/>
        <v>1363310749.8689041</v>
      </c>
      <c r="EJ183" s="51">
        <f t="shared" si="426"/>
        <v>6.2552763129585368E-2</v>
      </c>
      <c r="EL183" s="142"/>
      <c r="EM183" s="142"/>
      <c r="EN183" s="142"/>
      <c r="EO183" s="142"/>
      <c r="EP183" s="142"/>
      <c r="EQ183" s="142"/>
      <c r="ER183" s="142"/>
      <c r="ET183" s="48">
        <f t="shared" si="458"/>
        <v>19</v>
      </c>
      <c r="EU183" s="48">
        <v>6</v>
      </c>
      <c r="EV183" s="47" t="str">
        <f t="shared" si="427"/>
        <v>Pe3</v>
      </c>
      <c r="EW183" s="47"/>
      <c r="EX183" s="47" t="s">
        <v>232</v>
      </c>
      <c r="EY183" s="99" t="s">
        <v>233</v>
      </c>
      <c r="EZ183" s="99" t="s">
        <v>233</v>
      </c>
      <c r="FA183" s="47" t="s">
        <v>132</v>
      </c>
      <c r="FB183" s="99" t="s">
        <v>223</v>
      </c>
      <c r="FC183" s="47">
        <v>3</v>
      </c>
      <c r="FD183" s="48">
        <f t="shared" si="428"/>
        <v>30</v>
      </c>
      <c r="FE183" s="48">
        <f t="shared" si="429"/>
        <v>8</v>
      </c>
      <c r="FF183" s="48">
        <f t="shared" si="430"/>
        <v>20</v>
      </c>
      <c r="FG183" s="48">
        <f t="shared" si="431"/>
        <v>40</v>
      </c>
      <c r="FH183" s="48">
        <f t="shared" si="432"/>
        <v>91</v>
      </c>
      <c r="FI183" s="118">
        <f t="shared" si="433"/>
        <v>17472000</v>
      </c>
      <c r="FJ183" s="118">
        <f t="shared" si="434"/>
        <v>6603326.6187050361</v>
      </c>
      <c r="FK183" s="118">
        <f t="shared" si="435"/>
        <v>300</v>
      </c>
      <c r="FL183" s="118">
        <f t="shared" si="436"/>
        <v>1980997985.6115108</v>
      </c>
      <c r="FM183" s="51">
        <f t="shared" si="437"/>
        <v>9.0894095690258761E-2</v>
      </c>
      <c r="FO183" s="287"/>
      <c r="FP183" s="142"/>
      <c r="FQ183" s="142"/>
      <c r="FR183" s="142"/>
      <c r="FS183" s="142"/>
      <c r="FT183" s="142"/>
      <c r="FU183" s="142"/>
      <c r="FW183" s="48">
        <f t="shared" si="459"/>
        <v>19</v>
      </c>
      <c r="FX183" s="48">
        <v>6</v>
      </c>
      <c r="FY183" s="47" t="str">
        <f t="shared" si="438"/>
        <v>Pe3</v>
      </c>
      <c r="FZ183" s="47"/>
      <c r="GA183" s="47" t="s">
        <v>232</v>
      </c>
      <c r="GB183" s="99" t="s">
        <v>233</v>
      </c>
      <c r="GC183" s="99" t="s">
        <v>233</v>
      </c>
      <c r="GD183" s="47" t="s">
        <v>132</v>
      </c>
      <c r="GE183" s="99" t="s">
        <v>223</v>
      </c>
      <c r="GF183" s="47">
        <v>3</v>
      </c>
      <c r="GG183" s="48">
        <f t="shared" si="439"/>
        <v>30</v>
      </c>
      <c r="GH183" s="48">
        <f t="shared" si="440"/>
        <v>8</v>
      </c>
      <c r="GI183" s="48">
        <f t="shared" si="441"/>
        <v>20</v>
      </c>
      <c r="GJ183" s="48">
        <f t="shared" si="442"/>
        <v>40</v>
      </c>
      <c r="GK183" s="48">
        <f t="shared" si="443"/>
        <v>91</v>
      </c>
      <c r="GL183" s="118">
        <f t="shared" si="444"/>
        <v>17472000</v>
      </c>
      <c r="GM183" s="118">
        <f t="shared" si="445"/>
        <v>6810781.25</v>
      </c>
      <c r="GN183" s="118">
        <f t="shared" si="446"/>
        <v>450</v>
      </c>
      <c r="GO183" s="118">
        <f t="shared" si="447"/>
        <v>3064851562.5</v>
      </c>
      <c r="GP183" s="51">
        <f t="shared" si="448"/>
        <v>0.14062453027296778</v>
      </c>
      <c r="GS183" s="48">
        <v>2</v>
      </c>
      <c r="GT183" s="47">
        <v>5</v>
      </c>
      <c r="GU183" s="97" t="s">
        <v>240</v>
      </c>
      <c r="GV183" s="297">
        <f t="shared" si="481"/>
        <v>3</v>
      </c>
      <c r="GW183" s="47" t="s">
        <v>206</v>
      </c>
      <c r="GX183" s="99" t="str">
        <f t="shared" si="477"/>
        <v>Pa5</v>
      </c>
      <c r="GY183" s="48">
        <f t="shared" ref="GY183:GY246" si="486">INDEX($AW$44:$BA$56,GS183,GT183)*GV183*IF(GW183="Scatter",$AM$19,1)</f>
        <v>6000</v>
      </c>
      <c r="GZ183" s="307">
        <f t="shared" si="482"/>
        <v>6173.8163348494536</v>
      </c>
      <c r="HA183" s="95">
        <f t="shared" si="483"/>
        <v>28360.479240636429</v>
      </c>
      <c r="HB183" s="51">
        <f t="shared" si="478"/>
        <v>4.9222929522319891E-5</v>
      </c>
      <c r="HC183" s="51">
        <f t="shared" si="479"/>
        <v>3.5260335042827692E-3</v>
      </c>
      <c r="HD183" s="453">
        <f t="shared" si="480"/>
        <v>0.34683080840068736</v>
      </c>
    </row>
    <row r="184" spans="7:213">
      <c r="G184" s="49"/>
      <c r="H184" s="47" t="str">
        <f t="shared" si="484"/>
        <v/>
      </c>
      <c r="I184" s="47" t="str">
        <f t="shared" si="484"/>
        <v/>
      </c>
      <c r="J184" s="47" t="str">
        <f t="shared" si="484"/>
        <v/>
      </c>
      <c r="K184" s="47" t="str">
        <f t="shared" si="484"/>
        <v/>
      </c>
      <c r="L184" s="47" t="str">
        <f t="shared" si="484"/>
        <v/>
      </c>
      <c r="M184" s="49" t="str">
        <f t="shared" si="473"/>
        <v>PIC-b</v>
      </c>
      <c r="N184" s="201" t="str">
        <f t="shared" si="462"/>
        <v/>
      </c>
      <c r="O184" s="47" t="str">
        <f t="shared" si="463"/>
        <v/>
      </c>
      <c r="P184" s="47" t="str">
        <f t="shared" si="464"/>
        <v/>
      </c>
      <c r="Q184" s="47" t="str">
        <f t="shared" si="465"/>
        <v/>
      </c>
      <c r="R184" s="201" t="str">
        <f t="shared" si="466"/>
        <v/>
      </c>
      <c r="Z184" s="47" t="str">
        <f t="shared" si="485"/>
        <v/>
      </c>
      <c r="AA184" s="47" t="str">
        <f t="shared" si="485"/>
        <v/>
      </c>
      <c r="AB184" s="47" t="str">
        <f t="shared" si="485"/>
        <v/>
      </c>
      <c r="AC184" s="47" t="str">
        <f t="shared" si="485"/>
        <v/>
      </c>
      <c r="AD184" s="47" t="str">
        <f t="shared" si="485"/>
        <v/>
      </c>
      <c r="AE184" s="49" t="str">
        <f t="shared" si="474"/>
        <v>PIC-b</v>
      </c>
      <c r="AF184" s="201" t="str">
        <f t="shared" si="467"/>
        <v/>
      </c>
      <c r="AG184" s="47" t="str">
        <f t="shared" si="468"/>
        <v/>
      </c>
      <c r="AH184" s="47" t="str">
        <f t="shared" si="469"/>
        <v/>
      </c>
      <c r="AI184" s="47" t="str">
        <f t="shared" si="470"/>
        <v/>
      </c>
      <c r="AJ184" s="201">
        <f t="shared" si="471"/>
        <v>1</v>
      </c>
      <c r="AL184" s="258"/>
      <c r="AM184" s="142"/>
      <c r="AN184" s="142"/>
      <c r="AO184" s="142"/>
      <c r="AP184" s="142"/>
      <c r="AQ184" s="142"/>
      <c r="AR184" s="142"/>
      <c r="AT184" s="46">
        <f t="shared" ref="AT184:AV196" si="487">AT167</f>
        <v>1</v>
      </c>
      <c r="AU184" s="47" t="str">
        <f t="shared" si="487"/>
        <v>Wild</v>
      </c>
      <c r="AV184" s="47" t="str">
        <f t="shared" si="487"/>
        <v>Wd</v>
      </c>
      <c r="AW184" s="171">
        <f>((SUMIF($DS$86:$DS$159,CONCATENATE($AV184,AW$183),$EJ$86:$EJ$159)+SUMIF($DS$165:$DS$238,CONCATENATE($AV184,AW$183),$EJ$165:$EJ$238)+SUMIF($DS$244:$DS$317,CONCATENATE($AV184,AW$183),$EJ$244:$EJ$317))*$AQ$58)/$AN$56</f>
        <v>0</v>
      </c>
      <c r="AX184" s="171">
        <f t="shared" ref="AX184:BA196" si="488">((SUMIF($DS$86:$DS$159,CONCATENATE($AV184,AX$183),$EJ$86:$EJ$159)+SUMIF($DS$165:$DS$238,CONCATENATE($AV184,AX$183),$EJ$165:$EJ$238)+SUMIF($DS$244:$DS$317,CONCATENATE($AV184,AX$183),$EJ$244:$EJ$317))*$AQ$58)/$AN$56</f>
        <v>0</v>
      </c>
      <c r="AY184" s="171">
        <f t="shared" si="488"/>
        <v>0</v>
      </c>
      <c r="AZ184" s="171">
        <f t="shared" si="488"/>
        <v>0</v>
      </c>
      <c r="BA184" s="171">
        <f t="shared" si="488"/>
        <v>0</v>
      </c>
      <c r="BK184" s="48">
        <f t="shared" si="449"/>
        <v>20</v>
      </c>
      <c r="BL184" s="48">
        <v>6</v>
      </c>
      <c r="BM184" s="47" t="str">
        <f t="shared" si="400"/>
        <v>Pe2</v>
      </c>
      <c r="BN184" s="47"/>
      <c r="BO184" s="47" t="s">
        <v>232</v>
      </c>
      <c r="BP184" s="99" t="s">
        <v>233</v>
      </c>
      <c r="BQ184" s="47" t="s">
        <v>132</v>
      </c>
      <c r="BR184" s="99" t="s">
        <v>223</v>
      </c>
      <c r="BS184" s="99" t="s">
        <v>223</v>
      </c>
      <c r="BT184" s="47">
        <v>2</v>
      </c>
      <c r="BU184" s="48">
        <f t="shared" si="401"/>
        <v>30</v>
      </c>
      <c r="BV184" s="48">
        <f t="shared" si="402"/>
        <v>8</v>
      </c>
      <c r="BW184" s="48">
        <f t="shared" si="403"/>
        <v>27</v>
      </c>
      <c r="BX184" s="48">
        <f t="shared" si="404"/>
        <v>72</v>
      </c>
      <c r="BY184" s="48">
        <f t="shared" si="405"/>
        <v>91</v>
      </c>
      <c r="BZ184" s="118">
        <f t="shared" si="406"/>
        <v>42456960</v>
      </c>
      <c r="CA184" s="118">
        <f t="shared" si="407"/>
        <v>0</v>
      </c>
      <c r="CB184" s="118">
        <f t="shared" si="408"/>
        <v>0</v>
      </c>
      <c r="CC184" s="118">
        <f t="shared" si="450"/>
        <v>0</v>
      </c>
      <c r="CD184" s="51">
        <f t="shared" si="409"/>
        <v>0</v>
      </c>
      <c r="CE184" s="275"/>
      <c r="CF184" s="142"/>
      <c r="CG184" s="142"/>
      <c r="CH184" s="142"/>
      <c r="CI184" s="142"/>
      <c r="CJ184" s="142"/>
      <c r="CK184" s="142"/>
      <c r="CN184" s="48">
        <f t="shared" si="451"/>
        <v>20</v>
      </c>
      <c r="CO184" s="48">
        <v>6</v>
      </c>
      <c r="CP184" s="47" t="str">
        <f t="shared" si="410"/>
        <v>Pe2</v>
      </c>
      <c r="CQ184" s="47"/>
      <c r="CR184" s="47" t="s">
        <v>232</v>
      </c>
      <c r="CS184" s="99" t="s">
        <v>233</v>
      </c>
      <c r="CT184" s="47" t="s">
        <v>132</v>
      </c>
      <c r="CU184" s="99" t="s">
        <v>223</v>
      </c>
      <c r="CV184" s="99" t="s">
        <v>223</v>
      </c>
      <c r="CW184" s="47">
        <v>2</v>
      </c>
      <c r="CX184" s="48">
        <f t="shared" si="452"/>
        <v>30</v>
      </c>
      <c r="CY184" s="48">
        <f t="shared" si="453"/>
        <v>8</v>
      </c>
      <c r="CZ184" s="48">
        <f t="shared" si="454"/>
        <v>27</v>
      </c>
      <c r="DA184" s="48">
        <f t="shared" si="455"/>
        <v>72</v>
      </c>
      <c r="DB184" s="48">
        <f t="shared" si="456"/>
        <v>91</v>
      </c>
      <c r="DC184" s="118">
        <f t="shared" si="411"/>
        <v>42456960</v>
      </c>
      <c r="DD184" s="118">
        <f t="shared" si="412"/>
        <v>0</v>
      </c>
      <c r="DE184" s="118">
        <f t="shared" si="413"/>
        <v>0</v>
      </c>
      <c r="DF184" s="118">
        <f t="shared" si="414"/>
        <v>0</v>
      </c>
      <c r="DG184" s="51">
        <f t="shared" si="415"/>
        <v>0</v>
      </c>
      <c r="DI184" s="142"/>
      <c r="DJ184" s="258"/>
      <c r="DK184" s="258"/>
      <c r="DL184" s="142"/>
      <c r="DM184" s="142"/>
      <c r="DN184" s="142"/>
      <c r="DQ184" s="48">
        <f t="shared" si="457"/>
        <v>20</v>
      </c>
      <c r="DR184" s="48">
        <v>6</v>
      </c>
      <c r="DS184" s="47" t="str">
        <f t="shared" si="416"/>
        <v>Pe2</v>
      </c>
      <c r="DT184" s="47"/>
      <c r="DU184" s="47" t="s">
        <v>232</v>
      </c>
      <c r="DV184" s="99" t="s">
        <v>233</v>
      </c>
      <c r="DW184" s="47" t="s">
        <v>132</v>
      </c>
      <c r="DX184" s="99" t="s">
        <v>223</v>
      </c>
      <c r="DY184" s="99" t="s">
        <v>223</v>
      </c>
      <c r="DZ184" s="47">
        <v>2</v>
      </c>
      <c r="EA184" s="48">
        <f t="shared" si="417"/>
        <v>30</v>
      </c>
      <c r="EB184" s="48">
        <f t="shared" si="418"/>
        <v>8</v>
      </c>
      <c r="EC184" s="48">
        <f t="shared" si="419"/>
        <v>27</v>
      </c>
      <c r="ED184" s="48">
        <f t="shared" si="420"/>
        <v>72</v>
      </c>
      <c r="EE184" s="48">
        <f t="shared" si="421"/>
        <v>91</v>
      </c>
      <c r="EF184" s="118">
        <f t="shared" si="422"/>
        <v>42456960</v>
      </c>
      <c r="EG184" s="118">
        <f t="shared" si="423"/>
        <v>0</v>
      </c>
      <c r="EH184" s="118">
        <f t="shared" si="424"/>
        <v>0</v>
      </c>
      <c r="EI184" s="118">
        <f t="shared" si="425"/>
        <v>0</v>
      </c>
      <c r="EJ184" s="51">
        <f t="shared" si="426"/>
        <v>0</v>
      </c>
      <c r="EL184" s="142"/>
      <c r="EM184" s="258"/>
      <c r="EN184" s="258"/>
      <c r="EO184" s="142"/>
      <c r="EP184" s="142"/>
      <c r="EQ184" s="142"/>
      <c r="ER184" s="142"/>
      <c r="ET184" s="48">
        <f t="shared" si="458"/>
        <v>20</v>
      </c>
      <c r="EU184" s="48">
        <v>6</v>
      </c>
      <c r="EV184" s="47" t="str">
        <f t="shared" si="427"/>
        <v>Pe2</v>
      </c>
      <c r="EW184" s="47"/>
      <c r="EX184" s="47" t="s">
        <v>232</v>
      </c>
      <c r="EY184" s="99" t="s">
        <v>233</v>
      </c>
      <c r="EZ184" s="47" t="s">
        <v>132</v>
      </c>
      <c r="FA184" s="99" t="s">
        <v>223</v>
      </c>
      <c r="FB184" s="99" t="s">
        <v>223</v>
      </c>
      <c r="FC184" s="47">
        <v>2</v>
      </c>
      <c r="FD184" s="48">
        <f t="shared" si="428"/>
        <v>30</v>
      </c>
      <c r="FE184" s="48">
        <f t="shared" si="429"/>
        <v>8</v>
      </c>
      <c r="FF184" s="48">
        <f t="shared" si="430"/>
        <v>27</v>
      </c>
      <c r="FG184" s="48">
        <f t="shared" si="431"/>
        <v>72</v>
      </c>
      <c r="FH184" s="48">
        <f t="shared" si="432"/>
        <v>91</v>
      </c>
      <c r="FI184" s="118">
        <f t="shared" si="433"/>
        <v>42456960</v>
      </c>
      <c r="FJ184" s="118">
        <f t="shared" si="434"/>
        <v>0</v>
      </c>
      <c r="FK184" s="118">
        <f t="shared" si="435"/>
        <v>0</v>
      </c>
      <c r="FL184" s="118">
        <f t="shared" si="436"/>
        <v>0</v>
      </c>
      <c r="FM184" s="51">
        <f t="shared" si="437"/>
        <v>0</v>
      </c>
      <c r="FO184" s="287"/>
      <c r="FP184" s="142"/>
      <c r="FQ184" s="142"/>
      <c r="FR184" s="142"/>
      <c r="FS184" s="142"/>
      <c r="FT184" s="142"/>
      <c r="FU184" s="142"/>
      <c r="FW184" s="48">
        <f t="shared" si="459"/>
        <v>20</v>
      </c>
      <c r="FX184" s="48">
        <v>6</v>
      </c>
      <c r="FY184" s="47" t="str">
        <f t="shared" si="438"/>
        <v>Pe2</v>
      </c>
      <c r="FZ184" s="47"/>
      <c r="GA184" s="47" t="s">
        <v>232</v>
      </c>
      <c r="GB184" s="99" t="s">
        <v>233</v>
      </c>
      <c r="GC184" s="47" t="s">
        <v>132</v>
      </c>
      <c r="GD184" s="99" t="s">
        <v>223</v>
      </c>
      <c r="GE184" s="99" t="s">
        <v>223</v>
      </c>
      <c r="GF184" s="47">
        <v>2</v>
      </c>
      <c r="GG184" s="48">
        <f t="shared" si="439"/>
        <v>30</v>
      </c>
      <c r="GH184" s="48">
        <f t="shared" si="440"/>
        <v>8</v>
      </c>
      <c r="GI184" s="48">
        <f t="shared" si="441"/>
        <v>27</v>
      </c>
      <c r="GJ184" s="48">
        <f t="shared" si="442"/>
        <v>72</v>
      </c>
      <c r="GK184" s="48">
        <f t="shared" si="443"/>
        <v>91</v>
      </c>
      <c r="GL184" s="118">
        <f t="shared" si="444"/>
        <v>42456960</v>
      </c>
      <c r="GM184" s="118">
        <f t="shared" si="445"/>
        <v>0</v>
      </c>
      <c r="GN184" s="118">
        <f t="shared" si="446"/>
        <v>0</v>
      </c>
      <c r="GO184" s="118">
        <f t="shared" si="447"/>
        <v>0</v>
      </c>
      <c r="GP184" s="51">
        <f t="shared" si="448"/>
        <v>0</v>
      </c>
      <c r="GS184" s="48">
        <v>2</v>
      </c>
      <c r="GT184" s="47">
        <v>4</v>
      </c>
      <c r="GU184" s="97" t="s">
        <v>240</v>
      </c>
      <c r="GV184" s="297">
        <f t="shared" si="481"/>
        <v>3</v>
      </c>
      <c r="GW184" s="47" t="s">
        <v>206</v>
      </c>
      <c r="GX184" s="99" t="str">
        <f t="shared" si="477"/>
        <v>Pa4</v>
      </c>
      <c r="GY184" s="48">
        <f t="shared" si="486"/>
        <v>1500</v>
      </c>
      <c r="GZ184" s="307">
        <f t="shared" si="482"/>
        <v>40644.290871092227</v>
      </c>
      <c r="HA184" s="95">
        <f t="shared" si="483"/>
        <v>4307.920897311863</v>
      </c>
      <c r="HB184" s="51">
        <f t="shared" si="478"/>
        <v>3.2405095268860589E-4</v>
      </c>
      <c r="HC184" s="51">
        <f t="shared" si="479"/>
        <v>5.8032634757987237E-3</v>
      </c>
      <c r="HD184" s="453">
        <f t="shared" si="480"/>
        <v>0.13569856228977531</v>
      </c>
    </row>
    <row r="185" spans="7:213">
      <c r="G185" s="49"/>
      <c r="H185" s="47" t="str">
        <f t="shared" si="484"/>
        <v/>
      </c>
      <c r="I185" s="47" t="str">
        <f t="shared" si="484"/>
        <v/>
      </c>
      <c r="J185" s="47" t="str">
        <f t="shared" si="484"/>
        <v/>
      </c>
      <c r="K185" s="47" t="str">
        <f t="shared" si="484"/>
        <v/>
      </c>
      <c r="L185" s="47" t="str">
        <f t="shared" si="484"/>
        <v/>
      </c>
      <c r="M185" s="49" t="str">
        <f t="shared" si="473"/>
        <v>PIC-b</v>
      </c>
      <c r="N185" s="201" t="str">
        <f t="shared" si="462"/>
        <v/>
      </c>
      <c r="O185" s="47" t="str">
        <f t="shared" si="463"/>
        <v/>
      </c>
      <c r="P185" s="47" t="str">
        <f t="shared" si="464"/>
        <v/>
      </c>
      <c r="Q185" s="47" t="str">
        <f t="shared" si="465"/>
        <v/>
      </c>
      <c r="R185" s="201" t="str">
        <f t="shared" si="466"/>
        <v/>
      </c>
      <c r="Z185" s="47" t="str">
        <f t="shared" si="485"/>
        <v/>
      </c>
      <c r="AA185" s="47" t="str">
        <f t="shared" si="485"/>
        <v/>
      </c>
      <c r="AB185" s="47" t="str">
        <f t="shared" si="485"/>
        <v/>
      </c>
      <c r="AC185" s="47" t="str">
        <f t="shared" si="485"/>
        <v/>
      </c>
      <c r="AD185" s="47" t="str">
        <f t="shared" si="485"/>
        <v/>
      </c>
      <c r="AE185" s="49" t="str">
        <f t="shared" si="474"/>
        <v>PIC-b</v>
      </c>
      <c r="AF185" s="201" t="str">
        <f t="shared" si="467"/>
        <v/>
      </c>
      <c r="AG185" s="47" t="str">
        <f t="shared" si="468"/>
        <v/>
      </c>
      <c r="AH185" s="47" t="str">
        <f t="shared" si="469"/>
        <v/>
      </c>
      <c r="AI185" s="47" t="str">
        <f t="shared" si="470"/>
        <v/>
      </c>
      <c r="AJ185" s="201">
        <f t="shared" si="471"/>
        <v>1</v>
      </c>
      <c r="AL185" s="258"/>
      <c r="AM185" s="258"/>
      <c r="AN185" s="258"/>
      <c r="AO185" s="142"/>
      <c r="AP185" s="154"/>
      <c r="AQ185" s="142"/>
      <c r="AR185" s="142"/>
      <c r="AT185" s="46">
        <f t="shared" si="487"/>
        <v>2</v>
      </c>
      <c r="AU185" s="47" t="str">
        <f t="shared" si="487"/>
        <v>PIC-a</v>
      </c>
      <c r="AV185" s="47" t="str">
        <f t="shared" si="487"/>
        <v>Pa</v>
      </c>
      <c r="AW185" s="171">
        <f t="shared" ref="AW185:AW196" si="489">((SUMIF($DS$86:$DS$159,CONCATENATE($AV185,AW$183),$EJ$86:$EJ$159)+SUMIF($DS$165:$DS$238,CONCATENATE($AV185,AW$183),$EJ$165:$EJ$238)+SUMIF($DS$244:$DS$317,CONCATENATE($AV185,AW$183),$EJ$244:$EJ$317))*$AQ$58)/$AN$56</f>
        <v>0</v>
      </c>
      <c r="AX185" s="171">
        <f t="shared" si="488"/>
        <v>0</v>
      </c>
      <c r="AY185" s="171">
        <f t="shared" si="488"/>
        <v>9.5718457563413895E-3</v>
      </c>
      <c r="AZ185" s="171">
        <f t="shared" si="488"/>
        <v>1.5388193218375451E-2</v>
      </c>
      <c r="BA185" s="171">
        <f t="shared" si="488"/>
        <v>9.3497882845825549E-3</v>
      </c>
      <c r="BK185" s="48">
        <f t="shared" si="449"/>
        <v>21</v>
      </c>
      <c r="BL185" s="48">
        <v>7</v>
      </c>
      <c r="BM185" s="47" t="str">
        <f t="shared" si="400"/>
        <v>Ac5</v>
      </c>
      <c r="BN185" s="47"/>
      <c r="BO185" s="47" t="s">
        <v>234</v>
      </c>
      <c r="BP185" s="99" t="s">
        <v>235</v>
      </c>
      <c r="BQ185" s="99" t="s">
        <v>235</v>
      </c>
      <c r="BR185" s="99" t="s">
        <v>235</v>
      </c>
      <c r="BS185" s="99" t="s">
        <v>235</v>
      </c>
      <c r="BT185" s="47">
        <v>5</v>
      </c>
      <c r="BU185" s="48">
        <f t="shared" si="401"/>
        <v>9</v>
      </c>
      <c r="BV185" s="48">
        <f t="shared" si="402"/>
        <v>12</v>
      </c>
      <c r="BW185" s="48">
        <f t="shared" si="403"/>
        <v>32</v>
      </c>
      <c r="BX185" s="48">
        <f t="shared" si="404"/>
        <v>20</v>
      </c>
      <c r="BY185" s="48">
        <f t="shared" si="405"/>
        <v>51</v>
      </c>
      <c r="BZ185" s="118">
        <f t="shared" si="406"/>
        <v>3525120</v>
      </c>
      <c r="CA185" s="118">
        <f t="shared" si="407"/>
        <v>1407055.7801131771</v>
      </c>
      <c r="CB185" s="118">
        <f t="shared" si="408"/>
        <v>600</v>
      </c>
      <c r="CC185" s="118">
        <f t="shared" si="450"/>
        <v>844233468.06790626</v>
      </c>
      <c r="CD185" s="51">
        <f t="shared" si="409"/>
        <v>3.8735949349184139E-2</v>
      </c>
      <c r="CE185" s="275"/>
      <c r="CF185" s="142"/>
      <c r="CG185" s="142"/>
      <c r="CH185" s="142"/>
      <c r="CI185" s="142"/>
      <c r="CJ185" s="142"/>
      <c r="CK185" s="142"/>
      <c r="CN185" s="48">
        <f t="shared" si="451"/>
        <v>21</v>
      </c>
      <c r="CO185" s="48">
        <v>7</v>
      </c>
      <c r="CP185" s="47" t="str">
        <f t="shared" si="410"/>
        <v>Ac5</v>
      </c>
      <c r="CQ185" s="47"/>
      <c r="CR185" s="47" t="s">
        <v>234</v>
      </c>
      <c r="CS185" s="99" t="s">
        <v>235</v>
      </c>
      <c r="CT185" s="99" t="s">
        <v>235</v>
      </c>
      <c r="CU185" s="99" t="s">
        <v>235</v>
      </c>
      <c r="CV185" s="99" t="s">
        <v>235</v>
      </c>
      <c r="CW185" s="47">
        <v>5</v>
      </c>
      <c r="CX185" s="48">
        <f t="shared" si="452"/>
        <v>9</v>
      </c>
      <c r="CY185" s="48">
        <f t="shared" si="453"/>
        <v>12</v>
      </c>
      <c r="CZ185" s="48">
        <f t="shared" si="454"/>
        <v>32</v>
      </c>
      <c r="DA185" s="48">
        <f t="shared" si="455"/>
        <v>20</v>
      </c>
      <c r="DB185" s="48">
        <f t="shared" si="456"/>
        <v>51</v>
      </c>
      <c r="DC185" s="118">
        <f t="shared" si="411"/>
        <v>3525120</v>
      </c>
      <c r="DD185" s="118">
        <f t="shared" si="412"/>
        <v>1480093.5809935203</v>
      </c>
      <c r="DE185" s="118">
        <f t="shared" si="413"/>
        <v>1000</v>
      </c>
      <c r="DF185" s="118">
        <f t="shared" si="414"/>
        <v>1480093580.9935203</v>
      </c>
      <c r="DG185" s="51">
        <f t="shared" si="415"/>
        <v>6.7911107713637786E-2</v>
      </c>
      <c r="DI185" s="287"/>
      <c r="DJ185" s="142"/>
      <c r="DK185" s="142"/>
      <c r="DL185" s="142"/>
      <c r="DM185" s="142"/>
      <c r="DN185" s="142"/>
      <c r="DQ185" s="48">
        <f t="shared" si="457"/>
        <v>21</v>
      </c>
      <c r="DR185" s="48">
        <v>7</v>
      </c>
      <c r="DS185" s="47" t="str">
        <f t="shared" si="416"/>
        <v>Ac5</v>
      </c>
      <c r="DT185" s="47"/>
      <c r="DU185" s="47" t="s">
        <v>234</v>
      </c>
      <c r="DV185" s="99" t="s">
        <v>235</v>
      </c>
      <c r="DW185" s="99" t="s">
        <v>235</v>
      </c>
      <c r="DX185" s="99" t="s">
        <v>235</v>
      </c>
      <c r="DY185" s="99" t="s">
        <v>235</v>
      </c>
      <c r="DZ185" s="47">
        <v>5</v>
      </c>
      <c r="EA185" s="48">
        <f t="shared" si="417"/>
        <v>9</v>
      </c>
      <c r="EB185" s="48">
        <f t="shared" si="418"/>
        <v>12</v>
      </c>
      <c r="EC185" s="48">
        <f t="shared" si="419"/>
        <v>32</v>
      </c>
      <c r="ED185" s="48">
        <f t="shared" si="420"/>
        <v>20</v>
      </c>
      <c r="EE185" s="48">
        <f t="shared" si="421"/>
        <v>51</v>
      </c>
      <c r="EF185" s="118">
        <f t="shared" si="422"/>
        <v>3525120</v>
      </c>
      <c r="EG185" s="118">
        <f t="shared" si="423"/>
        <v>1146079.9160985842</v>
      </c>
      <c r="EH185" s="118">
        <f t="shared" si="424"/>
        <v>1600</v>
      </c>
      <c r="EI185" s="118">
        <f t="shared" si="425"/>
        <v>1833727865.7577348</v>
      </c>
      <c r="EJ185" s="51">
        <f t="shared" si="426"/>
        <v>8.4136903374299438E-2</v>
      </c>
      <c r="EL185" s="287"/>
      <c r="EM185" s="142"/>
      <c r="EN185" s="142"/>
      <c r="EO185" s="142"/>
      <c r="EP185" s="142"/>
      <c r="EQ185" s="142"/>
      <c r="ER185" s="142"/>
      <c r="ET185" s="48">
        <f t="shared" si="458"/>
        <v>21</v>
      </c>
      <c r="EU185" s="48">
        <v>7</v>
      </c>
      <c r="EV185" s="47" t="str">
        <f t="shared" si="427"/>
        <v>Ac5</v>
      </c>
      <c r="EW185" s="47"/>
      <c r="EX185" s="47" t="s">
        <v>234</v>
      </c>
      <c r="EY185" s="99" t="s">
        <v>235</v>
      </c>
      <c r="EZ185" s="99" t="s">
        <v>235</v>
      </c>
      <c r="FA185" s="99" t="s">
        <v>235</v>
      </c>
      <c r="FB185" s="99" t="s">
        <v>235</v>
      </c>
      <c r="FC185" s="47">
        <v>5</v>
      </c>
      <c r="FD185" s="48">
        <f t="shared" si="428"/>
        <v>9</v>
      </c>
      <c r="FE185" s="48">
        <f t="shared" si="429"/>
        <v>12</v>
      </c>
      <c r="FF185" s="48">
        <f t="shared" si="430"/>
        <v>32</v>
      </c>
      <c r="FG185" s="48">
        <f t="shared" si="431"/>
        <v>20</v>
      </c>
      <c r="FH185" s="48">
        <f t="shared" si="432"/>
        <v>51</v>
      </c>
      <c r="FI185" s="118">
        <f t="shared" si="433"/>
        <v>3525120</v>
      </c>
      <c r="FJ185" s="118">
        <f t="shared" si="434"/>
        <v>1332275.5683453237</v>
      </c>
      <c r="FK185" s="118">
        <f t="shared" si="435"/>
        <v>2000</v>
      </c>
      <c r="FL185" s="118">
        <f t="shared" si="436"/>
        <v>2664551136.6906471</v>
      </c>
      <c r="FM185" s="51">
        <f t="shared" si="437"/>
        <v>0.1222575528844799</v>
      </c>
      <c r="FO185" s="287"/>
      <c r="FP185" s="142"/>
      <c r="FQ185" s="142"/>
      <c r="FR185" s="142"/>
      <c r="FS185" s="142"/>
      <c r="FT185" s="142"/>
      <c r="FU185" s="142"/>
      <c r="FW185" s="48">
        <f t="shared" si="459"/>
        <v>21</v>
      </c>
      <c r="FX185" s="48">
        <v>7</v>
      </c>
      <c r="FY185" s="47" t="str">
        <f t="shared" si="438"/>
        <v>Ac5</v>
      </c>
      <c r="FZ185" s="47"/>
      <c r="GA185" s="47" t="s">
        <v>234</v>
      </c>
      <c r="GB185" s="99" t="s">
        <v>235</v>
      </c>
      <c r="GC185" s="99" t="s">
        <v>235</v>
      </c>
      <c r="GD185" s="99" t="s">
        <v>235</v>
      </c>
      <c r="GE185" s="99" t="s">
        <v>235</v>
      </c>
      <c r="GF185" s="47">
        <v>5</v>
      </c>
      <c r="GG185" s="48">
        <f t="shared" si="439"/>
        <v>9</v>
      </c>
      <c r="GH185" s="48">
        <f t="shared" si="440"/>
        <v>12</v>
      </c>
      <c r="GI185" s="48">
        <f t="shared" si="441"/>
        <v>32</v>
      </c>
      <c r="GJ185" s="48">
        <f t="shared" si="442"/>
        <v>20</v>
      </c>
      <c r="GK185" s="48">
        <f t="shared" si="443"/>
        <v>51</v>
      </c>
      <c r="GL185" s="118">
        <f t="shared" si="444"/>
        <v>3525120</v>
      </c>
      <c r="GM185" s="118">
        <f t="shared" si="445"/>
        <v>1374131.25</v>
      </c>
      <c r="GN185" s="118">
        <f t="shared" si="446"/>
        <v>3000</v>
      </c>
      <c r="GO185" s="118">
        <f t="shared" si="447"/>
        <v>4122393750</v>
      </c>
      <c r="GP185" s="51">
        <f t="shared" si="448"/>
        <v>0.18914771983968412</v>
      </c>
      <c r="GS185" s="48">
        <v>2</v>
      </c>
      <c r="GT185" s="47">
        <v>3</v>
      </c>
      <c r="GU185" s="97" t="s">
        <v>240</v>
      </c>
      <c r="GV185" s="297">
        <f t="shared" si="481"/>
        <v>3</v>
      </c>
      <c r="GW185" s="47" t="s">
        <v>206</v>
      </c>
      <c r="GX185" s="99" t="str">
        <f t="shared" si="477"/>
        <v>Pa3</v>
      </c>
      <c r="GY185" s="48">
        <f t="shared" si="486"/>
        <v>300</v>
      </c>
      <c r="GZ185" s="307">
        <f t="shared" si="482"/>
        <v>126408.88945604255</v>
      </c>
      <c r="HA185" s="95">
        <f t="shared" si="483"/>
        <v>1385.1271912398745</v>
      </c>
      <c r="HB185" s="51">
        <f t="shared" si="478"/>
        <v>1.0078394819694996E-3</v>
      </c>
      <c r="HC185" s="51">
        <f t="shared" si="479"/>
        <v>3.6097768000094847E-3</v>
      </c>
      <c r="HD185" s="453">
        <f t="shared" si="480"/>
        <v>1.2602597424761186E-2</v>
      </c>
    </row>
    <row r="186" spans="7:213">
      <c r="G186" s="49"/>
      <c r="H186" s="47" t="str">
        <f t="shared" si="484"/>
        <v/>
      </c>
      <c r="I186" s="47" t="str">
        <f t="shared" si="484"/>
        <v/>
      </c>
      <c r="J186" s="47" t="str">
        <f t="shared" si="484"/>
        <v/>
      </c>
      <c r="K186" s="47" t="str">
        <f t="shared" si="484"/>
        <v/>
      </c>
      <c r="L186" s="47" t="str">
        <f t="shared" si="484"/>
        <v/>
      </c>
      <c r="M186" s="49" t="str">
        <f t="shared" si="473"/>
        <v>PIC-b</v>
      </c>
      <c r="N186" s="201" t="str">
        <f t="shared" si="462"/>
        <v/>
      </c>
      <c r="O186" s="47" t="str">
        <f t="shared" si="463"/>
        <v/>
      </c>
      <c r="P186" s="47" t="str">
        <f t="shared" si="464"/>
        <v/>
      </c>
      <c r="Q186" s="47" t="str">
        <f t="shared" si="465"/>
        <v/>
      </c>
      <c r="R186" s="201" t="str">
        <f t="shared" si="466"/>
        <v/>
      </c>
      <c r="Z186" s="47" t="str">
        <f t="shared" si="485"/>
        <v/>
      </c>
      <c r="AA186" s="47" t="str">
        <f t="shared" si="485"/>
        <v/>
      </c>
      <c r="AB186" s="47" t="str">
        <f t="shared" si="485"/>
        <v/>
      </c>
      <c r="AC186" s="47" t="str">
        <f t="shared" si="485"/>
        <v/>
      </c>
      <c r="AD186" s="47" t="str">
        <f t="shared" si="485"/>
        <v/>
      </c>
      <c r="AE186" s="49" t="str">
        <f t="shared" si="474"/>
        <v>PIC-b</v>
      </c>
      <c r="AF186" s="201" t="str">
        <f t="shared" si="467"/>
        <v/>
      </c>
      <c r="AG186" s="47" t="str">
        <f t="shared" si="468"/>
        <v/>
      </c>
      <c r="AH186" s="47" t="str">
        <f t="shared" si="469"/>
        <v/>
      </c>
      <c r="AI186" s="47" t="str">
        <f t="shared" si="470"/>
        <v/>
      </c>
      <c r="AJ186" s="201">
        <f t="shared" si="471"/>
        <v>1</v>
      </c>
      <c r="AL186" s="142"/>
      <c r="AM186" s="142"/>
      <c r="AN186" s="142"/>
      <c r="AO186" s="142"/>
      <c r="AP186" s="142"/>
      <c r="AQ186" s="142"/>
      <c r="AR186" s="142"/>
      <c r="AT186" s="46">
        <f t="shared" si="487"/>
        <v>3</v>
      </c>
      <c r="AU186" s="47" t="str">
        <f t="shared" si="487"/>
        <v>PIC-b</v>
      </c>
      <c r="AV186" s="47" t="str">
        <f t="shared" si="487"/>
        <v>Pb</v>
      </c>
      <c r="AW186" s="171">
        <f t="shared" si="489"/>
        <v>0</v>
      </c>
      <c r="AX186" s="171">
        <f t="shared" si="488"/>
        <v>0</v>
      </c>
      <c r="AY186" s="171">
        <f t="shared" si="488"/>
        <v>5.0518074825135111E-3</v>
      </c>
      <c r="AZ186" s="171">
        <f t="shared" si="488"/>
        <v>7.1058390962827414E-3</v>
      </c>
      <c r="BA186" s="171">
        <f t="shared" si="488"/>
        <v>8.4148094561242968E-3</v>
      </c>
      <c r="BK186" s="48">
        <f t="shared" si="449"/>
        <v>22</v>
      </c>
      <c r="BL186" s="48">
        <v>7</v>
      </c>
      <c r="BM186" s="47" t="str">
        <f t="shared" si="400"/>
        <v>Ac4</v>
      </c>
      <c r="BN186" s="47"/>
      <c r="BO186" s="47" t="s">
        <v>234</v>
      </c>
      <c r="BP186" s="99" t="s">
        <v>235</v>
      </c>
      <c r="BQ186" s="99" t="s">
        <v>235</v>
      </c>
      <c r="BR186" s="99" t="s">
        <v>235</v>
      </c>
      <c r="BS186" s="47" t="s">
        <v>143</v>
      </c>
      <c r="BT186" s="47">
        <v>4</v>
      </c>
      <c r="BU186" s="48">
        <f t="shared" si="401"/>
        <v>9</v>
      </c>
      <c r="BV186" s="48">
        <f t="shared" si="402"/>
        <v>12</v>
      </c>
      <c r="BW186" s="48">
        <f t="shared" si="403"/>
        <v>32</v>
      </c>
      <c r="BX186" s="48">
        <f t="shared" si="404"/>
        <v>20</v>
      </c>
      <c r="BY186" s="48">
        <f t="shared" si="405"/>
        <v>40</v>
      </c>
      <c r="BZ186" s="118">
        <f t="shared" si="406"/>
        <v>2764800</v>
      </c>
      <c r="CA186" s="118">
        <f t="shared" si="407"/>
        <v>1103573.1608730801</v>
      </c>
      <c r="CB186" s="118">
        <f t="shared" si="408"/>
        <v>150</v>
      </c>
      <c r="CC186" s="118">
        <f t="shared" si="450"/>
        <v>165535974.13096201</v>
      </c>
      <c r="CD186" s="51">
        <f t="shared" si="409"/>
        <v>7.595284186114536E-3</v>
      </c>
      <c r="CE186" s="275"/>
      <c r="CF186" s="142"/>
      <c r="CG186" s="142"/>
      <c r="CH186" s="142"/>
      <c r="CI186" s="142"/>
      <c r="CJ186" s="142"/>
      <c r="CK186" s="142"/>
      <c r="CN186" s="48">
        <f t="shared" si="451"/>
        <v>22</v>
      </c>
      <c r="CO186" s="48">
        <v>7</v>
      </c>
      <c r="CP186" s="47" t="str">
        <f t="shared" si="410"/>
        <v>Ac4</v>
      </c>
      <c r="CQ186" s="47"/>
      <c r="CR186" s="47" t="s">
        <v>234</v>
      </c>
      <c r="CS186" s="99" t="s">
        <v>235</v>
      </c>
      <c r="CT186" s="99" t="s">
        <v>235</v>
      </c>
      <c r="CU186" s="99" t="s">
        <v>235</v>
      </c>
      <c r="CV186" s="47" t="s">
        <v>143</v>
      </c>
      <c r="CW186" s="47">
        <v>4</v>
      </c>
      <c r="CX186" s="48">
        <f t="shared" si="452"/>
        <v>9</v>
      </c>
      <c r="CY186" s="48">
        <f t="shared" si="453"/>
        <v>12</v>
      </c>
      <c r="CZ186" s="48">
        <f t="shared" si="454"/>
        <v>32</v>
      </c>
      <c r="DA186" s="48">
        <f t="shared" si="455"/>
        <v>20</v>
      </c>
      <c r="DB186" s="48">
        <f t="shared" si="456"/>
        <v>40</v>
      </c>
      <c r="DC186" s="118">
        <f t="shared" si="411"/>
        <v>2764800</v>
      </c>
      <c r="DD186" s="118">
        <f t="shared" si="412"/>
        <v>1160857.7105831532</v>
      </c>
      <c r="DE186" s="118">
        <f t="shared" si="413"/>
        <v>250</v>
      </c>
      <c r="DF186" s="118">
        <f t="shared" si="414"/>
        <v>290214427.64578831</v>
      </c>
      <c r="DG186" s="51">
        <f t="shared" si="415"/>
        <v>1.331590347326231E-2</v>
      </c>
      <c r="DI186" s="287"/>
      <c r="DJ186" s="142"/>
      <c r="DK186" s="142"/>
      <c r="DL186" s="142"/>
      <c r="DM186" s="142"/>
      <c r="DN186" s="142"/>
      <c r="DQ186" s="48">
        <f t="shared" si="457"/>
        <v>22</v>
      </c>
      <c r="DR186" s="48">
        <v>7</v>
      </c>
      <c r="DS186" s="47" t="str">
        <f t="shared" si="416"/>
        <v>Ac4</v>
      </c>
      <c r="DT186" s="47"/>
      <c r="DU186" s="47" t="s">
        <v>234</v>
      </c>
      <c r="DV186" s="99" t="s">
        <v>235</v>
      </c>
      <c r="DW186" s="99" t="s">
        <v>235</v>
      </c>
      <c r="DX186" s="99" t="s">
        <v>235</v>
      </c>
      <c r="DY186" s="47" t="s">
        <v>143</v>
      </c>
      <c r="DZ186" s="47">
        <v>4</v>
      </c>
      <c r="EA186" s="48">
        <f t="shared" si="417"/>
        <v>9</v>
      </c>
      <c r="EB186" s="48">
        <f t="shared" si="418"/>
        <v>12</v>
      </c>
      <c r="EC186" s="48">
        <f t="shared" si="419"/>
        <v>32</v>
      </c>
      <c r="ED186" s="48">
        <f t="shared" si="420"/>
        <v>20</v>
      </c>
      <c r="EE186" s="48">
        <f t="shared" si="421"/>
        <v>40</v>
      </c>
      <c r="EF186" s="118">
        <f t="shared" si="422"/>
        <v>2764800</v>
      </c>
      <c r="EG186" s="118">
        <f t="shared" si="423"/>
        <v>898886.20870477182</v>
      </c>
      <c r="EH186" s="118">
        <f t="shared" si="424"/>
        <v>400</v>
      </c>
      <c r="EI186" s="118">
        <f t="shared" si="425"/>
        <v>359554483.48190874</v>
      </c>
      <c r="EJ186" s="51">
        <f t="shared" si="426"/>
        <v>1.6497432034176359E-2</v>
      </c>
      <c r="EL186" s="287"/>
      <c r="EM186" s="142"/>
      <c r="EN186" s="142"/>
      <c r="EO186" s="142"/>
      <c r="EP186" s="142"/>
      <c r="EQ186" s="142"/>
      <c r="ER186" s="142"/>
      <c r="ET186" s="48">
        <f t="shared" si="458"/>
        <v>22</v>
      </c>
      <c r="EU186" s="48">
        <v>7</v>
      </c>
      <c r="EV186" s="47" t="str">
        <f t="shared" si="427"/>
        <v>Ac4</v>
      </c>
      <c r="EW186" s="47"/>
      <c r="EX186" s="47" t="s">
        <v>234</v>
      </c>
      <c r="EY186" s="99" t="s">
        <v>235</v>
      </c>
      <c r="EZ186" s="99" t="s">
        <v>235</v>
      </c>
      <c r="FA186" s="99" t="s">
        <v>235</v>
      </c>
      <c r="FB186" s="47" t="s">
        <v>143</v>
      </c>
      <c r="FC186" s="47">
        <v>4</v>
      </c>
      <c r="FD186" s="48">
        <f t="shared" si="428"/>
        <v>9</v>
      </c>
      <c r="FE186" s="48">
        <f t="shared" si="429"/>
        <v>12</v>
      </c>
      <c r="FF186" s="48">
        <f t="shared" si="430"/>
        <v>32</v>
      </c>
      <c r="FG186" s="48">
        <f t="shared" si="431"/>
        <v>20</v>
      </c>
      <c r="FH186" s="48">
        <f t="shared" si="432"/>
        <v>40</v>
      </c>
      <c r="FI186" s="118">
        <f t="shared" si="433"/>
        <v>2764800</v>
      </c>
      <c r="FJ186" s="118">
        <f t="shared" si="434"/>
        <v>1044922.0143884892</v>
      </c>
      <c r="FK186" s="118">
        <f t="shared" si="435"/>
        <v>500</v>
      </c>
      <c r="FL186" s="118">
        <f t="shared" si="436"/>
        <v>522461007.19424462</v>
      </c>
      <c r="FM186" s="51">
        <f t="shared" si="437"/>
        <v>2.3972069193035277E-2</v>
      </c>
      <c r="FO186" s="142"/>
      <c r="FP186" s="142"/>
      <c r="FQ186" s="142"/>
      <c r="FR186" s="142"/>
      <c r="FS186" s="142"/>
      <c r="FT186" s="142"/>
      <c r="FU186" s="142"/>
      <c r="FW186" s="48">
        <f t="shared" si="459"/>
        <v>22</v>
      </c>
      <c r="FX186" s="48">
        <v>7</v>
      </c>
      <c r="FY186" s="47" t="str">
        <f t="shared" si="438"/>
        <v>Ac4</v>
      </c>
      <c r="FZ186" s="47"/>
      <c r="GA186" s="47" t="s">
        <v>234</v>
      </c>
      <c r="GB186" s="99" t="s">
        <v>235</v>
      </c>
      <c r="GC186" s="99" t="s">
        <v>235</v>
      </c>
      <c r="GD186" s="99" t="s">
        <v>235</v>
      </c>
      <c r="GE186" s="47" t="s">
        <v>143</v>
      </c>
      <c r="GF186" s="47">
        <v>4</v>
      </c>
      <c r="GG186" s="48">
        <f t="shared" si="439"/>
        <v>9</v>
      </c>
      <c r="GH186" s="48">
        <f t="shared" si="440"/>
        <v>12</v>
      </c>
      <c r="GI186" s="48">
        <f t="shared" si="441"/>
        <v>32</v>
      </c>
      <c r="GJ186" s="48">
        <f t="shared" si="442"/>
        <v>20</v>
      </c>
      <c r="GK186" s="48">
        <f t="shared" si="443"/>
        <v>40</v>
      </c>
      <c r="GL186" s="118">
        <f t="shared" si="444"/>
        <v>2764800</v>
      </c>
      <c r="GM186" s="118">
        <f t="shared" si="445"/>
        <v>1077750</v>
      </c>
      <c r="GN186" s="118">
        <f t="shared" si="446"/>
        <v>750</v>
      </c>
      <c r="GO186" s="118">
        <f t="shared" si="447"/>
        <v>808312500</v>
      </c>
      <c r="GP186" s="51">
        <f t="shared" si="448"/>
        <v>3.7087788203859634E-2</v>
      </c>
      <c r="GS186" s="48">
        <v>2</v>
      </c>
      <c r="GT186" s="47">
        <v>2</v>
      </c>
      <c r="GU186" s="97" t="s">
        <v>240</v>
      </c>
      <c r="GV186" s="297">
        <f t="shared" si="481"/>
        <v>3</v>
      </c>
      <c r="GW186" s="47" t="s">
        <v>206</v>
      </c>
      <c r="GX186" s="99" t="str">
        <f t="shared" si="477"/>
        <v>Pa2</v>
      </c>
      <c r="GY186" s="48">
        <f t="shared" si="486"/>
        <v>0</v>
      </c>
      <c r="GZ186" s="307">
        <f t="shared" si="482"/>
        <v>0</v>
      </c>
      <c r="HA186" s="95">
        <f t="shared" si="483"/>
        <v>0</v>
      </c>
      <c r="HB186" s="51">
        <f t="shared" si="478"/>
        <v>0</v>
      </c>
      <c r="HC186" s="51">
        <f t="shared" si="479"/>
        <v>0</v>
      </c>
      <c r="HD186" s="453">
        <f t="shared" si="480"/>
        <v>0</v>
      </c>
    </row>
    <row r="187" spans="7:213">
      <c r="G187" s="49"/>
      <c r="H187" s="47" t="str">
        <f t="shared" si="484"/>
        <v/>
      </c>
      <c r="I187" s="47" t="str">
        <f t="shared" si="484"/>
        <v/>
      </c>
      <c r="J187" s="47" t="str">
        <f t="shared" si="484"/>
        <v/>
      </c>
      <c r="K187" s="47" t="str">
        <f t="shared" si="484"/>
        <v/>
      </c>
      <c r="L187" s="47" t="str">
        <f t="shared" si="484"/>
        <v/>
      </c>
      <c r="M187" s="49" t="str">
        <f t="shared" si="473"/>
        <v>PIC-b</v>
      </c>
      <c r="N187" s="201" t="str">
        <f t="shared" si="462"/>
        <v/>
      </c>
      <c r="O187" s="47" t="str">
        <f t="shared" si="463"/>
        <v/>
      </c>
      <c r="P187" s="47" t="str">
        <f t="shared" si="464"/>
        <v/>
      </c>
      <c r="Q187" s="47" t="str">
        <f t="shared" si="465"/>
        <v/>
      </c>
      <c r="R187" s="201" t="str">
        <f t="shared" si="466"/>
        <v/>
      </c>
      <c r="Z187" s="47" t="str">
        <f t="shared" si="485"/>
        <v/>
      </c>
      <c r="AA187" s="47" t="str">
        <f t="shared" si="485"/>
        <v/>
      </c>
      <c r="AB187" s="47" t="str">
        <f t="shared" si="485"/>
        <v/>
      </c>
      <c r="AC187" s="47" t="str">
        <f t="shared" si="485"/>
        <v/>
      </c>
      <c r="AD187" s="47" t="str">
        <f t="shared" si="485"/>
        <v/>
      </c>
      <c r="AE187" s="49" t="str">
        <f t="shared" si="474"/>
        <v>PIC-b</v>
      </c>
      <c r="AF187" s="201" t="str">
        <f t="shared" si="467"/>
        <v/>
      </c>
      <c r="AG187" s="47" t="str">
        <f t="shared" si="468"/>
        <v/>
      </c>
      <c r="AH187" s="47" t="str">
        <f t="shared" si="469"/>
        <v/>
      </c>
      <c r="AI187" s="47" t="str">
        <f t="shared" si="470"/>
        <v/>
      </c>
      <c r="AJ187" s="201">
        <f t="shared" si="471"/>
        <v>1</v>
      </c>
      <c r="AL187" s="142"/>
      <c r="AM187" s="142"/>
      <c r="AN187" s="142"/>
      <c r="AO187" s="142"/>
      <c r="AP187" s="142"/>
      <c r="AQ187" s="142"/>
      <c r="AR187" s="142"/>
      <c r="AT187" s="46">
        <f t="shared" si="487"/>
        <v>4</v>
      </c>
      <c r="AU187" s="47" t="str">
        <f t="shared" si="487"/>
        <v>PIC-c</v>
      </c>
      <c r="AV187" s="47" t="str">
        <f t="shared" si="487"/>
        <v>Pc</v>
      </c>
      <c r="AW187" s="171">
        <f t="shared" si="489"/>
        <v>0</v>
      </c>
      <c r="AX187" s="171">
        <f t="shared" si="488"/>
        <v>0</v>
      </c>
      <c r="AY187" s="171">
        <f t="shared" si="488"/>
        <v>5.6722048926467492E-3</v>
      </c>
      <c r="AZ187" s="171">
        <f t="shared" si="488"/>
        <v>9.1004605969936848E-3</v>
      </c>
      <c r="BA187" s="171">
        <f t="shared" si="488"/>
        <v>1.3463695129798876E-2</v>
      </c>
      <c r="BK187" s="48">
        <f t="shared" si="449"/>
        <v>23</v>
      </c>
      <c r="BL187" s="48">
        <v>7</v>
      </c>
      <c r="BM187" s="47" t="str">
        <f t="shared" si="400"/>
        <v>Ac3</v>
      </c>
      <c r="BN187" s="47"/>
      <c r="BO187" s="47" t="s">
        <v>234</v>
      </c>
      <c r="BP187" s="99" t="s">
        <v>235</v>
      </c>
      <c r="BQ187" s="99" t="s">
        <v>235</v>
      </c>
      <c r="BR187" s="47" t="s">
        <v>143</v>
      </c>
      <c r="BS187" s="99" t="s">
        <v>223</v>
      </c>
      <c r="BT187" s="47">
        <v>3</v>
      </c>
      <c r="BU187" s="48">
        <f t="shared" si="401"/>
        <v>9</v>
      </c>
      <c r="BV187" s="48">
        <f t="shared" si="402"/>
        <v>12</v>
      </c>
      <c r="BW187" s="48">
        <f t="shared" si="403"/>
        <v>32</v>
      </c>
      <c r="BX187" s="48">
        <f t="shared" si="404"/>
        <v>52</v>
      </c>
      <c r="BY187" s="48">
        <f t="shared" si="405"/>
        <v>91</v>
      </c>
      <c r="BZ187" s="118">
        <f t="shared" si="406"/>
        <v>16353792</v>
      </c>
      <c r="CA187" s="118">
        <f t="shared" si="407"/>
        <v>6527635.2465642681</v>
      </c>
      <c r="CB187" s="118">
        <f t="shared" si="408"/>
        <v>30</v>
      </c>
      <c r="CC187" s="118">
        <f t="shared" si="450"/>
        <v>195829057.39692804</v>
      </c>
      <c r="CD187" s="51">
        <f t="shared" si="409"/>
        <v>8.9852211921734957E-3</v>
      </c>
      <c r="CE187" s="275"/>
      <c r="CF187" s="142"/>
      <c r="CG187" s="142"/>
      <c r="CH187" s="142"/>
      <c r="CI187" s="142"/>
      <c r="CJ187" s="142"/>
      <c r="CK187" s="142"/>
      <c r="CN187" s="48">
        <f t="shared" si="451"/>
        <v>23</v>
      </c>
      <c r="CO187" s="48">
        <v>7</v>
      </c>
      <c r="CP187" s="47" t="str">
        <f t="shared" si="410"/>
        <v>Ac3</v>
      </c>
      <c r="CQ187" s="47"/>
      <c r="CR187" s="47" t="s">
        <v>234</v>
      </c>
      <c r="CS187" s="99" t="s">
        <v>235</v>
      </c>
      <c r="CT187" s="99" t="s">
        <v>235</v>
      </c>
      <c r="CU187" s="47" t="s">
        <v>143</v>
      </c>
      <c r="CV187" s="99" t="s">
        <v>223</v>
      </c>
      <c r="CW187" s="47">
        <v>3</v>
      </c>
      <c r="CX187" s="48">
        <f t="shared" si="452"/>
        <v>9</v>
      </c>
      <c r="CY187" s="48">
        <f t="shared" si="453"/>
        <v>12</v>
      </c>
      <c r="CZ187" s="48">
        <f t="shared" si="454"/>
        <v>32</v>
      </c>
      <c r="DA187" s="48">
        <f t="shared" si="455"/>
        <v>52</v>
      </c>
      <c r="DB187" s="48">
        <f t="shared" si="456"/>
        <v>91</v>
      </c>
      <c r="DC187" s="118">
        <f t="shared" si="411"/>
        <v>16353792</v>
      </c>
      <c r="DD187" s="118">
        <f t="shared" si="412"/>
        <v>6866473.3580993516</v>
      </c>
      <c r="DE187" s="118">
        <f t="shared" si="413"/>
        <v>50</v>
      </c>
      <c r="DF187" s="118">
        <f t="shared" si="414"/>
        <v>343323667.90496761</v>
      </c>
      <c r="DG187" s="51">
        <f t="shared" si="415"/>
        <v>1.5752713808869317E-2</v>
      </c>
      <c r="DI187" s="287"/>
      <c r="DJ187" s="142"/>
      <c r="DK187" s="142"/>
      <c r="DL187" s="142"/>
      <c r="DM187" s="142"/>
      <c r="DN187" s="142"/>
      <c r="DQ187" s="48">
        <f t="shared" si="457"/>
        <v>23</v>
      </c>
      <c r="DR187" s="48">
        <v>7</v>
      </c>
      <c r="DS187" s="47" t="str">
        <f t="shared" si="416"/>
        <v>Ac3</v>
      </c>
      <c r="DT187" s="47"/>
      <c r="DU187" s="47" t="s">
        <v>234</v>
      </c>
      <c r="DV187" s="99" t="s">
        <v>235</v>
      </c>
      <c r="DW187" s="99" t="s">
        <v>235</v>
      </c>
      <c r="DX187" s="47" t="s">
        <v>143</v>
      </c>
      <c r="DY187" s="99" t="s">
        <v>223</v>
      </c>
      <c r="DZ187" s="47">
        <v>3</v>
      </c>
      <c r="EA187" s="48">
        <f t="shared" si="417"/>
        <v>9</v>
      </c>
      <c r="EB187" s="48">
        <f t="shared" si="418"/>
        <v>12</v>
      </c>
      <c r="EC187" s="48">
        <f t="shared" si="419"/>
        <v>32</v>
      </c>
      <c r="ED187" s="48">
        <f t="shared" si="420"/>
        <v>52</v>
      </c>
      <c r="EE187" s="48">
        <f t="shared" si="421"/>
        <v>91</v>
      </c>
      <c r="EF187" s="118">
        <f t="shared" si="422"/>
        <v>16353792</v>
      </c>
      <c r="EG187" s="118">
        <f t="shared" si="423"/>
        <v>5316911.9244887251</v>
      </c>
      <c r="EH187" s="118">
        <f t="shared" si="424"/>
        <v>80</v>
      </c>
      <c r="EI187" s="118">
        <f t="shared" si="425"/>
        <v>425352953.95909798</v>
      </c>
      <c r="EJ187" s="51">
        <f t="shared" si="426"/>
        <v>1.9516462096430629E-2</v>
      </c>
      <c r="EL187" s="287"/>
      <c r="EM187" s="142"/>
      <c r="EN187" s="142"/>
      <c r="EO187" s="142"/>
      <c r="EP187" s="142"/>
      <c r="EQ187" s="142"/>
      <c r="ER187" s="142"/>
      <c r="ET187" s="48">
        <f t="shared" si="458"/>
        <v>23</v>
      </c>
      <c r="EU187" s="48">
        <v>7</v>
      </c>
      <c r="EV187" s="47" t="str">
        <f t="shared" si="427"/>
        <v>Ac3</v>
      </c>
      <c r="EW187" s="47"/>
      <c r="EX187" s="47" t="s">
        <v>234</v>
      </c>
      <c r="EY187" s="99" t="s">
        <v>235</v>
      </c>
      <c r="EZ187" s="99" t="s">
        <v>235</v>
      </c>
      <c r="FA187" s="47" t="s">
        <v>143</v>
      </c>
      <c r="FB187" s="99" t="s">
        <v>223</v>
      </c>
      <c r="FC187" s="47">
        <v>3</v>
      </c>
      <c r="FD187" s="48">
        <f t="shared" si="428"/>
        <v>9</v>
      </c>
      <c r="FE187" s="48">
        <f t="shared" si="429"/>
        <v>12</v>
      </c>
      <c r="FF187" s="48">
        <f t="shared" si="430"/>
        <v>32</v>
      </c>
      <c r="FG187" s="48">
        <f t="shared" si="431"/>
        <v>52</v>
      </c>
      <c r="FH187" s="48">
        <f t="shared" si="432"/>
        <v>91</v>
      </c>
      <c r="FI187" s="118">
        <f t="shared" si="433"/>
        <v>16353792</v>
      </c>
      <c r="FJ187" s="118">
        <f t="shared" si="434"/>
        <v>6180713.7151079141</v>
      </c>
      <c r="FK187" s="118">
        <f t="shared" si="435"/>
        <v>100</v>
      </c>
      <c r="FL187" s="118">
        <f t="shared" si="436"/>
        <v>618071371.51079142</v>
      </c>
      <c r="FM187" s="51">
        <f t="shared" si="437"/>
        <v>2.8358957855360738E-2</v>
      </c>
      <c r="FO187" s="142"/>
      <c r="FP187" s="142"/>
      <c r="FQ187" s="142"/>
      <c r="FR187" s="142"/>
      <c r="FS187" s="142"/>
      <c r="FT187" s="142"/>
      <c r="FU187" s="142"/>
      <c r="FW187" s="48">
        <f t="shared" si="459"/>
        <v>23</v>
      </c>
      <c r="FX187" s="48">
        <v>7</v>
      </c>
      <c r="FY187" s="47" t="str">
        <f t="shared" si="438"/>
        <v>Ac3</v>
      </c>
      <c r="FZ187" s="47"/>
      <c r="GA187" s="47" t="s">
        <v>234</v>
      </c>
      <c r="GB187" s="99" t="s">
        <v>235</v>
      </c>
      <c r="GC187" s="99" t="s">
        <v>235</v>
      </c>
      <c r="GD187" s="47" t="s">
        <v>143</v>
      </c>
      <c r="GE187" s="99" t="s">
        <v>223</v>
      </c>
      <c r="GF187" s="47">
        <v>3</v>
      </c>
      <c r="GG187" s="48">
        <f t="shared" si="439"/>
        <v>9</v>
      </c>
      <c r="GH187" s="48">
        <f t="shared" si="440"/>
        <v>12</v>
      </c>
      <c r="GI187" s="48">
        <f t="shared" si="441"/>
        <v>32</v>
      </c>
      <c r="GJ187" s="48">
        <f t="shared" si="442"/>
        <v>52</v>
      </c>
      <c r="GK187" s="48">
        <f t="shared" si="443"/>
        <v>91</v>
      </c>
      <c r="GL187" s="118">
        <f t="shared" si="444"/>
        <v>16353792</v>
      </c>
      <c r="GM187" s="118">
        <f t="shared" si="445"/>
        <v>6374891.25</v>
      </c>
      <c r="GN187" s="118">
        <f t="shared" si="446"/>
        <v>150</v>
      </c>
      <c r="GO187" s="118">
        <f t="shared" si="447"/>
        <v>956233687.5</v>
      </c>
      <c r="GP187" s="51">
        <f t="shared" si="448"/>
        <v>4.3874853445165944E-2</v>
      </c>
      <c r="GS187" s="48">
        <v>2</v>
      </c>
      <c r="GT187" s="47">
        <v>1</v>
      </c>
      <c r="GU187" s="97" t="s">
        <v>240</v>
      </c>
      <c r="GV187" s="297">
        <f t="shared" si="481"/>
        <v>3</v>
      </c>
      <c r="GW187" s="47" t="s">
        <v>206</v>
      </c>
      <c r="GX187" s="99" t="str">
        <f t="shared" si="477"/>
        <v>Pa1</v>
      </c>
      <c r="GY187" s="48">
        <f t="shared" si="486"/>
        <v>0</v>
      </c>
      <c r="GZ187" s="307">
        <f t="shared" si="482"/>
        <v>0</v>
      </c>
      <c r="HA187" s="95">
        <f t="shared" si="483"/>
        <v>0</v>
      </c>
      <c r="HB187" s="51">
        <f t="shared" si="478"/>
        <v>0</v>
      </c>
      <c r="HC187" s="51">
        <f t="shared" si="479"/>
        <v>0</v>
      </c>
      <c r="HD187" s="453">
        <f t="shared" si="480"/>
        <v>0</v>
      </c>
    </row>
    <row r="188" spans="7:213">
      <c r="G188" s="49"/>
      <c r="H188" s="47" t="str">
        <f t="shared" si="484"/>
        <v/>
      </c>
      <c r="I188" s="47" t="str">
        <f t="shared" si="484"/>
        <v/>
      </c>
      <c r="J188" s="47" t="str">
        <f t="shared" si="484"/>
        <v/>
      </c>
      <c r="K188" s="47" t="str">
        <f t="shared" si="484"/>
        <v/>
      </c>
      <c r="L188" s="47" t="str">
        <f t="shared" si="484"/>
        <v/>
      </c>
      <c r="M188" s="49" t="str">
        <f t="shared" si="473"/>
        <v>PIC-b</v>
      </c>
      <c r="N188" s="201" t="str">
        <f t="shared" si="462"/>
        <v/>
      </c>
      <c r="O188" s="47" t="str">
        <f t="shared" si="463"/>
        <v/>
      </c>
      <c r="P188" s="47" t="str">
        <f t="shared" si="464"/>
        <v/>
      </c>
      <c r="Q188" s="47" t="str">
        <f t="shared" si="465"/>
        <v/>
      </c>
      <c r="R188" s="201" t="str">
        <f t="shared" si="466"/>
        <v/>
      </c>
      <c r="Z188" s="47" t="str">
        <f t="shared" si="485"/>
        <v/>
      </c>
      <c r="AA188" s="47" t="str">
        <f t="shared" si="485"/>
        <v/>
      </c>
      <c r="AB188" s="47" t="str">
        <f t="shared" si="485"/>
        <v/>
      </c>
      <c r="AC188" s="47" t="str">
        <f t="shared" si="485"/>
        <v/>
      </c>
      <c r="AD188" s="47" t="str">
        <f t="shared" si="485"/>
        <v/>
      </c>
      <c r="AE188" s="49" t="str">
        <f t="shared" si="474"/>
        <v>PIC-b</v>
      </c>
      <c r="AF188" s="201" t="str">
        <f t="shared" si="467"/>
        <v/>
      </c>
      <c r="AG188" s="47" t="str">
        <f t="shared" si="468"/>
        <v/>
      </c>
      <c r="AH188" s="47" t="str">
        <f t="shared" si="469"/>
        <v/>
      </c>
      <c r="AI188" s="47" t="str">
        <f t="shared" si="470"/>
        <v/>
      </c>
      <c r="AJ188" s="201">
        <f t="shared" si="471"/>
        <v>1</v>
      </c>
      <c r="AL188" s="142"/>
      <c r="AM188" s="142"/>
      <c r="AN188" s="142"/>
      <c r="AO188" s="142"/>
      <c r="AP188" s="261"/>
      <c r="AQ188" s="142"/>
      <c r="AR188" s="142"/>
      <c r="AT188" s="46">
        <f t="shared" si="487"/>
        <v>5</v>
      </c>
      <c r="AU188" s="47" t="str">
        <f t="shared" si="487"/>
        <v>PIC-d</v>
      </c>
      <c r="AV188" s="47" t="str">
        <f t="shared" si="487"/>
        <v>Pd</v>
      </c>
      <c r="AW188" s="171">
        <f t="shared" si="489"/>
        <v>0</v>
      </c>
      <c r="AX188" s="171">
        <f t="shared" si="488"/>
        <v>0</v>
      </c>
      <c r="AY188" s="171">
        <f t="shared" si="488"/>
        <v>4.3605075112221874E-3</v>
      </c>
      <c r="AZ188" s="171">
        <f t="shared" si="488"/>
        <v>6.8565114086938713E-3</v>
      </c>
      <c r="BA188" s="171">
        <f t="shared" si="488"/>
        <v>1.3463695129798876E-2</v>
      </c>
      <c r="BK188" s="48">
        <f t="shared" si="449"/>
        <v>24</v>
      </c>
      <c r="BL188" s="48">
        <v>7</v>
      </c>
      <c r="BM188" s="47" t="str">
        <f t="shared" si="400"/>
        <v>Ac2</v>
      </c>
      <c r="BN188" s="47"/>
      <c r="BO188" s="47" t="s">
        <v>234</v>
      </c>
      <c r="BP188" s="99" t="s">
        <v>235</v>
      </c>
      <c r="BQ188" s="47" t="s">
        <v>143</v>
      </c>
      <c r="BR188" s="99" t="s">
        <v>223</v>
      </c>
      <c r="BS188" s="99" t="s">
        <v>223</v>
      </c>
      <c r="BT188" s="47">
        <v>2</v>
      </c>
      <c r="BU188" s="48">
        <f t="shared" si="401"/>
        <v>9</v>
      </c>
      <c r="BV188" s="48">
        <f t="shared" si="402"/>
        <v>12</v>
      </c>
      <c r="BW188" s="48">
        <f t="shared" si="403"/>
        <v>22</v>
      </c>
      <c r="BX188" s="48">
        <f t="shared" si="404"/>
        <v>72</v>
      </c>
      <c r="BY188" s="48">
        <f t="shared" si="405"/>
        <v>91</v>
      </c>
      <c r="BZ188" s="118">
        <f t="shared" si="406"/>
        <v>15567552</v>
      </c>
      <c r="CA188" s="118">
        <f t="shared" si="407"/>
        <v>0</v>
      </c>
      <c r="CB188" s="118">
        <f t="shared" si="408"/>
        <v>0</v>
      </c>
      <c r="CC188" s="118">
        <f t="shared" si="450"/>
        <v>0</v>
      </c>
      <c r="CD188" s="51">
        <f t="shared" si="409"/>
        <v>0</v>
      </c>
      <c r="CE188" s="81"/>
      <c r="CN188" s="48">
        <f t="shared" si="451"/>
        <v>24</v>
      </c>
      <c r="CO188" s="48">
        <v>7</v>
      </c>
      <c r="CP188" s="47" t="str">
        <f t="shared" si="410"/>
        <v>Ac2</v>
      </c>
      <c r="CQ188" s="47"/>
      <c r="CR188" s="47" t="s">
        <v>234</v>
      </c>
      <c r="CS188" s="99" t="s">
        <v>235</v>
      </c>
      <c r="CT188" s="47" t="s">
        <v>143</v>
      </c>
      <c r="CU188" s="99" t="s">
        <v>223</v>
      </c>
      <c r="CV188" s="99" t="s">
        <v>223</v>
      </c>
      <c r="CW188" s="47">
        <v>2</v>
      </c>
      <c r="CX188" s="48">
        <f t="shared" si="452"/>
        <v>9</v>
      </c>
      <c r="CY188" s="48">
        <f t="shared" si="453"/>
        <v>12</v>
      </c>
      <c r="CZ188" s="48">
        <f t="shared" si="454"/>
        <v>22</v>
      </c>
      <c r="DA188" s="48">
        <f t="shared" si="455"/>
        <v>72</v>
      </c>
      <c r="DB188" s="48">
        <f t="shared" si="456"/>
        <v>91</v>
      </c>
      <c r="DC188" s="118">
        <f t="shared" si="411"/>
        <v>15567552</v>
      </c>
      <c r="DD188" s="118">
        <f t="shared" si="412"/>
        <v>0</v>
      </c>
      <c r="DE188" s="118">
        <f t="shared" si="413"/>
        <v>0</v>
      </c>
      <c r="DF188" s="118">
        <f t="shared" si="414"/>
        <v>0</v>
      </c>
      <c r="DG188" s="51">
        <f t="shared" si="415"/>
        <v>0</v>
      </c>
      <c r="DI188" s="287"/>
      <c r="DJ188" s="142"/>
      <c r="DK188" s="142"/>
      <c r="DL188" s="142"/>
      <c r="DM188" s="142"/>
      <c r="DN188" s="142"/>
      <c r="DQ188" s="48">
        <f t="shared" si="457"/>
        <v>24</v>
      </c>
      <c r="DR188" s="48">
        <v>7</v>
      </c>
      <c r="DS188" s="47" t="str">
        <f t="shared" si="416"/>
        <v>Ac2</v>
      </c>
      <c r="DT188" s="47"/>
      <c r="DU188" s="47" t="s">
        <v>234</v>
      </c>
      <c r="DV188" s="99" t="s">
        <v>235</v>
      </c>
      <c r="DW188" s="47" t="s">
        <v>143</v>
      </c>
      <c r="DX188" s="99" t="s">
        <v>223</v>
      </c>
      <c r="DY188" s="99" t="s">
        <v>223</v>
      </c>
      <c r="DZ188" s="47">
        <v>2</v>
      </c>
      <c r="EA188" s="48">
        <f t="shared" si="417"/>
        <v>9</v>
      </c>
      <c r="EB188" s="48">
        <f t="shared" si="418"/>
        <v>12</v>
      </c>
      <c r="EC188" s="48">
        <f t="shared" si="419"/>
        <v>22</v>
      </c>
      <c r="ED188" s="48">
        <f t="shared" si="420"/>
        <v>72</v>
      </c>
      <c r="EE188" s="48">
        <f t="shared" si="421"/>
        <v>91</v>
      </c>
      <c r="EF188" s="118">
        <f t="shared" si="422"/>
        <v>15567552</v>
      </c>
      <c r="EG188" s="118">
        <f t="shared" si="423"/>
        <v>0</v>
      </c>
      <c r="EH188" s="118">
        <f t="shared" si="424"/>
        <v>0</v>
      </c>
      <c r="EI188" s="118">
        <f t="shared" si="425"/>
        <v>0</v>
      </c>
      <c r="EJ188" s="51">
        <f t="shared" si="426"/>
        <v>0</v>
      </c>
      <c r="EL188" s="287"/>
      <c r="EM188" s="142"/>
      <c r="EN188" s="142"/>
      <c r="EO188" s="142"/>
      <c r="EP188" s="142"/>
      <c r="EQ188" s="142"/>
      <c r="ER188" s="142"/>
      <c r="ET188" s="48">
        <f t="shared" si="458"/>
        <v>24</v>
      </c>
      <c r="EU188" s="48">
        <v>7</v>
      </c>
      <c r="EV188" s="47" t="str">
        <f t="shared" si="427"/>
        <v>Ac2</v>
      </c>
      <c r="EW188" s="47"/>
      <c r="EX188" s="47" t="s">
        <v>234</v>
      </c>
      <c r="EY188" s="99" t="s">
        <v>235</v>
      </c>
      <c r="EZ188" s="47" t="s">
        <v>143</v>
      </c>
      <c r="FA188" s="99" t="s">
        <v>223</v>
      </c>
      <c r="FB188" s="99" t="s">
        <v>223</v>
      </c>
      <c r="FC188" s="47">
        <v>2</v>
      </c>
      <c r="FD188" s="48">
        <f t="shared" si="428"/>
        <v>9</v>
      </c>
      <c r="FE188" s="48">
        <f t="shared" si="429"/>
        <v>12</v>
      </c>
      <c r="FF188" s="48">
        <f t="shared" si="430"/>
        <v>22</v>
      </c>
      <c r="FG188" s="48">
        <f t="shared" si="431"/>
        <v>72</v>
      </c>
      <c r="FH188" s="48">
        <f t="shared" si="432"/>
        <v>91</v>
      </c>
      <c r="FI188" s="118">
        <f t="shared" si="433"/>
        <v>15567552</v>
      </c>
      <c r="FJ188" s="118">
        <f t="shared" si="434"/>
        <v>0</v>
      </c>
      <c r="FK188" s="118">
        <f t="shared" si="435"/>
        <v>0</v>
      </c>
      <c r="FL188" s="118">
        <f t="shared" si="436"/>
        <v>0</v>
      </c>
      <c r="FM188" s="51">
        <f t="shared" si="437"/>
        <v>0</v>
      </c>
      <c r="FO188" s="142"/>
      <c r="FP188" s="142"/>
      <c r="FQ188" s="142"/>
      <c r="FR188" s="142"/>
      <c r="FS188" s="142"/>
      <c r="FT188" s="142"/>
      <c r="FU188" s="142"/>
      <c r="FW188" s="48">
        <f t="shared" si="459"/>
        <v>24</v>
      </c>
      <c r="FX188" s="48">
        <v>7</v>
      </c>
      <c r="FY188" s="47" t="str">
        <f t="shared" si="438"/>
        <v>Ac2</v>
      </c>
      <c r="FZ188" s="47"/>
      <c r="GA188" s="47" t="s">
        <v>234</v>
      </c>
      <c r="GB188" s="99" t="s">
        <v>235</v>
      </c>
      <c r="GC188" s="47" t="s">
        <v>143</v>
      </c>
      <c r="GD188" s="99" t="s">
        <v>223</v>
      </c>
      <c r="GE188" s="99" t="s">
        <v>223</v>
      </c>
      <c r="GF188" s="47">
        <v>2</v>
      </c>
      <c r="GG188" s="48">
        <f t="shared" si="439"/>
        <v>9</v>
      </c>
      <c r="GH188" s="48">
        <f t="shared" si="440"/>
        <v>12</v>
      </c>
      <c r="GI188" s="48">
        <f t="shared" si="441"/>
        <v>22</v>
      </c>
      <c r="GJ188" s="48">
        <f t="shared" si="442"/>
        <v>72</v>
      </c>
      <c r="GK188" s="48">
        <f t="shared" si="443"/>
        <v>91</v>
      </c>
      <c r="GL188" s="118">
        <f t="shared" si="444"/>
        <v>15567552</v>
      </c>
      <c r="GM188" s="118">
        <f t="shared" si="445"/>
        <v>0</v>
      </c>
      <c r="GN188" s="118">
        <f t="shared" si="446"/>
        <v>0</v>
      </c>
      <c r="GO188" s="118">
        <f t="shared" si="447"/>
        <v>0</v>
      </c>
      <c r="GP188" s="51">
        <f t="shared" si="448"/>
        <v>0</v>
      </c>
      <c r="GS188" s="48">
        <v>3</v>
      </c>
      <c r="GT188" s="47">
        <v>5</v>
      </c>
      <c r="GU188" s="97" t="s">
        <v>240</v>
      </c>
      <c r="GV188" s="297">
        <f t="shared" si="481"/>
        <v>3</v>
      </c>
      <c r="GW188" s="47" t="s">
        <v>206</v>
      </c>
      <c r="GX188" s="99" t="str">
        <f t="shared" si="477"/>
        <v>Pb5</v>
      </c>
      <c r="GY188" s="48">
        <f t="shared" si="486"/>
        <v>5400</v>
      </c>
      <c r="GZ188" s="307">
        <f t="shared" si="482"/>
        <v>6173.8163348494536</v>
      </c>
      <c r="HA188" s="95">
        <f t="shared" si="483"/>
        <v>28360.479240636429</v>
      </c>
      <c r="HB188" s="51">
        <f t="shared" si="478"/>
        <v>4.9222929522319891E-5</v>
      </c>
      <c r="HC188" s="51">
        <f t="shared" si="479"/>
        <v>3.1734301538544926E-3</v>
      </c>
      <c r="HD188" s="453">
        <f t="shared" si="480"/>
        <v>0.28041580814828898</v>
      </c>
    </row>
    <row r="189" spans="7:213">
      <c r="G189" s="49"/>
      <c r="H189" s="47" t="str">
        <f t="shared" si="484"/>
        <v/>
      </c>
      <c r="I189" s="47" t="str">
        <f t="shared" si="484"/>
        <v/>
      </c>
      <c r="J189" s="47" t="str">
        <f t="shared" si="484"/>
        <v/>
      </c>
      <c r="K189" s="47" t="str">
        <f t="shared" si="484"/>
        <v/>
      </c>
      <c r="L189" s="47" t="str">
        <f t="shared" si="484"/>
        <v/>
      </c>
      <c r="M189" s="49" t="str">
        <f t="shared" si="473"/>
        <v>PIC-b</v>
      </c>
      <c r="N189" s="201" t="str">
        <f t="shared" si="462"/>
        <v/>
      </c>
      <c r="O189" s="47" t="str">
        <f t="shared" si="463"/>
        <v/>
      </c>
      <c r="P189" s="47" t="str">
        <f t="shared" si="464"/>
        <v/>
      </c>
      <c r="Q189" s="47" t="str">
        <f t="shared" si="465"/>
        <v/>
      </c>
      <c r="R189" s="201" t="str">
        <f t="shared" si="466"/>
        <v/>
      </c>
      <c r="Z189" s="47" t="str">
        <f t="shared" si="485"/>
        <v/>
      </c>
      <c r="AA189" s="47" t="str">
        <f t="shared" si="485"/>
        <v/>
      </c>
      <c r="AB189" s="47" t="str">
        <f t="shared" si="485"/>
        <v/>
      </c>
      <c r="AC189" s="47" t="str">
        <f t="shared" si="485"/>
        <v/>
      </c>
      <c r="AD189" s="47" t="str">
        <f t="shared" si="485"/>
        <v/>
      </c>
      <c r="AE189" s="49" t="str">
        <f t="shared" si="474"/>
        <v>PIC-b</v>
      </c>
      <c r="AF189" s="201" t="str">
        <f t="shared" si="467"/>
        <v/>
      </c>
      <c r="AG189" s="47" t="str">
        <f t="shared" si="468"/>
        <v/>
      </c>
      <c r="AH189" s="47" t="str">
        <f t="shared" si="469"/>
        <v/>
      </c>
      <c r="AI189" s="47" t="str">
        <f t="shared" si="470"/>
        <v/>
      </c>
      <c r="AJ189" s="201">
        <f t="shared" si="471"/>
        <v>1</v>
      </c>
      <c r="AL189" s="142"/>
      <c r="AM189" s="142"/>
      <c r="AN189" s="142"/>
      <c r="AO189" s="143"/>
      <c r="AP189" s="262"/>
      <c r="AQ189" s="142"/>
      <c r="AR189" s="142"/>
      <c r="AT189" s="46">
        <f t="shared" si="487"/>
        <v>6</v>
      </c>
      <c r="AU189" s="47" t="str">
        <f t="shared" si="487"/>
        <v>PIC-e</v>
      </c>
      <c r="AV189" s="47" t="str">
        <f t="shared" si="487"/>
        <v>Pe</v>
      </c>
      <c r="AW189" s="171">
        <f t="shared" si="489"/>
        <v>0</v>
      </c>
      <c r="AX189" s="171">
        <f t="shared" si="488"/>
        <v>0</v>
      </c>
      <c r="AY189" s="171">
        <f t="shared" si="488"/>
        <v>1.1817093526347395E-2</v>
      </c>
      <c r="AZ189" s="171">
        <f t="shared" si="488"/>
        <v>2.735678794377858E-2</v>
      </c>
      <c r="BA189" s="171">
        <f t="shared" si="488"/>
        <v>1.2466384379443406E-2</v>
      </c>
      <c r="BK189" s="48">
        <f t="shared" si="449"/>
        <v>25</v>
      </c>
      <c r="BL189" s="48">
        <v>8</v>
      </c>
      <c r="BM189" s="47" t="str">
        <f t="shared" si="400"/>
        <v>Kg5</v>
      </c>
      <c r="BN189" s="47"/>
      <c r="BO189" s="47" t="s">
        <v>236</v>
      </c>
      <c r="BP189" s="99" t="s">
        <v>237</v>
      </c>
      <c r="BQ189" s="99" t="s">
        <v>237</v>
      </c>
      <c r="BR189" s="99" t="s">
        <v>237</v>
      </c>
      <c r="BS189" s="99" t="s">
        <v>237</v>
      </c>
      <c r="BT189" s="47">
        <v>5</v>
      </c>
      <c r="BU189" s="48">
        <f t="shared" si="401"/>
        <v>3</v>
      </c>
      <c r="BV189" s="48">
        <f t="shared" si="402"/>
        <v>20</v>
      </c>
      <c r="BW189" s="48">
        <f t="shared" si="403"/>
        <v>12</v>
      </c>
      <c r="BX189" s="48">
        <f t="shared" si="404"/>
        <v>48</v>
      </c>
      <c r="BY189" s="48">
        <f t="shared" si="405"/>
        <v>27</v>
      </c>
      <c r="BZ189" s="118">
        <f t="shared" si="406"/>
        <v>933120</v>
      </c>
      <c r="CA189" s="118">
        <f t="shared" si="407"/>
        <v>372455.94179466454</v>
      </c>
      <c r="CB189" s="118">
        <f t="shared" si="408"/>
        <v>600</v>
      </c>
      <c r="CC189" s="118">
        <f t="shared" si="450"/>
        <v>223473565.07679874</v>
      </c>
      <c r="CD189" s="51">
        <f t="shared" si="409"/>
        <v>1.0253633651254625E-2</v>
      </c>
      <c r="CE189" s="81"/>
      <c r="CN189" s="48">
        <f t="shared" si="451"/>
        <v>25</v>
      </c>
      <c r="CO189" s="48">
        <v>8</v>
      </c>
      <c r="CP189" s="47" t="str">
        <f t="shared" si="410"/>
        <v>Kg5</v>
      </c>
      <c r="CQ189" s="47"/>
      <c r="CR189" s="47" t="s">
        <v>236</v>
      </c>
      <c r="CS189" s="99" t="s">
        <v>237</v>
      </c>
      <c r="CT189" s="99" t="s">
        <v>237</v>
      </c>
      <c r="CU189" s="99" t="s">
        <v>237</v>
      </c>
      <c r="CV189" s="99" t="s">
        <v>237</v>
      </c>
      <c r="CW189" s="47">
        <v>5</v>
      </c>
      <c r="CX189" s="48">
        <f t="shared" si="452"/>
        <v>3</v>
      </c>
      <c r="CY189" s="48">
        <f t="shared" si="453"/>
        <v>20</v>
      </c>
      <c r="CZ189" s="48">
        <f t="shared" si="454"/>
        <v>12</v>
      </c>
      <c r="DA189" s="48">
        <f t="shared" si="455"/>
        <v>48</v>
      </c>
      <c r="DB189" s="48">
        <f t="shared" si="456"/>
        <v>27</v>
      </c>
      <c r="DC189" s="118">
        <f t="shared" si="411"/>
        <v>933120</v>
      </c>
      <c r="DD189" s="118">
        <f t="shared" si="412"/>
        <v>391789.47732181422</v>
      </c>
      <c r="DE189" s="118">
        <f t="shared" si="413"/>
        <v>1000</v>
      </c>
      <c r="DF189" s="118">
        <f t="shared" si="414"/>
        <v>391789477.32181424</v>
      </c>
      <c r="DG189" s="51">
        <f t="shared" si="415"/>
        <v>1.7976469688904123E-2</v>
      </c>
      <c r="DI189" s="287"/>
      <c r="DJ189" s="142"/>
      <c r="DK189" s="142"/>
      <c r="DL189" s="142"/>
      <c r="DM189" s="142"/>
      <c r="DN189" s="142"/>
      <c r="DQ189" s="48">
        <f t="shared" si="457"/>
        <v>25</v>
      </c>
      <c r="DR189" s="48">
        <v>8</v>
      </c>
      <c r="DS189" s="47" t="str">
        <f t="shared" si="416"/>
        <v>Kg5</v>
      </c>
      <c r="DT189" s="47"/>
      <c r="DU189" s="47" t="s">
        <v>236</v>
      </c>
      <c r="DV189" s="99" t="s">
        <v>237</v>
      </c>
      <c r="DW189" s="99" t="s">
        <v>237</v>
      </c>
      <c r="DX189" s="99" t="s">
        <v>237</v>
      </c>
      <c r="DY189" s="99" t="s">
        <v>237</v>
      </c>
      <c r="DZ189" s="47">
        <v>5</v>
      </c>
      <c r="EA189" s="48">
        <f t="shared" si="417"/>
        <v>3</v>
      </c>
      <c r="EB189" s="48">
        <f t="shared" si="418"/>
        <v>20</v>
      </c>
      <c r="EC189" s="48">
        <f t="shared" si="419"/>
        <v>12</v>
      </c>
      <c r="ED189" s="48">
        <f t="shared" si="420"/>
        <v>48</v>
      </c>
      <c r="EE189" s="48">
        <f t="shared" si="421"/>
        <v>27</v>
      </c>
      <c r="EF189" s="118">
        <f t="shared" si="422"/>
        <v>933120</v>
      </c>
      <c r="EG189" s="118">
        <f t="shared" si="423"/>
        <v>303374.09543786052</v>
      </c>
      <c r="EH189" s="118">
        <f t="shared" si="424"/>
        <v>1600</v>
      </c>
      <c r="EI189" s="118">
        <f t="shared" si="425"/>
        <v>485398552.70057684</v>
      </c>
      <c r="EJ189" s="51">
        <f t="shared" si="426"/>
        <v>2.2271533246138085E-2</v>
      </c>
      <c r="EL189" s="287"/>
      <c r="EM189" s="142"/>
      <c r="EN189" s="142"/>
      <c r="EO189" s="142"/>
      <c r="EP189" s="142"/>
      <c r="EQ189" s="142"/>
      <c r="ER189" s="142"/>
      <c r="ET189" s="48">
        <f t="shared" si="458"/>
        <v>25</v>
      </c>
      <c r="EU189" s="48">
        <v>8</v>
      </c>
      <c r="EV189" s="47" t="str">
        <f t="shared" si="427"/>
        <v>Kg5</v>
      </c>
      <c r="EW189" s="47"/>
      <c r="EX189" s="47" t="s">
        <v>236</v>
      </c>
      <c r="EY189" s="99" t="s">
        <v>237</v>
      </c>
      <c r="EZ189" s="99" t="s">
        <v>237</v>
      </c>
      <c r="FA189" s="99" t="s">
        <v>237</v>
      </c>
      <c r="FB189" s="99" t="s">
        <v>237</v>
      </c>
      <c r="FC189" s="47">
        <v>5</v>
      </c>
      <c r="FD189" s="48">
        <f t="shared" si="428"/>
        <v>3</v>
      </c>
      <c r="FE189" s="48">
        <f t="shared" si="429"/>
        <v>20</v>
      </c>
      <c r="FF189" s="48">
        <f t="shared" si="430"/>
        <v>12</v>
      </c>
      <c r="FG189" s="48">
        <f t="shared" si="431"/>
        <v>48</v>
      </c>
      <c r="FH189" s="48">
        <f t="shared" si="432"/>
        <v>27</v>
      </c>
      <c r="FI189" s="118">
        <f t="shared" si="433"/>
        <v>933120</v>
      </c>
      <c r="FJ189" s="118">
        <f t="shared" si="434"/>
        <v>352661.17985611514</v>
      </c>
      <c r="FK189" s="118">
        <f t="shared" si="435"/>
        <v>2000</v>
      </c>
      <c r="FL189" s="118">
        <f t="shared" si="436"/>
        <v>705322359.71223032</v>
      </c>
      <c r="FM189" s="51">
        <f t="shared" si="437"/>
        <v>3.2362293410597633E-2</v>
      </c>
      <c r="FO189" s="142"/>
      <c r="FP189" s="142"/>
      <c r="FQ189" s="142"/>
      <c r="FR189" s="142"/>
      <c r="FS189" s="142"/>
      <c r="FT189" s="142"/>
      <c r="FU189" s="142"/>
      <c r="FW189" s="48">
        <f t="shared" si="459"/>
        <v>25</v>
      </c>
      <c r="FX189" s="48">
        <v>8</v>
      </c>
      <c r="FY189" s="47" t="str">
        <f t="shared" si="438"/>
        <v>Kg5</v>
      </c>
      <c r="FZ189" s="47"/>
      <c r="GA189" s="47" t="s">
        <v>236</v>
      </c>
      <c r="GB189" s="99" t="s">
        <v>237</v>
      </c>
      <c r="GC189" s="99" t="s">
        <v>237</v>
      </c>
      <c r="GD189" s="99" t="s">
        <v>237</v>
      </c>
      <c r="GE189" s="99" t="s">
        <v>237</v>
      </c>
      <c r="GF189" s="47">
        <v>5</v>
      </c>
      <c r="GG189" s="48">
        <f t="shared" si="439"/>
        <v>3</v>
      </c>
      <c r="GH189" s="48">
        <f t="shared" si="440"/>
        <v>20</v>
      </c>
      <c r="GI189" s="48">
        <f t="shared" si="441"/>
        <v>12</v>
      </c>
      <c r="GJ189" s="48">
        <f t="shared" si="442"/>
        <v>48</v>
      </c>
      <c r="GK189" s="48">
        <f t="shared" si="443"/>
        <v>27</v>
      </c>
      <c r="GL189" s="118">
        <f t="shared" si="444"/>
        <v>933120</v>
      </c>
      <c r="GM189" s="118">
        <f t="shared" si="445"/>
        <v>363740.625</v>
      </c>
      <c r="GN189" s="118">
        <f t="shared" si="446"/>
        <v>3000</v>
      </c>
      <c r="GO189" s="118">
        <f t="shared" si="447"/>
        <v>1091221875</v>
      </c>
      <c r="GP189" s="51">
        <f t="shared" si="448"/>
        <v>5.0068514075210506E-2</v>
      </c>
      <c r="GS189" s="48">
        <v>3</v>
      </c>
      <c r="GT189" s="47">
        <v>4</v>
      </c>
      <c r="GU189" s="97" t="s">
        <v>240</v>
      </c>
      <c r="GV189" s="297">
        <f t="shared" si="481"/>
        <v>3</v>
      </c>
      <c r="GW189" s="47" t="s">
        <v>206</v>
      </c>
      <c r="GX189" s="99" t="str">
        <f t="shared" si="477"/>
        <v>Pb4</v>
      </c>
      <c r="GY189" s="48">
        <f t="shared" si="486"/>
        <v>900</v>
      </c>
      <c r="GZ189" s="307">
        <f t="shared" si="482"/>
        <v>31280.669429903897</v>
      </c>
      <c r="HA189" s="95">
        <f t="shared" si="483"/>
        <v>5597.4630080203478</v>
      </c>
      <c r="HB189" s="51">
        <f t="shared" si="478"/>
        <v>2.4939617624642076E-4</v>
      </c>
      <c r="HC189" s="51">
        <f t="shared" si="479"/>
        <v>2.6797854632549046E-3</v>
      </c>
      <c r="HD189" s="453">
        <f t="shared" si="480"/>
        <v>3.5912240243528862E-2</v>
      </c>
    </row>
    <row r="190" spans="7:213">
      <c r="G190" s="49"/>
      <c r="H190" s="47" t="str">
        <f t="shared" si="484"/>
        <v/>
      </c>
      <c r="I190" s="47" t="str">
        <f t="shared" si="484"/>
        <v/>
      </c>
      <c r="J190" s="47" t="str">
        <f t="shared" si="484"/>
        <v/>
      </c>
      <c r="K190" s="47" t="str">
        <f t="shared" si="484"/>
        <v/>
      </c>
      <c r="L190" s="47" t="str">
        <f t="shared" si="484"/>
        <v/>
      </c>
      <c r="M190" s="49" t="str">
        <f t="shared" si="473"/>
        <v>PIC-b</v>
      </c>
      <c r="N190" s="201" t="str">
        <f t="shared" si="462"/>
        <v/>
      </c>
      <c r="O190" s="47" t="str">
        <f t="shared" si="463"/>
        <v/>
      </c>
      <c r="P190" s="47" t="str">
        <f t="shared" si="464"/>
        <v/>
      </c>
      <c r="Q190" s="47" t="str">
        <f t="shared" si="465"/>
        <v/>
      </c>
      <c r="R190" s="201" t="str">
        <f t="shared" si="466"/>
        <v/>
      </c>
      <c r="Z190" s="47" t="str">
        <f t="shared" si="485"/>
        <v/>
      </c>
      <c r="AA190" s="47" t="str">
        <f t="shared" si="485"/>
        <v/>
      </c>
      <c r="AB190" s="47" t="str">
        <f t="shared" si="485"/>
        <v/>
      </c>
      <c r="AC190" s="47" t="str">
        <f t="shared" si="485"/>
        <v/>
      </c>
      <c r="AD190" s="47" t="str">
        <f t="shared" si="485"/>
        <v/>
      </c>
      <c r="AE190" s="49" t="str">
        <f t="shared" si="474"/>
        <v>PIC-b</v>
      </c>
      <c r="AF190" s="201" t="str">
        <f t="shared" si="467"/>
        <v/>
      </c>
      <c r="AG190" s="47" t="str">
        <f t="shared" si="468"/>
        <v/>
      </c>
      <c r="AH190" s="47" t="str">
        <f t="shared" si="469"/>
        <v/>
      </c>
      <c r="AI190" s="47" t="str">
        <f t="shared" si="470"/>
        <v/>
      </c>
      <c r="AJ190" s="201" t="str">
        <f t="shared" si="471"/>
        <v/>
      </c>
      <c r="AL190" s="142"/>
      <c r="AM190" s="142"/>
      <c r="AN190" s="142"/>
      <c r="AO190" s="142"/>
      <c r="AP190" s="154"/>
      <c r="AQ190" s="142"/>
      <c r="AR190" s="142"/>
      <c r="AT190" s="46">
        <f t="shared" si="487"/>
        <v>7</v>
      </c>
      <c r="AU190" s="47" t="str">
        <f t="shared" si="487"/>
        <v>A</v>
      </c>
      <c r="AV190" s="47" t="str">
        <f t="shared" si="487"/>
        <v>Ac</v>
      </c>
      <c r="AW190" s="171">
        <f t="shared" si="489"/>
        <v>0</v>
      </c>
      <c r="AX190" s="171">
        <f t="shared" si="488"/>
        <v>0</v>
      </c>
      <c r="AY190" s="171">
        <f t="shared" si="488"/>
        <v>3.6869331802203867E-3</v>
      </c>
      <c r="AZ190" s="171">
        <f t="shared" si="488"/>
        <v>3.1165960948608515E-3</v>
      </c>
      <c r="BA190" s="171">
        <f t="shared" si="488"/>
        <v>1.5894640083790341E-2</v>
      </c>
      <c r="BK190" s="48">
        <f t="shared" si="449"/>
        <v>26</v>
      </c>
      <c r="BL190" s="48">
        <v>8</v>
      </c>
      <c r="BM190" s="47" t="str">
        <f t="shared" si="400"/>
        <v>Kg4</v>
      </c>
      <c r="BN190" s="47"/>
      <c r="BO190" s="47" t="s">
        <v>236</v>
      </c>
      <c r="BP190" s="99" t="s">
        <v>237</v>
      </c>
      <c r="BQ190" s="99" t="s">
        <v>237</v>
      </c>
      <c r="BR190" s="99" t="s">
        <v>237</v>
      </c>
      <c r="BS190" s="47" t="s">
        <v>159</v>
      </c>
      <c r="BT190" s="47">
        <v>4</v>
      </c>
      <c r="BU190" s="48">
        <f t="shared" si="401"/>
        <v>3</v>
      </c>
      <c r="BV190" s="48">
        <f t="shared" si="402"/>
        <v>20</v>
      </c>
      <c r="BW190" s="48">
        <f t="shared" si="403"/>
        <v>12</v>
      </c>
      <c r="BX190" s="48">
        <f t="shared" si="404"/>
        <v>48</v>
      </c>
      <c r="BY190" s="48">
        <f t="shared" si="405"/>
        <v>64</v>
      </c>
      <c r="BZ190" s="118">
        <f t="shared" si="406"/>
        <v>2211840</v>
      </c>
      <c r="CA190" s="118">
        <f t="shared" si="407"/>
        <v>882858.52869846404</v>
      </c>
      <c r="CB190" s="118">
        <f t="shared" si="408"/>
        <v>150</v>
      </c>
      <c r="CC190" s="118">
        <f t="shared" si="450"/>
        <v>132428779.30476961</v>
      </c>
      <c r="CD190" s="51">
        <f t="shared" si="409"/>
        <v>6.0762273488916291E-3</v>
      </c>
      <c r="CN190" s="48">
        <f t="shared" si="451"/>
        <v>26</v>
      </c>
      <c r="CO190" s="48">
        <v>8</v>
      </c>
      <c r="CP190" s="47" t="str">
        <f t="shared" si="410"/>
        <v>Kg4</v>
      </c>
      <c r="CQ190" s="47"/>
      <c r="CR190" s="47" t="s">
        <v>236</v>
      </c>
      <c r="CS190" s="99" t="s">
        <v>237</v>
      </c>
      <c r="CT190" s="99" t="s">
        <v>237</v>
      </c>
      <c r="CU190" s="99" t="s">
        <v>237</v>
      </c>
      <c r="CV190" s="47" t="s">
        <v>159</v>
      </c>
      <c r="CW190" s="47">
        <v>4</v>
      </c>
      <c r="CX190" s="48">
        <f t="shared" si="452"/>
        <v>3</v>
      </c>
      <c r="CY190" s="48">
        <f t="shared" si="453"/>
        <v>20</v>
      </c>
      <c r="CZ190" s="48">
        <f t="shared" si="454"/>
        <v>12</v>
      </c>
      <c r="DA190" s="48">
        <f t="shared" si="455"/>
        <v>48</v>
      </c>
      <c r="DB190" s="48">
        <f t="shared" si="456"/>
        <v>64</v>
      </c>
      <c r="DC190" s="118">
        <f t="shared" si="411"/>
        <v>2211840</v>
      </c>
      <c r="DD190" s="118">
        <f t="shared" si="412"/>
        <v>928686.16846652259</v>
      </c>
      <c r="DE190" s="118">
        <f t="shared" si="413"/>
        <v>250</v>
      </c>
      <c r="DF190" s="118">
        <f t="shared" si="414"/>
        <v>232171542.11663064</v>
      </c>
      <c r="DG190" s="51">
        <f t="shared" si="415"/>
        <v>1.065272277860985E-2</v>
      </c>
      <c r="DI190" s="142"/>
      <c r="DJ190" s="142"/>
      <c r="DK190" s="142"/>
      <c r="DL190" s="142"/>
      <c r="DM190" s="142"/>
      <c r="DN190" s="142"/>
      <c r="DQ190" s="48">
        <f t="shared" si="457"/>
        <v>26</v>
      </c>
      <c r="DR190" s="48">
        <v>8</v>
      </c>
      <c r="DS190" s="47" t="str">
        <f t="shared" si="416"/>
        <v>Kg4</v>
      </c>
      <c r="DT190" s="47"/>
      <c r="DU190" s="47" t="s">
        <v>236</v>
      </c>
      <c r="DV190" s="99" t="s">
        <v>237</v>
      </c>
      <c r="DW190" s="99" t="s">
        <v>237</v>
      </c>
      <c r="DX190" s="99" t="s">
        <v>237</v>
      </c>
      <c r="DY190" s="47" t="s">
        <v>159</v>
      </c>
      <c r="DZ190" s="47">
        <v>4</v>
      </c>
      <c r="EA190" s="48">
        <f t="shared" si="417"/>
        <v>3</v>
      </c>
      <c r="EB190" s="48">
        <f t="shared" si="418"/>
        <v>20</v>
      </c>
      <c r="EC190" s="48">
        <f t="shared" si="419"/>
        <v>12</v>
      </c>
      <c r="ED190" s="48">
        <f t="shared" si="420"/>
        <v>48</v>
      </c>
      <c r="EE190" s="48">
        <f t="shared" si="421"/>
        <v>64</v>
      </c>
      <c r="EF190" s="118">
        <f t="shared" si="422"/>
        <v>2211840</v>
      </c>
      <c r="EG190" s="118">
        <f t="shared" si="423"/>
        <v>719108.96696381748</v>
      </c>
      <c r="EH190" s="118">
        <f t="shared" si="424"/>
        <v>400</v>
      </c>
      <c r="EI190" s="118">
        <f t="shared" si="425"/>
        <v>287643586.78552699</v>
      </c>
      <c r="EJ190" s="51">
        <f t="shared" si="426"/>
        <v>1.3197945627341086E-2</v>
      </c>
      <c r="EL190" s="142"/>
      <c r="EM190" s="142"/>
      <c r="EN190" s="142"/>
      <c r="EO190" s="142"/>
      <c r="EP190" s="142"/>
      <c r="EQ190" s="142"/>
      <c r="ER190" s="142"/>
      <c r="ET190" s="48">
        <f t="shared" si="458"/>
        <v>26</v>
      </c>
      <c r="EU190" s="48">
        <v>8</v>
      </c>
      <c r="EV190" s="47" t="str">
        <f t="shared" si="427"/>
        <v>Kg4</v>
      </c>
      <c r="EW190" s="47"/>
      <c r="EX190" s="47" t="s">
        <v>236</v>
      </c>
      <c r="EY190" s="99" t="s">
        <v>237</v>
      </c>
      <c r="EZ190" s="99" t="s">
        <v>237</v>
      </c>
      <c r="FA190" s="99" t="s">
        <v>237</v>
      </c>
      <c r="FB190" s="47" t="s">
        <v>159</v>
      </c>
      <c r="FC190" s="47">
        <v>4</v>
      </c>
      <c r="FD190" s="48">
        <f t="shared" si="428"/>
        <v>3</v>
      </c>
      <c r="FE190" s="48">
        <f t="shared" si="429"/>
        <v>20</v>
      </c>
      <c r="FF190" s="48">
        <f t="shared" si="430"/>
        <v>12</v>
      </c>
      <c r="FG190" s="48">
        <f t="shared" si="431"/>
        <v>48</v>
      </c>
      <c r="FH190" s="48">
        <f t="shared" si="432"/>
        <v>64</v>
      </c>
      <c r="FI190" s="118">
        <f t="shared" si="433"/>
        <v>2211840</v>
      </c>
      <c r="FJ190" s="118">
        <f t="shared" si="434"/>
        <v>835937.61151079135</v>
      </c>
      <c r="FK190" s="118">
        <f t="shared" si="435"/>
        <v>500</v>
      </c>
      <c r="FL190" s="118">
        <f t="shared" si="436"/>
        <v>417968805.75539565</v>
      </c>
      <c r="FM190" s="51">
        <f t="shared" si="437"/>
        <v>1.9177655354428221E-2</v>
      </c>
      <c r="FO190" s="142"/>
      <c r="FP190" s="142"/>
      <c r="FQ190" s="142"/>
      <c r="FR190" s="142"/>
      <c r="FS190" s="142"/>
      <c r="FT190" s="142"/>
      <c r="FU190" s="142"/>
      <c r="FW190" s="48">
        <f t="shared" si="459"/>
        <v>26</v>
      </c>
      <c r="FX190" s="48">
        <v>8</v>
      </c>
      <c r="FY190" s="47" t="str">
        <f t="shared" si="438"/>
        <v>Kg4</v>
      </c>
      <c r="FZ190" s="47"/>
      <c r="GA190" s="47" t="s">
        <v>236</v>
      </c>
      <c r="GB190" s="99" t="s">
        <v>237</v>
      </c>
      <c r="GC190" s="99" t="s">
        <v>237</v>
      </c>
      <c r="GD190" s="99" t="s">
        <v>237</v>
      </c>
      <c r="GE190" s="47" t="s">
        <v>159</v>
      </c>
      <c r="GF190" s="47">
        <v>4</v>
      </c>
      <c r="GG190" s="48">
        <f t="shared" si="439"/>
        <v>3</v>
      </c>
      <c r="GH190" s="48">
        <f t="shared" si="440"/>
        <v>20</v>
      </c>
      <c r="GI190" s="48">
        <f t="shared" si="441"/>
        <v>12</v>
      </c>
      <c r="GJ190" s="48">
        <f t="shared" si="442"/>
        <v>48</v>
      </c>
      <c r="GK190" s="48">
        <f t="shared" si="443"/>
        <v>64</v>
      </c>
      <c r="GL190" s="118">
        <f t="shared" si="444"/>
        <v>2211840</v>
      </c>
      <c r="GM190" s="118">
        <f t="shared" si="445"/>
        <v>862200</v>
      </c>
      <c r="GN190" s="118">
        <f t="shared" si="446"/>
        <v>750</v>
      </c>
      <c r="GO190" s="118">
        <f t="shared" si="447"/>
        <v>646650000</v>
      </c>
      <c r="GP190" s="51">
        <f t="shared" si="448"/>
        <v>2.9670230563087707E-2</v>
      </c>
      <c r="GS190" s="48">
        <v>3</v>
      </c>
      <c r="GT190" s="47">
        <v>3</v>
      </c>
      <c r="GU190" s="97" t="s">
        <v>240</v>
      </c>
      <c r="GV190" s="297">
        <f t="shared" si="481"/>
        <v>3</v>
      </c>
      <c r="GW190" s="47" t="s">
        <v>206</v>
      </c>
      <c r="GX190" s="99" t="str">
        <f t="shared" si="477"/>
        <v>Pb3</v>
      </c>
      <c r="GY190" s="48">
        <f t="shared" si="486"/>
        <v>150</v>
      </c>
      <c r="GZ190" s="307">
        <f t="shared" si="482"/>
        <v>133431.60553693381</v>
      </c>
      <c r="HA190" s="95">
        <f t="shared" si="483"/>
        <v>1312.2257601219862</v>
      </c>
      <c r="HB190" s="51">
        <f t="shared" si="478"/>
        <v>1.0638305643011386E-3</v>
      </c>
      <c r="HC190" s="51">
        <f t="shared" si="479"/>
        <v>1.905159977782784E-3</v>
      </c>
      <c r="HD190" s="453">
        <f t="shared" si="480"/>
        <v>2.1458894327551045E-3</v>
      </c>
    </row>
    <row r="191" spans="7:213">
      <c r="G191" s="49"/>
      <c r="H191" s="47" t="str">
        <f t="shared" si="484"/>
        <v/>
      </c>
      <c r="I191" s="47" t="str">
        <f t="shared" si="484"/>
        <v/>
      </c>
      <c r="J191" s="47" t="str">
        <f t="shared" si="484"/>
        <v/>
      </c>
      <c r="K191" s="47" t="str">
        <f t="shared" si="484"/>
        <v/>
      </c>
      <c r="L191" s="47" t="str">
        <f t="shared" si="484"/>
        <v/>
      </c>
      <c r="M191" s="49" t="str">
        <f t="shared" si="473"/>
        <v>PIC-b</v>
      </c>
      <c r="N191" s="201" t="str">
        <f t="shared" si="462"/>
        <v/>
      </c>
      <c r="O191" s="47" t="str">
        <f t="shared" si="463"/>
        <v/>
      </c>
      <c r="P191" s="47" t="str">
        <f t="shared" si="464"/>
        <v/>
      </c>
      <c r="Q191" s="47" t="str">
        <f t="shared" si="465"/>
        <v/>
      </c>
      <c r="R191" s="201" t="str">
        <f t="shared" si="466"/>
        <v/>
      </c>
      <c r="Z191" s="47" t="str">
        <f t="shared" si="485"/>
        <v/>
      </c>
      <c r="AA191" s="47" t="str">
        <f t="shared" si="485"/>
        <v/>
      </c>
      <c r="AB191" s="47" t="str">
        <f t="shared" si="485"/>
        <v/>
      </c>
      <c r="AC191" s="47" t="str">
        <f t="shared" si="485"/>
        <v/>
      </c>
      <c r="AD191" s="47" t="str">
        <f t="shared" si="485"/>
        <v/>
      </c>
      <c r="AE191" s="49" t="str">
        <f t="shared" si="474"/>
        <v>PIC-b</v>
      </c>
      <c r="AF191" s="201" t="str">
        <f t="shared" si="467"/>
        <v/>
      </c>
      <c r="AG191" s="47" t="str">
        <f t="shared" si="468"/>
        <v/>
      </c>
      <c r="AH191" s="47" t="str">
        <f t="shared" si="469"/>
        <v/>
      </c>
      <c r="AI191" s="47" t="str">
        <f t="shared" si="470"/>
        <v/>
      </c>
      <c r="AJ191" s="201" t="str">
        <f t="shared" si="471"/>
        <v/>
      </c>
      <c r="AL191" s="142"/>
      <c r="AM191" s="142"/>
      <c r="AN191" s="142"/>
      <c r="AO191" s="153"/>
      <c r="AP191" s="154"/>
      <c r="AQ191" s="142"/>
      <c r="AR191" s="142"/>
      <c r="AT191" s="46">
        <f t="shared" si="487"/>
        <v>8</v>
      </c>
      <c r="AU191" s="47" t="str">
        <f t="shared" si="487"/>
        <v>K</v>
      </c>
      <c r="AV191" s="47" t="str">
        <f t="shared" si="487"/>
        <v>Kg</v>
      </c>
      <c r="AW191" s="171">
        <f t="shared" si="489"/>
        <v>0</v>
      </c>
      <c r="AX191" s="171">
        <f t="shared" si="488"/>
        <v>0</v>
      </c>
      <c r="AY191" s="171">
        <f t="shared" si="488"/>
        <v>4.1359827342215877E-4</v>
      </c>
      <c r="AZ191" s="171">
        <f t="shared" si="488"/>
        <v>2.4932768758886802E-3</v>
      </c>
      <c r="BA191" s="171">
        <f t="shared" si="488"/>
        <v>4.2074047280621493E-3</v>
      </c>
      <c r="BK191" s="48">
        <f t="shared" si="449"/>
        <v>27</v>
      </c>
      <c r="BL191" s="48">
        <v>8</v>
      </c>
      <c r="BM191" s="47" t="str">
        <f t="shared" si="400"/>
        <v>Kg3</v>
      </c>
      <c r="BN191" s="47"/>
      <c r="BO191" s="47" t="s">
        <v>236</v>
      </c>
      <c r="BP191" s="99" t="s">
        <v>237</v>
      </c>
      <c r="BQ191" s="99" t="s">
        <v>237</v>
      </c>
      <c r="BR191" s="47" t="s">
        <v>159</v>
      </c>
      <c r="BS191" s="99" t="s">
        <v>223</v>
      </c>
      <c r="BT191" s="47">
        <v>3</v>
      </c>
      <c r="BU191" s="48">
        <f t="shared" si="401"/>
        <v>3</v>
      </c>
      <c r="BV191" s="48">
        <f t="shared" si="402"/>
        <v>20</v>
      </c>
      <c r="BW191" s="48">
        <f t="shared" si="403"/>
        <v>12</v>
      </c>
      <c r="BX191" s="48">
        <f t="shared" si="404"/>
        <v>28</v>
      </c>
      <c r="BY191" s="48">
        <f t="shared" si="405"/>
        <v>91</v>
      </c>
      <c r="BZ191" s="118">
        <f t="shared" si="406"/>
        <v>1834560</v>
      </c>
      <c r="CA191" s="118">
        <f t="shared" si="407"/>
        <v>732266.77445432497</v>
      </c>
      <c r="CB191" s="118">
        <f t="shared" si="408"/>
        <v>30</v>
      </c>
      <c r="CC191" s="118">
        <f t="shared" si="450"/>
        <v>21968003.233629748</v>
      </c>
      <c r="CD191" s="51">
        <f t="shared" si="409"/>
        <v>1.0079575055322832E-3</v>
      </c>
      <c r="CN191" s="48">
        <f t="shared" si="451"/>
        <v>27</v>
      </c>
      <c r="CO191" s="48">
        <v>8</v>
      </c>
      <c r="CP191" s="47" t="str">
        <f t="shared" si="410"/>
        <v>Kg3</v>
      </c>
      <c r="CQ191" s="47"/>
      <c r="CR191" s="47" t="s">
        <v>236</v>
      </c>
      <c r="CS191" s="99" t="s">
        <v>237</v>
      </c>
      <c r="CT191" s="99" t="s">
        <v>237</v>
      </c>
      <c r="CU191" s="47" t="s">
        <v>159</v>
      </c>
      <c r="CV191" s="99" t="s">
        <v>223</v>
      </c>
      <c r="CW191" s="47">
        <v>3</v>
      </c>
      <c r="CX191" s="48">
        <f t="shared" si="452"/>
        <v>3</v>
      </c>
      <c r="CY191" s="48">
        <f t="shared" si="453"/>
        <v>20</v>
      </c>
      <c r="CZ191" s="48">
        <f t="shared" si="454"/>
        <v>12</v>
      </c>
      <c r="DA191" s="48">
        <f t="shared" si="455"/>
        <v>28</v>
      </c>
      <c r="DB191" s="48">
        <f t="shared" si="456"/>
        <v>91</v>
      </c>
      <c r="DC191" s="118">
        <f t="shared" si="411"/>
        <v>1834560</v>
      </c>
      <c r="DD191" s="118">
        <f t="shared" si="412"/>
        <v>770277.46004319645</v>
      </c>
      <c r="DE191" s="118">
        <f t="shared" si="413"/>
        <v>50</v>
      </c>
      <c r="DF191" s="118">
        <f t="shared" si="414"/>
        <v>38513873.002159819</v>
      </c>
      <c r="DG191" s="51">
        <f t="shared" si="415"/>
        <v>1.7671313567641858E-3</v>
      </c>
      <c r="DI191" s="142"/>
      <c r="DJ191" s="142"/>
      <c r="DK191" s="142"/>
      <c r="DL191" s="142"/>
      <c r="DM191" s="142"/>
      <c r="DN191" s="142"/>
      <c r="DQ191" s="48">
        <f t="shared" si="457"/>
        <v>27</v>
      </c>
      <c r="DR191" s="48">
        <v>8</v>
      </c>
      <c r="DS191" s="47" t="str">
        <f t="shared" si="416"/>
        <v>Kg3</v>
      </c>
      <c r="DT191" s="47"/>
      <c r="DU191" s="47" t="s">
        <v>236</v>
      </c>
      <c r="DV191" s="99" t="s">
        <v>237</v>
      </c>
      <c r="DW191" s="99" t="s">
        <v>237</v>
      </c>
      <c r="DX191" s="47" t="s">
        <v>159</v>
      </c>
      <c r="DY191" s="99" t="s">
        <v>223</v>
      </c>
      <c r="DZ191" s="47">
        <v>3</v>
      </c>
      <c r="EA191" s="48">
        <f t="shared" si="417"/>
        <v>3</v>
      </c>
      <c r="EB191" s="48">
        <f t="shared" si="418"/>
        <v>20</v>
      </c>
      <c r="EC191" s="48">
        <f t="shared" si="419"/>
        <v>12</v>
      </c>
      <c r="ED191" s="48">
        <f t="shared" si="420"/>
        <v>28</v>
      </c>
      <c r="EE191" s="48">
        <f t="shared" si="421"/>
        <v>91</v>
      </c>
      <c r="EF191" s="118">
        <f t="shared" si="422"/>
        <v>1834560</v>
      </c>
      <c r="EG191" s="118">
        <f t="shared" si="423"/>
        <v>596448.45306764543</v>
      </c>
      <c r="EH191" s="118">
        <f t="shared" si="424"/>
        <v>80</v>
      </c>
      <c r="EI191" s="118">
        <f t="shared" si="425"/>
        <v>47715876.245411634</v>
      </c>
      <c r="EJ191" s="51">
        <f t="shared" si="426"/>
        <v>2.1893467095354872E-3</v>
      </c>
      <c r="EL191" s="142"/>
      <c r="EM191" s="142"/>
      <c r="EN191" s="142"/>
      <c r="EO191" s="142"/>
      <c r="EP191" s="142"/>
      <c r="EQ191" s="142"/>
      <c r="ER191" s="142"/>
      <c r="ET191" s="48">
        <f t="shared" si="458"/>
        <v>27</v>
      </c>
      <c r="EU191" s="48">
        <v>8</v>
      </c>
      <c r="EV191" s="47" t="str">
        <f t="shared" si="427"/>
        <v>Kg3</v>
      </c>
      <c r="EW191" s="47"/>
      <c r="EX191" s="47" t="s">
        <v>236</v>
      </c>
      <c r="EY191" s="99" t="s">
        <v>237</v>
      </c>
      <c r="EZ191" s="99" t="s">
        <v>237</v>
      </c>
      <c r="FA191" s="47" t="s">
        <v>159</v>
      </c>
      <c r="FB191" s="99" t="s">
        <v>223</v>
      </c>
      <c r="FC191" s="47">
        <v>3</v>
      </c>
      <c r="FD191" s="48">
        <f t="shared" si="428"/>
        <v>3</v>
      </c>
      <c r="FE191" s="48">
        <f t="shared" si="429"/>
        <v>20</v>
      </c>
      <c r="FF191" s="48">
        <f t="shared" si="430"/>
        <v>12</v>
      </c>
      <c r="FG191" s="48">
        <f t="shared" si="431"/>
        <v>28</v>
      </c>
      <c r="FH191" s="48">
        <f t="shared" si="432"/>
        <v>91</v>
      </c>
      <c r="FI191" s="118">
        <f t="shared" si="433"/>
        <v>1834560</v>
      </c>
      <c r="FJ191" s="118">
        <f t="shared" si="434"/>
        <v>693349.29496402876</v>
      </c>
      <c r="FK191" s="118">
        <f t="shared" si="435"/>
        <v>100</v>
      </c>
      <c r="FL191" s="118">
        <f t="shared" si="436"/>
        <v>69334929.496402875</v>
      </c>
      <c r="FM191" s="51">
        <f t="shared" si="437"/>
        <v>3.1812933491590562E-3</v>
      </c>
      <c r="FO191" s="142"/>
      <c r="FP191" s="142"/>
      <c r="FQ191" s="142"/>
      <c r="FR191" s="142"/>
      <c r="FS191" s="142"/>
      <c r="FT191" s="142"/>
      <c r="FU191" s="142"/>
      <c r="FW191" s="48">
        <f t="shared" si="459"/>
        <v>27</v>
      </c>
      <c r="FX191" s="48">
        <v>8</v>
      </c>
      <c r="FY191" s="47" t="str">
        <f t="shared" si="438"/>
        <v>Kg3</v>
      </c>
      <c r="FZ191" s="47"/>
      <c r="GA191" s="47" t="s">
        <v>236</v>
      </c>
      <c r="GB191" s="99" t="s">
        <v>237</v>
      </c>
      <c r="GC191" s="99" t="s">
        <v>237</v>
      </c>
      <c r="GD191" s="47" t="s">
        <v>159</v>
      </c>
      <c r="GE191" s="99" t="s">
        <v>223</v>
      </c>
      <c r="GF191" s="47">
        <v>3</v>
      </c>
      <c r="GG191" s="48">
        <f t="shared" si="439"/>
        <v>3</v>
      </c>
      <c r="GH191" s="48">
        <f t="shared" si="440"/>
        <v>20</v>
      </c>
      <c r="GI191" s="48">
        <f t="shared" si="441"/>
        <v>12</v>
      </c>
      <c r="GJ191" s="48">
        <f t="shared" si="442"/>
        <v>28</v>
      </c>
      <c r="GK191" s="48">
        <f t="shared" si="443"/>
        <v>91</v>
      </c>
      <c r="GL191" s="118">
        <f t="shared" si="444"/>
        <v>1834560</v>
      </c>
      <c r="GM191" s="118">
        <f t="shared" si="445"/>
        <v>715132.03125</v>
      </c>
      <c r="GN191" s="118">
        <f t="shared" si="446"/>
        <v>150</v>
      </c>
      <c r="GO191" s="118">
        <f t="shared" si="447"/>
        <v>107269804.6875</v>
      </c>
      <c r="GP191" s="51">
        <f t="shared" si="448"/>
        <v>4.9218585595538723E-3</v>
      </c>
      <c r="GS191" s="48">
        <v>3</v>
      </c>
      <c r="GT191" s="47">
        <v>2</v>
      </c>
      <c r="GU191" s="97" t="s">
        <v>240</v>
      </c>
      <c r="GV191" s="297">
        <f t="shared" si="481"/>
        <v>3</v>
      </c>
      <c r="GW191" s="47" t="s">
        <v>206</v>
      </c>
      <c r="GX191" s="99" t="str">
        <f t="shared" si="477"/>
        <v>Pb2</v>
      </c>
      <c r="GY191" s="48">
        <f t="shared" si="486"/>
        <v>0</v>
      </c>
      <c r="GZ191" s="307">
        <f t="shared" si="482"/>
        <v>0</v>
      </c>
      <c r="HA191" s="95">
        <f t="shared" si="483"/>
        <v>0</v>
      </c>
      <c r="HB191" s="51">
        <f t="shared" si="478"/>
        <v>0</v>
      </c>
      <c r="HC191" s="51">
        <f t="shared" si="479"/>
        <v>0</v>
      </c>
      <c r="HD191" s="453">
        <f t="shared" si="480"/>
        <v>0</v>
      </c>
    </row>
    <row r="192" spans="7:213">
      <c r="G192" s="49"/>
      <c r="H192" s="47" t="str">
        <f t="shared" si="484"/>
        <v/>
      </c>
      <c r="I192" s="47" t="str">
        <f t="shared" si="484"/>
        <v/>
      </c>
      <c r="J192" s="47" t="str">
        <f t="shared" si="484"/>
        <v/>
      </c>
      <c r="K192" s="47" t="str">
        <f t="shared" si="484"/>
        <v/>
      </c>
      <c r="L192" s="47" t="str">
        <f t="shared" si="484"/>
        <v/>
      </c>
      <c r="M192" s="49" t="str">
        <f t="shared" si="473"/>
        <v>PIC-b</v>
      </c>
      <c r="N192" s="201" t="str">
        <f t="shared" si="462"/>
        <v/>
      </c>
      <c r="O192" s="47" t="str">
        <f t="shared" si="463"/>
        <v/>
      </c>
      <c r="P192" s="47" t="str">
        <f t="shared" si="464"/>
        <v/>
      </c>
      <c r="Q192" s="47" t="str">
        <f t="shared" si="465"/>
        <v/>
      </c>
      <c r="R192" s="201" t="str">
        <f t="shared" si="466"/>
        <v/>
      </c>
      <c r="Z192" s="47" t="str">
        <f t="shared" si="485"/>
        <v/>
      </c>
      <c r="AA192" s="47" t="str">
        <f t="shared" si="485"/>
        <v/>
      </c>
      <c r="AB192" s="47" t="str">
        <f t="shared" si="485"/>
        <v/>
      </c>
      <c r="AC192" s="47" t="str">
        <f t="shared" si="485"/>
        <v/>
      </c>
      <c r="AD192" s="47" t="str">
        <f t="shared" si="485"/>
        <v/>
      </c>
      <c r="AE192" s="49" t="str">
        <f t="shared" si="474"/>
        <v>PIC-b</v>
      </c>
      <c r="AF192" s="201" t="str">
        <f t="shared" si="467"/>
        <v/>
      </c>
      <c r="AG192" s="47" t="str">
        <f t="shared" si="468"/>
        <v/>
      </c>
      <c r="AH192" s="47" t="str">
        <f t="shared" si="469"/>
        <v/>
      </c>
      <c r="AI192" s="47" t="str">
        <f t="shared" si="470"/>
        <v/>
      </c>
      <c r="AJ192" s="201" t="str">
        <f t="shared" si="471"/>
        <v/>
      </c>
      <c r="AL192" s="258"/>
      <c r="AM192" s="143"/>
      <c r="AN192" s="142"/>
      <c r="AO192" s="258"/>
      <c r="AP192" s="154"/>
      <c r="AQ192" s="142"/>
      <c r="AR192" s="142"/>
      <c r="AT192" s="46">
        <f t="shared" si="487"/>
        <v>9</v>
      </c>
      <c r="AU192" s="47" t="str">
        <f t="shared" si="487"/>
        <v>Q</v>
      </c>
      <c r="AV192" s="47" t="str">
        <f t="shared" si="487"/>
        <v>Qn</v>
      </c>
      <c r="AW192" s="171">
        <f t="shared" si="489"/>
        <v>0</v>
      </c>
      <c r="AX192" s="171">
        <f t="shared" si="488"/>
        <v>0</v>
      </c>
      <c r="AY192" s="171">
        <f t="shared" si="488"/>
        <v>9.7609192527629458E-3</v>
      </c>
      <c r="AZ192" s="171">
        <f t="shared" si="488"/>
        <v>2.96699948230753E-3</v>
      </c>
      <c r="BA192" s="171">
        <f t="shared" si="488"/>
        <v>1.3089703598415575E-2</v>
      </c>
      <c r="BK192" s="48">
        <f t="shared" si="449"/>
        <v>28</v>
      </c>
      <c r="BL192" s="48">
        <v>8</v>
      </c>
      <c r="BM192" s="47" t="str">
        <f t="shared" si="400"/>
        <v>Kg2</v>
      </c>
      <c r="BN192" s="47"/>
      <c r="BO192" s="47" t="s">
        <v>236</v>
      </c>
      <c r="BP192" s="99" t="s">
        <v>237</v>
      </c>
      <c r="BQ192" s="47" t="s">
        <v>159</v>
      </c>
      <c r="BR192" s="99" t="s">
        <v>223</v>
      </c>
      <c r="BS192" s="99" t="s">
        <v>223</v>
      </c>
      <c r="BT192" s="47">
        <v>2</v>
      </c>
      <c r="BU192" s="48">
        <f t="shared" si="401"/>
        <v>3</v>
      </c>
      <c r="BV192" s="48">
        <f t="shared" si="402"/>
        <v>20</v>
      </c>
      <c r="BW192" s="48">
        <f t="shared" si="403"/>
        <v>33</v>
      </c>
      <c r="BX192" s="48">
        <f t="shared" si="404"/>
        <v>72</v>
      </c>
      <c r="BY192" s="48">
        <f t="shared" si="405"/>
        <v>91</v>
      </c>
      <c r="BZ192" s="118">
        <f t="shared" si="406"/>
        <v>12972960</v>
      </c>
      <c r="CA192" s="118">
        <f t="shared" si="407"/>
        <v>0</v>
      </c>
      <c r="CB192" s="118">
        <f t="shared" si="408"/>
        <v>0</v>
      </c>
      <c r="CC192" s="118">
        <f t="shared" si="450"/>
        <v>0</v>
      </c>
      <c r="CD192" s="51">
        <f t="shared" si="409"/>
        <v>0</v>
      </c>
      <c r="CE192" s="49"/>
      <c r="CN192" s="48">
        <f t="shared" si="451"/>
        <v>28</v>
      </c>
      <c r="CO192" s="48">
        <v>8</v>
      </c>
      <c r="CP192" s="47" t="str">
        <f t="shared" si="410"/>
        <v>Kg2</v>
      </c>
      <c r="CQ192" s="47"/>
      <c r="CR192" s="47" t="s">
        <v>236</v>
      </c>
      <c r="CS192" s="99" t="s">
        <v>237</v>
      </c>
      <c r="CT192" s="47" t="s">
        <v>159</v>
      </c>
      <c r="CU192" s="99" t="s">
        <v>223</v>
      </c>
      <c r="CV192" s="99" t="s">
        <v>223</v>
      </c>
      <c r="CW192" s="47">
        <v>2</v>
      </c>
      <c r="CX192" s="48">
        <f t="shared" si="452"/>
        <v>3</v>
      </c>
      <c r="CY192" s="48">
        <f t="shared" si="453"/>
        <v>20</v>
      </c>
      <c r="CZ192" s="48">
        <f t="shared" si="454"/>
        <v>33</v>
      </c>
      <c r="DA192" s="48">
        <f t="shared" si="455"/>
        <v>72</v>
      </c>
      <c r="DB192" s="48">
        <f t="shared" si="456"/>
        <v>91</v>
      </c>
      <c r="DC192" s="118">
        <f t="shared" si="411"/>
        <v>12972960</v>
      </c>
      <c r="DD192" s="118">
        <f t="shared" si="412"/>
        <v>0</v>
      </c>
      <c r="DE192" s="118">
        <f t="shared" si="413"/>
        <v>0</v>
      </c>
      <c r="DF192" s="118">
        <f t="shared" si="414"/>
        <v>0</v>
      </c>
      <c r="DG192" s="51">
        <f t="shared" si="415"/>
        <v>0</v>
      </c>
      <c r="DI192" s="142"/>
      <c r="DJ192" s="142"/>
      <c r="DK192" s="142"/>
      <c r="DL192" s="142"/>
      <c r="DM192" s="142"/>
      <c r="DN192" s="142"/>
      <c r="DQ192" s="48">
        <f t="shared" si="457"/>
        <v>28</v>
      </c>
      <c r="DR192" s="48">
        <v>8</v>
      </c>
      <c r="DS192" s="47" t="str">
        <f t="shared" si="416"/>
        <v>Kg2</v>
      </c>
      <c r="DT192" s="47"/>
      <c r="DU192" s="47" t="s">
        <v>236</v>
      </c>
      <c r="DV192" s="99" t="s">
        <v>237</v>
      </c>
      <c r="DW192" s="47" t="s">
        <v>159</v>
      </c>
      <c r="DX192" s="99" t="s">
        <v>223</v>
      </c>
      <c r="DY192" s="99" t="s">
        <v>223</v>
      </c>
      <c r="DZ192" s="47">
        <v>2</v>
      </c>
      <c r="EA192" s="48">
        <f t="shared" si="417"/>
        <v>3</v>
      </c>
      <c r="EB192" s="48">
        <f t="shared" si="418"/>
        <v>20</v>
      </c>
      <c r="EC192" s="48">
        <f t="shared" si="419"/>
        <v>33</v>
      </c>
      <c r="ED192" s="48">
        <f t="shared" si="420"/>
        <v>72</v>
      </c>
      <c r="EE192" s="48">
        <f t="shared" si="421"/>
        <v>91</v>
      </c>
      <c r="EF192" s="118">
        <f t="shared" si="422"/>
        <v>12972960</v>
      </c>
      <c r="EG192" s="118">
        <f t="shared" si="423"/>
        <v>0</v>
      </c>
      <c r="EH192" s="118">
        <f t="shared" si="424"/>
        <v>0</v>
      </c>
      <c r="EI192" s="118">
        <f t="shared" si="425"/>
        <v>0</v>
      </c>
      <c r="EJ192" s="51">
        <f t="shared" si="426"/>
        <v>0</v>
      </c>
      <c r="EL192" s="142"/>
      <c r="EM192" s="142"/>
      <c r="EN192" s="142"/>
      <c r="EO192" s="142"/>
      <c r="EP192" s="142"/>
      <c r="EQ192" s="142"/>
      <c r="ER192" s="142"/>
      <c r="ET192" s="48">
        <f t="shared" si="458"/>
        <v>28</v>
      </c>
      <c r="EU192" s="48">
        <v>8</v>
      </c>
      <c r="EV192" s="47" t="str">
        <f t="shared" si="427"/>
        <v>Kg2</v>
      </c>
      <c r="EW192" s="47"/>
      <c r="EX192" s="47" t="s">
        <v>236</v>
      </c>
      <c r="EY192" s="99" t="s">
        <v>237</v>
      </c>
      <c r="EZ192" s="47" t="s">
        <v>159</v>
      </c>
      <c r="FA192" s="99" t="s">
        <v>223</v>
      </c>
      <c r="FB192" s="99" t="s">
        <v>223</v>
      </c>
      <c r="FC192" s="47">
        <v>2</v>
      </c>
      <c r="FD192" s="48">
        <f t="shared" si="428"/>
        <v>3</v>
      </c>
      <c r="FE192" s="48">
        <f t="shared" si="429"/>
        <v>20</v>
      </c>
      <c r="FF192" s="48">
        <f t="shared" si="430"/>
        <v>33</v>
      </c>
      <c r="FG192" s="48">
        <f t="shared" si="431"/>
        <v>72</v>
      </c>
      <c r="FH192" s="48">
        <f t="shared" si="432"/>
        <v>91</v>
      </c>
      <c r="FI192" s="118">
        <f t="shared" si="433"/>
        <v>12972960</v>
      </c>
      <c r="FJ192" s="118">
        <f t="shared" si="434"/>
        <v>0</v>
      </c>
      <c r="FK192" s="118">
        <f t="shared" si="435"/>
        <v>0</v>
      </c>
      <c r="FL192" s="118">
        <f t="shared" si="436"/>
        <v>0</v>
      </c>
      <c r="FM192" s="51">
        <f t="shared" si="437"/>
        <v>0</v>
      </c>
      <c r="FO192" s="142"/>
      <c r="FP192" s="142"/>
      <c r="FQ192" s="142"/>
      <c r="FR192" s="142"/>
      <c r="FS192" s="142"/>
      <c r="FT192" s="142"/>
      <c r="FU192" s="142"/>
      <c r="FW192" s="48">
        <f t="shared" si="459"/>
        <v>28</v>
      </c>
      <c r="FX192" s="48">
        <v>8</v>
      </c>
      <c r="FY192" s="47" t="str">
        <f t="shared" si="438"/>
        <v>Kg2</v>
      </c>
      <c r="FZ192" s="47"/>
      <c r="GA192" s="47" t="s">
        <v>236</v>
      </c>
      <c r="GB192" s="99" t="s">
        <v>237</v>
      </c>
      <c r="GC192" s="47" t="s">
        <v>159</v>
      </c>
      <c r="GD192" s="99" t="s">
        <v>223</v>
      </c>
      <c r="GE192" s="99" t="s">
        <v>223</v>
      </c>
      <c r="GF192" s="47">
        <v>2</v>
      </c>
      <c r="GG192" s="48">
        <f t="shared" si="439"/>
        <v>3</v>
      </c>
      <c r="GH192" s="48">
        <f t="shared" si="440"/>
        <v>20</v>
      </c>
      <c r="GI192" s="48">
        <f t="shared" si="441"/>
        <v>33</v>
      </c>
      <c r="GJ192" s="48">
        <f t="shared" si="442"/>
        <v>72</v>
      </c>
      <c r="GK192" s="48">
        <f t="shared" si="443"/>
        <v>91</v>
      </c>
      <c r="GL192" s="118">
        <f t="shared" si="444"/>
        <v>12972960</v>
      </c>
      <c r="GM192" s="118">
        <f t="shared" si="445"/>
        <v>0</v>
      </c>
      <c r="GN192" s="118">
        <f t="shared" si="446"/>
        <v>0</v>
      </c>
      <c r="GO192" s="118">
        <f t="shared" si="447"/>
        <v>0</v>
      </c>
      <c r="GP192" s="51">
        <f t="shared" si="448"/>
        <v>0</v>
      </c>
      <c r="GS192" s="48">
        <v>3</v>
      </c>
      <c r="GT192" s="47">
        <v>1</v>
      </c>
      <c r="GU192" s="97" t="s">
        <v>240</v>
      </c>
      <c r="GV192" s="297">
        <f t="shared" si="481"/>
        <v>3</v>
      </c>
      <c r="GW192" s="47" t="s">
        <v>206</v>
      </c>
      <c r="GX192" s="99" t="str">
        <f t="shared" si="477"/>
        <v>Pb1</v>
      </c>
      <c r="GY192" s="48">
        <f t="shared" si="486"/>
        <v>0</v>
      </c>
      <c r="GZ192" s="307">
        <f t="shared" si="482"/>
        <v>0</v>
      </c>
      <c r="HA192" s="95">
        <f t="shared" si="483"/>
        <v>0</v>
      </c>
      <c r="HB192" s="51">
        <f t="shared" si="478"/>
        <v>0</v>
      </c>
      <c r="HC192" s="51">
        <f t="shared" si="479"/>
        <v>0</v>
      </c>
      <c r="HD192" s="453">
        <f t="shared" si="480"/>
        <v>0</v>
      </c>
    </row>
    <row r="193" spans="7:215">
      <c r="G193" s="49"/>
      <c r="H193" s="47" t="str">
        <f t="shared" ref="H193:L196" si="490">IF(H96=H97,H96,"")</f>
        <v/>
      </c>
      <c r="I193" s="47" t="str">
        <f t="shared" si="490"/>
        <v/>
      </c>
      <c r="J193" s="47" t="str">
        <f t="shared" si="490"/>
        <v/>
      </c>
      <c r="K193" s="47" t="str">
        <f t="shared" si="490"/>
        <v/>
      </c>
      <c r="L193" s="47" t="str">
        <f t="shared" si="490"/>
        <v/>
      </c>
      <c r="M193" s="49" t="str">
        <f t="shared" si="473"/>
        <v>PIC-b</v>
      </c>
      <c r="N193" s="201" t="str">
        <f t="shared" si="462"/>
        <v/>
      </c>
      <c r="O193" s="47" t="str">
        <f t="shared" si="463"/>
        <v/>
      </c>
      <c r="P193" s="47" t="str">
        <f t="shared" si="464"/>
        <v/>
      </c>
      <c r="Q193" s="47" t="str">
        <f t="shared" si="465"/>
        <v/>
      </c>
      <c r="R193" s="201" t="str">
        <f t="shared" si="466"/>
        <v/>
      </c>
      <c r="Z193" s="47" t="str">
        <f t="shared" ref="Z193:AD196" si="491">IF(Z96=Z97,Z96,"")</f>
        <v/>
      </c>
      <c r="AA193" s="47" t="str">
        <f t="shared" si="491"/>
        <v/>
      </c>
      <c r="AB193" s="47" t="str">
        <f t="shared" si="491"/>
        <v/>
      </c>
      <c r="AC193" s="47" t="str">
        <f t="shared" si="491"/>
        <v/>
      </c>
      <c r="AD193" s="47" t="str">
        <f t="shared" si="491"/>
        <v/>
      </c>
      <c r="AE193" s="49" t="str">
        <f t="shared" si="474"/>
        <v>PIC-b</v>
      </c>
      <c r="AF193" s="201" t="str">
        <f t="shared" si="467"/>
        <v/>
      </c>
      <c r="AG193" s="47" t="str">
        <f t="shared" si="468"/>
        <v/>
      </c>
      <c r="AH193" s="47" t="str">
        <f t="shared" si="469"/>
        <v/>
      </c>
      <c r="AI193" s="47" t="str">
        <f t="shared" si="470"/>
        <v/>
      </c>
      <c r="AJ193" s="201">
        <f t="shared" si="471"/>
        <v>1</v>
      </c>
      <c r="AL193" s="142"/>
      <c r="AM193" s="142"/>
      <c r="AN193" s="142"/>
      <c r="AO193" s="142"/>
      <c r="AP193" s="142"/>
      <c r="AQ193" s="142"/>
      <c r="AR193" s="142"/>
      <c r="AT193" s="46">
        <f t="shared" si="487"/>
        <v>10</v>
      </c>
      <c r="AU193" s="47" t="str">
        <f t="shared" si="487"/>
        <v>J</v>
      </c>
      <c r="AV193" s="47" t="str">
        <f t="shared" si="487"/>
        <v>Jk</v>
      </c>
      <c r="AW193" s="171">
        <f t="shared" si="489"/>
        <v>0</v>
      </c>
      <c r="AX193" s="171">
        <f t="shared" si="488"/>
        <v>0</v>
      </c>
      <c r="AY193" s="171">
        <f t="shared" si="488"/>
        <v>1.9143691512682776E-3</v>
      </c>
      <c r="AZ193" s="171">
        <f t="shared" si="488"/>
        <v>5.6722048926467492E-3</v>
      </c>
      <c r="BA193" s="171">
        <f t="shared" si="488"/>
        <v>8.5083073389701225E-3</v>
      </c>
      <c r="BK193" s="48">
        <f t="shared" si="449"/>
        <v>29</v>
      </c>
      <c r="BL193" s="48">
        <v>9</v>
      </c>
      <c r="BM193" s="47" t="str">
        <f t="shared" si="400"/>
        <v>Qn5</v>
      </c>
      <c r="BN193" s="47"/>
      <c r="BO193" s="47" t="s">
        <v>238</v>
      </c>
      <c r="BP193" s="99" t="s">
        <v>239</v>
      </c>
      <c r="BQ193" s="99" t="s">
        <v>239</v>
      </c>
      <c r="BR193" s="99" t="s">
        <v>239</v>
      </c>
      <c r="BS193" s="99" t="s">
        <v>239</v>
      </c>
      <c r="BT193" s="47">
        <v>5</v>
      </c>
      <c r="BU193" s="48">
        <f t="shared" si="401"/>
        <v>18</v>
      </c>
      <c r="BV193" s="48">
        <f t="shared" si="402"/>
        <v>16</v>
      </c>
      <c r="BW193" s="48">
        <f t="shared" si="403"/>
        <v>28</v>
      </c>
      <c r="BX193" s="48">
        <f t="shared" si="404"/>
        <v>16</v>
      </c>
      <c r="BY193" s="48">
        <f t="shared" si="405"/>
        <v>45</v>
      </c>
      <c r="BZ193" s="118">
        <f t="shared" si="406"/>
        <v>5806080</v>
      </c>
      <c r="CA193" s="118">
        <f t="shared" si="407"/>
        <v>2317503.6378334682</v>
      </c>
      <c r="CB193" s="118">
        <f t="shared" si="408"/>
        <v>300</v>
      </c>
      <c r="CC193" s="118">
        <f t="shared" si="450"/>
        <v>695251091.35004044</v>
      </c>
      <c r="CD193" s="51">
        <f t="shared" si="409"/>
        <v>3.1900193581681051E-2</v>
      </c>
      <c r="CE193" s="81"/>
      <c r="CN193" s="48">
        <f t="shared" si="451"/>
        <v>29</v>
      </c>
      <c r="CO193" s="48">
        <v>9</v>
      </c>
      <c r="CP193" s="47" t="str">
        <f t="shared" si="410"/>
        <v>Qn5</v>
      </c>
      <c r="CQ193" s="47"/>
      <c r="CR193" s="47" t="s">
        <v>238</v>
      </c>
      <c r="CS193" s="99" t="s">
        <v>239</v>
      </c>
      <c r="CT193" s="99" t="s">
        <v>239</v>
      </c>
      <c r="CU193" s="99" t="s">
        <v>239</v>
      </c>
      <c r="CV193" s="99" t="s">
        <v>239</v>
      </c>
      <c r="CW193" s="47">
        <v>5</v>
      </c>
      <c r="CX193" s="48">
        <f t="shared" si="452"/>
        <v>18</v>
      </c>
      <c r="CY193" s="48">
        <f t="shared" si="453"/>
        <v>16</v>
      </c>
      <c r="CZ193" s="48">
        <f t="shared" si="454"/>
        <v>28</v>
      </c>
      <c r="DA193" s="48">
        <f t="shared" si="455"/>
        <v>16</v>
      </c>
      <c r="DB193" s="48">
        <f t="shared" si="456"/>
        <v>45</v>
      </c>
      <c r="DC193" s="118">
        <f t="shared" si="411"/>
        <v>5806080</v>
      </c>
      <c r="DD193" s="118">
        <f t="shared" si="412"/>
        <v>2437801.1922246218</v>
      </c>
      <c r="DE193" s="118">
        <f t="shared" si="413"/>
        <v>500</v>
      </c>
      <c r="DF193" s="118">
        <f t="shared" si="414"/>
        <v>1218900596.1123109</v>
      </c>
      <c r="DG193" s="51">
        <f t="shared" si="415"/>
        <v>5.5926794587701709E-2</v>
      </c>
      <c r="DI193" s="142"/>
      <c r="DJ193" s="142"/>
      <c r="DK193" s="142"/>
      <c r="DL193" s="142"/>
      <c r="DM193" s="142"/>
      <c r="DN193" s="142"/>
      <c r="DQ193" s="48">
        <f t="shared" si="457"/>
        <v>29</v>
      </c>
      <c r="DR193" s="48">
        <v>9</v>
      </c>
      <c r="DS193" s="47" t="str">
        <f t="shared" si="416"/>
        <v>Qn5</v>
      </c>
      <c r="DT193" s="47"/>
      <c r="DU193" s="47" t="s">
        <v>238</v>
      </c>
      <c r="DV193" s="99" t="s">
        <v>239</v>
      </c>
      <c r="DW193" s="99" t="s">
        <v>239</v>
      </c>
      <c r="DX193" s="99" t="s">
        <v>239</v>
      </c>
      <c r="DY193" s="99" t="s">
        <v>239</v>
      </c>
      <c r="DZ193" s="47">
        <v>5</v>
      </c>
      <c r="EA193" s="48">
        <f t="shared" si="417"/>
        <v>18</v>
      </c>
      <c r="EB193" s="48">
        <f t="shared" si="418"/>
        <v>16</v>
      </c>
      <c r="EC193" s="48">
        <f t="shared" si="419"/>
        <v>28</v>
      </c>
      <c r="ED193" s="48">
        <f t="shared" si="420"/>
        <v>16</v>
      </c>
      <c r="EE193" s="48">
        <f t="shared" si="421"/>
        <v>45</v>
      </c>
      <c r="EF193" s="118">
        <f t="shared" si="422"/>
        <v>5806080</v>
      </c>
      <c r="EG193" s="118">
        <f t="shared" si="423"/>
        <v>1887661.0382800209</v>
      </c>
      <c r="EH193" s="118">
        <f t="shared" si="424"/>
        <v>800</v>
      </c>
      <c r="EI193" s="118">
        <f t="shared" si="425"/>
        <v>1510128830.6240168</v>
      </c>
      <c r="EJ193" s="51">
        <f t="shared" si="426"/>
        <v>6.9289214543540714E-2</v>
      </c>
      <c r="EL193" s="142"/>
      <c r="EM193" s="142"/>
      <c r="EN193" s="142"/>
      <c r="EO193" s="142"/>
      <c r="EP193" s="142"/>
      <c r="EQ193" s="142"/>
      <c r="ER193" s="142"/>
      <c r="ET193" s="48">
        <f t="shared" si="458"/>
        <v>29</v>
      </c>
      <c r="EU193" s="48">
        <v>9</v>
      </c>
      <c r="EV193" s="47" t="str">
        <f t="shared" si="427"/>
        <v>Qn5</v>
      </c>
      <c r="EW193" s="47"/>
      <c r="EX193" s="47" t="s">
        <v>238</v>
      </c>
      <c r="EY193" s="99" t="s">
        <v>239</v>
      </c>
      <c r="EZ193" s="99" t="s">
        <v>239</v>
      </c>
      <c r="FA193" s="99" t="s">
        <v>239</v>
      </c>
      <c r="FB193" s="99" t="s">
        <v>239</v>
      </c>
      <c r="FC193" s="47">
        <v>5</v>
      </c>
      <c r="FD193" s="48">
        <f t="shared" si="428"/>
        <v>18</v>
      </c>
      <c r="FE193" s="48">
        <f t="shared" si="429"/>
        <v>16</v>
      </c>
      <c r="FF193" s="48">
        <f t="shared" si="430"/>
        <v>28</v>
      </c>
      <c r="FG193" s="48">
        <f t="shared" si="431"/>
        <v>16</v>
      </c>
      <c r="FH193" s="48">
        <f t="shared" si="432"/>
        <v>45</v>
      </c>
      <c r="FI193" s="118">
        <f t="shared" si="433"/>
        <v>5806080</v>
      </c>
      <c r="FJ193" s="118">
        <f t="shared" si="434"/>
        <v>2194336.2302158275</v>
      </c>
      <c r="FK193" s="118">
        <f t="shared" si="435"/>
        <v>1000</v>
      </c>
      <c r="FL193" s="118">
        <f t="shared" si="436"/>
        <v>2194336230.2158275</v>
      </c>
      <c r="FM193" s="51">
        <f t="shared" si="437"/>
        <v>0.10068269061074818</v>
      </c>
      <c r="FO193" s="142"/>
      <c r="FP193" s="142"/>
      <c r="FQ193" s="142"/>
      <c r="FR193" s="142"/>
      <c r="FS193" s="142"/>
      <c r="FT193" s="142"/>
      <c r="FU193" s="142"/>
      <c r="FW193" s="48">
        <f t="shared" si="459"/>
        <v>29</v>
      </c>
      <c r="FX193" s="48">
        <v>9</v>
      </c>
      <c r="FY193" s="47" t="str">
        <f t="shared" si="438"/>
        <v>Qn5</v>
      </c>
      <c r="FZ193" s="47"/>
      <c r="GA193" s="47" t="s">
        <v>238</v>
      </c>
      <c r="GB193" s="99" t="s">
        <v>239</v>
      </c>
      <c r="GC193" s="99" t="s">
        <v>239</v>
      </c>
      <c r="GD193" s="99" t="s">
        <v>239</v>
      </c>
      <c r="GE193" s="99" t="s">
        <v>239</v>
      </c>
      <c r="GF193" s="47">
        <v>5</v>
      </c>
      <c r="GG193" s="48">
        <f t="shared" si="439"/>
        <v>18</v>
      </c>
      <c r="GH193" s="48">
        <f t="shared" si="440"/>
        <v>16</v>
      </c>
      <c r="GI193" s="48">
        <f t="shared" si="441"/>
        <v>28</v>
      </c>
      <c r="GJ193" s="48">
        <f t="shared" si="442"/>
        <v>16</v>
      </c>
      <c r="GK193" s="48">
        <f t="shared" si="443"/>
        <v>45</v>
      </c>
      <c r="GL193" s="118">
        <f t="shared" si="444"/>
        <v>5806080</v>
      </c>
      <c r="GM193" s="118">
        <f t="shared" si="445"/>
        <v>2263275</v>
      </c>
      <c r="GN193" s="118">
        <f t="shared" si="446"/>
        <v>1500</v>
      </c>
      <c r="GO193" s="118">
        <f t="shared" si="447"/>
        <v>3394912500</v>
      </c>
      <c r="GP193" s="51">
        <f t="shared" si="448"/>
        <v>0.15576871045621046</v>
      </c>
      <c r="GS193" s="48">
        <v>4</v>
      </c>
      <c r="GT193" s="47">
        <v>5</v>
      </c>
      <c r="GU193" s="97" t="s">
        <v>240</v>
      </c>
      <c r="GV193" s="297">
        <f t="shared" si="481"/>
        <v>3</v>
      </c>
      <c r="GW193" s="47" t="s">
        <v>206</v>
      </c>
      <c r="GX193" s="99" t="str">
        <f t="shared" si="477"/>
        <v>Pc5</v>
      </c>
      <c r="GY193" s="48">
        <f t="shared" si="486"/>
        <v>5400</v>
      </c>
      <c r="GZ193" s="307">
        <f t="shared" si="482"/>
        <v>9878.1061357591261</v>
      </c>
      <c r="HA193" s="95">
        <f t="shared" si="483"/>
        <v>17725.299525397768</v>
      </c>
      <c r="HB193" s="51">
        <f t="shared" si="478"/>
        <v>7.8756687235711836E-5</v>
      </c>
      <c r="HC193" s="51">
        <f t="shared" si="479"/>
        <v>5.077488246167188E-3</v>
      </c>
      <c r="HD193" s="453">
        <f t="shared" si="480"/>
        <v>0.44866529303726244</v>
      </c>
    </row>
    <row r="194" spans="7:215">
      <c r="G194" s="49"/>
      <c r="H194" s="47" t="str">
        <f t="shared" si="490"/>
        <v/>
      </c>
      <c r="I194" s="47" t="str">
        <f t="shared" si="490"/>
        <v/>
      </c>
      <c r="J194" s="47" t="str">
        <f t="shared" si="490"/>
        <v/>
      </c>
      <c r="K194" s="47" t="str">
        <f t="shared" si="490"/>
        <v/>
      </c>
      <c r="L194" s="47" t="str">
        <f t="shared" si="490"/>
        <v/>
      </c>
      <c r="M194" s="49" t="str">
        <f t="shared" si="473"/>
        <v>PIC-b</v>
      </c>
      <c r="N194" s="201" t="str">
        <f t="shared" si="462"/>
        <v/>
      </c>
      <c r="O194" s="47" t="str">
        <f t="shared" si="463"/>
        <v/>
      </c>
      <c r="P194" s="47" t="str">
        <f t="shared" si="464"/>
        <v/>
      </c>
      <c r="Q194" s="47" t="str">
        <f t="shared" si="465"/>
        <v/>
      </c>
      <c r="R194" s="201" t="str">
        <f t="shared" si="466"/>
        <v/>
      </c>
      <c r="Z194" s="47" t="str">
        <f t="shared" si="491"/>
        <v/>
      </c>
      <c r="AA194" s="47" t="str">
        <f t="shared" si="491"/>
        <v/>
      </c>
      <c r="AB194" s="47" t="str">
        <f t="shared" si="491"/>
        <v/>
      </c>
      <c r="AC194" s="47" t="str">
        <f t="shared" si="491"/>
        <v/>
      </c>
      <c r="AD194" s="47" t="str">
        <f t="shared" si="491"/>
        <v/>
      </c>
      <c r="AE194" s="49" t="str">
        <f t="shared" si="474"/>
        <v>PIC-b</v>
      </c>
      <c r="AF194" s="201" t="str">
        <f t="shared" si="467"/>
        <v/>
      </c>
      <c r="AG194" s="47" t="str">
        <f t="shared" si="468"/>
        <v/>
      </c>
      <c r="AH194" s="47" t="str">
        <f t="shared" si="469"/>
        <v/>
      </c>
      <c r="AI194" s="47" t="str">
        <f t="shared" si="470"/>
        <v/>
      </c>
      <c r="AJ194" s="201">
        <f t="shared" si="471"/>
        <v>1</v>
      </c>
      <c r="AL194" s="258"/>
      <c r="AM194" s="142"/>
      <c r="AN194" s="142"/>
      <c r="AO194" s="142"/>
      <c r="AP194" s="142"/>
      <c r="AQ194" s="142"/>
      <c r="AR194" s="142"/>
      <c r="AT194" s="46">
        <f t="shared" si="487"/>
        <v>11</v>
      </c>
      <c r="AU194" s="47">
        <f t="shared" si="487"/>
        <v>10</v>
      </c>
      <c r="AV194" s="47" t="str">
        <f t="shared" si="487"/>
        <v>Te</v>
      </c>
      <c r="AW194" s="171">
        <f t="shared" si="489"/>
        <v>0</v>
      </c>
      <c r="AX194" s="171">
        <f t="shared" si="488"/>
        <v>0</v>
      </c>
      <c r="AY194" s="171">
        <f t="shared" si="488"/>
        <v>5.4358630221198008E-3</v>
      </c>
      <c r="AZ194" s="171">
        <f t="shared" si="488"/>
        <v>4.8722785616324635E-3</v>
      </c>
      <c r="BA194" s="171">
        <f t="shared" si="488"/>
        <v>8.726469065610384E-3</v>
      </c>
      <c r="BK194" s="48">
        <f t="shared" si="449"/>
        <v>30</v>
      </c>
      <c r="BL194" s="48">
        <v>9</v>
      </c>
      <c r="BM194" s="47" t="str">
        <f t="shared" si="400"/>
        <v>Qn4</v>
      </c>
      <c r="BN194" s="47"/>
      <c r="BO194" s="47" t="s">
        <v>238</v>
      </c>
      <c r="BP194" s="99" t="s">
        <v>239</v>
      </c>
      <c r="BQ194" s="99" t="s">
        <v>239</v>
      </c>
      <c r="BR194" s="99" t="s">
        <v>239</v>
      </c>
      <c r="BS194" s="47" t="s">
        <v>166</v>
      </c>
      <c r="BT194" s="47">
        <v>4</v>
      </c>
      <c r="BU194" s="48">
        <f t="shared" si="401"/>
        <v>18</v>
      </c>
      <c r="BV194" s="48">
        <f t="shared" si="402"/>
        <v>16</v>
      </c>
      <c r="BW194" s="48">
        <f t="shared" si="403"/>
        <v>28</v>
      </c>
      <c r="BX194" s="48">
        <f t="shared" si="404"/>
        <v>16</v>
      </c>
      <c r="BY194" s="48">
        <f t="shared" si="405"/>
        <v>51</v>
      </c>
      <c r="BZ194" s="118">
        <f t="shared" si="406"/>
        <v>6580224</v>
      </c>
      <c r="CA194" s="118">
        <f t="shared" si="407"/>
        <v>2626504.1228779308</v>
      </c>
      <c r="CB194" s="118">
        <f t="shared" si="408"/>
        <v>60</v>
      </c>
      <c r="CC194" s="118">
        <f t="shared" si="450"/>
        <v>157590247.37267584</v>
      </c>
      <c r="CD194" s="51">
        <f t="shared" si="409"/>
        <v>7.2307105451810388E-3</v>
      </c>
      <c r="CE194" s="81"/>
      <c r="CN194" s="48">
        <f t="shared" si="451"/>
        <v>30</v>
      </c>
      <c r="CO194" s="48">
        <v>9</v>
      </c>
      <c r="CP194" s="47" t="str">
        <f t="shared" si="410"/>
        <v>Qn4</v>
      </c>
      <c r="CQ194" s="47"/>
      <c r="CR194" s="47" t="s">
        <v>238</v>
      </c>
      <c r="CS194" s="99" t="s">
        <v>239</v>
      </c>
      <c r="CT194" s="99" t="s">
        <v>239</v>
      </c>
      <c r="CU194" s="99" t="s">
        <v>239</v>
      </c>
      <c r="CV194" s="47" t="s">
        <v>166</v>
      </c>
      <c r="CW194" s="47">
        <v>4</v>
      </c>
      <c r="CX194" s="48">
        <f t="shared" si="452"/>
        <v>18</v>
      </c>
      <c r="CY194" s="48">
        <f t="shared" si="453"/>
        <v>16</v>
      </c>
      <c r="CZ194" s="48">
        <f t="shared" si="454"/>
        <v>28</v>
      </c>
      <c r="DA194" s="48">
        <f t="shared" si="455"/>
        <v>16</v>
      </c>
      <c r="DB194" s="48">
        <f t="shared" si="456"/>
        <v>51</v>
      </c>
      <c r="DC194" s="118">
        <f t="shared" si="411"/>
        <v>6580224</v>
      </c>
      <c r="DD194" s="118">
        <f t="shared" si="412"/>
        <v>2762841.3511879048</v>
      </c>
      <c r="DE194" s="118">
        <f t="shared" si="413"/>
        <v>100</v>
      </c>
      <c r="DF194" s="118">
        <f t="shared" si="414"/>
        <v>276284135.11879051</v>
      </c>
      <c r="DG194" s="51">
        <f t="shared" si="415"/>
        <v>1.2676740106545722E-2</v>
      </c>
      <c r="DI194" s="142"/>
      <c r="DJ194" s="142"/>
      <c r="DK194" s="142"/>
      <c r="DL194" s="142"/>
      <c r="DM194" s="142"/>
      <c r="DN194" s="142"/>
      <c r="DQ194" s="48">
        <f t="shared" si="457"/>
        <v>30</v>
      </c>
      <c r="DR194" s="48">
        <v>9</v>
      </c>
      <c r="DS194" s="47" t="str">
        <f t="shared" si="416"/>
        <v>Qn4</v>
      </c>
      <c r="DT194" s="47"/>
      <c r="DU194" s="47" t="s">
        <v>238</v>
      </c>
      <c r="DV194" s="99" t="s">
        <v>239</v>
      </c>
      <c r="DW194" s="99" t="s">
        <v>239</v>
      </c>
      <c r="DX194" s="99" t="s">
        <v>239</v>
      </c>
      <c r="DY194" s="47" t="s">
        <v>166</v>
      </c>
      <c r="DZ194" s="47">
        <v>4</v>
      </c>
      <c r="EA194" s="48">
        <f t="shared" si="417"/>
        <v>18</v>
      </c>
      <c r="EB194" s="48">
        <f t="shared" si="418"/>
        <v>16</v>
      </c>
      <c r="EC194" s="48">
        <f t="shared" si="419"/>
        <v>28</v>
      </c>
      <c r="ED194" s="48">
        <f t="shared" si="420"/>
        <v>16</v>
      </c>
      <c r="EE194" s="48">
        <f t="shared" si="421"/>
        <v>51</v>
      </c>
      <c r="EF194" s="118">
        <f t="shared" si="422"/>
        <v>6580224</v>
      </c>
      <c r="EG194" s="118">
        <f t="shared" si="423"/>
        <v>2139349.1767173568</v>
      </c>
      <c r="EH194" s="118">
        <f t="shared" si="424"/>
        <v>160</v>
      </c>
      <c r="EI194" s="118">
        <f t="shared" si="425"/>
        <v>342295868.27477705</v>
      </c>
      <c r="EJ194" s="51">
        <f t="shared" si="426"/>
        <v>1.5705555296535889E-2</v>
      </c>
      <c r="EL194" s="142"/>
      <c r="EM194" s="142"/>
      <c r="EN194" s="142"/>
      <c r="EO194" s="142"/>
      <c r="EP194" s="142"/>
      <c r="EQ194" s="142"/>
      <c r="ER194" s="142"/>
      <c r="ET194" s="48">
        <f t="shared" si="458"/>
        <v>30</v>
      </c>
      <c r="EU194" s="48">
        <v>9</v>
      </c>
      <c r="EV194" s="47" t="str">
        <f t="shared" si="427"/>
        <v>Qn4</v>
      </c>
      <c r="EW194" s="47"/>
      <c r="EX194" s="47" t="s">
        <v>238</v>
      </c>
      <c r="EY194" s="99" t="s">
        <v>239</v>
      </c>
      <c r="EZ194" s="99" t="s">
        <v>239</v>
      </c>
      <c r="FA194" s="99" t="s">
        <v>239</v>
      </c>
      <c r="FB194" s="47" t="s">
        <v>166</v>
      </c>
      <c r="FC194" s="47">
        <v>4</v>
      </c>
      <c r="FD194" s="48">
        <f t="shared" si="428"/>
        <v>18</v>
      </c>
      <c r="FE194" s="48">
        <f t="shared" si="429"/>
        <v>16</v>
      </c>
      <c r="FF194" s="48">
        <f t="shared" si="430"/>
        <v>28</v>
      </c>
      <c r="FG194" s="48">
        <f t="shared" si="431"/>
        <v>16</v>
      </c>
      <c r="FH194" s="48">
        <f t="shared" si="432"/>
        <v>51</v>
      </c>
      <c r="FI194" s="118">
        <f t="shared" si="433"/>
        <v>6580224</v>
      </c>
      <c r="FJ194" s="118">
        <f t="shared" si="434"/>
        <v>2486914.3942446043</v>
      </c>
      <c r="FK194" s="118">
        <f t="shared" si="435"/>
        <v>200</v>
      </c>
      <c r="FL194" s="118">
        <f t="shared" si="436"/>
        <v>497382878.84892088</v>
      </c>
      <c r="FM194" s="51">
        <f t="shared" si="437"/>
        <v>2.2821409871769584E-2</v>
      </c>
      <c r="FO194" s="142"/>
      <c r="FP194" s="142"/>
      <c r="FQ194" s="142"/>
      <c r="FR194" s="142"/>
      <c r="FS194" s="142"/>
      <c r="FT194" s="142"/>
      <c r="FU194" s="142"/>
      <c r="FW194" s="48">
        <f t="shared" si="459"/>
        <v>30</v>
      </c>
      <c r="FX194" s="48">
        <v>9</v>
      </c>
      <c r="FY194" s="47" t="str">
        <f t="shared" si="438"/>
        <v>Qn4</v>
      </c>
      <c r="FZ194" s="47"/>
      <c r="GA194" s="47" t="s">
        <v>238</v>
      </c>
      <c r="GB194" s="99" t="s">
        <v>239</v>
      </c>
      <c r="GC194" s="99" t="s">
        <v>239</v>
      </c>
      <c r="GD194" s="99" t="s">
        <v>239</v>
      </c>
      <c r="GE194" s="47" t="s">
        <v>166</v>
      </c>
      <c r="GF194" s="47">
        <v>4</v>
      </c>
      <c r="GG194" s="48">
        <f t="shared" si="439"/>
        <v>18</v>
      </c>
      <c r="GH194" s="48">
        <f t="shared" si="440"/>
        <v>16</v>
      </c>
      <c r="GI194" s="48">
        <f t="shared" si="441"/>
        <v>28</v>
      </c>
      <c r="GJ194" s="48">
        <f t="shared" si="442"/>
        <v>16</v>
      </c>
      <c r="GK194" s="48">
        <f t="shared" si="443"/>
        <v>51</v>
      </c>
      <c r="GL194" s="118">
        <f t="shared" si="444"/>
        <v>6580224</v>
      </c>
      <c r="GM194" s="118">
        <f t="shared" si="445"/>
        <v>2565045</v>
      </c>
      <c r="GN194" s="118">
        <f t="shared" si="446"/>
        <v>300</v>
      </c>
      <c r="GO194" s="118">
        <f t="shared" si="447"/>
        <v>769513500</v>
      </c>
      <c r="GP194" s="51">
        <f t="shared" si="448"/>
        <v>3.5307574370074368E-2</v>
      </c>
      <c r="GS194" s="48">
        <v>4</v>
      </c>
      <c r="GT194" s="47">
        <v>4</v>
      </c>
      <c r="GU194" s="97" t="s">
        <v>240</v>
      </c>
      <c r="GV194" s="297">
        <f t="shared" si="481"/>
        <v>3</v>
      </c>
      <c r="GW194" s="47" t="s">
        <v>206</v>
      </c>
      <c r="GX194" s="99" t="str">
        <f t="shared" si="477"/>
        <v>Pc4</v>
      </c>
      <c r="GY194" s="48">
        <f t="shared" si="486"/>
        <v>900</v>
      </c>
      <c r="GZ194" s="307">
        <f t="shared" si="482"/>
        <v>40061.208217245352</v>
      </c>
      <c r="HA194" s="95">
        <f t="shared" si="483"/>
        <v>4370.6218007830103</v>
      </c>
      <c r="HB194" s="51">
        <f t="shared" si="478"/>
        <v>3.1940212045594246E-4</v>
      </c>
      <c r="HC194" s="51">
        <f t="shared" si="479"/>
        <v>3.4320059441685629E-3</v>
      </c>
      <c r="HD194" s="453">
        <f t="shared" si="480"/>
        <v>4.5992869083817681E-2</v>
      </c>
    </row>
    <row r="195" spans="7:215">
      <c r="G195" s="49"/>
      <c r="H195" s="47" t="str">
        <f t="shared" si="490"/>
        <v/>
      </c>
      <c r="I195" s="47" t="str">
        <f t="shared" si="490"/>
        <v/>
      </c>
      <c r="J195" s="47" t="str">
        <f t="shared" si="490"/>
        <v/>
      </c>
      <c r="K195" s="47" t="str">
        <f t="shared" si="490"/>
        <v/>
      </c>
      <c r="L195" s="47" t="str">
        <f t="shared" si="490"/>
        <v/>
      </c>
      <c r="M195" s="49" t="str">
        <f t="shared" si="473"/>
        <v>PIC-b</v>
      </c>
      <c r="N195" s="201" t="str">
        <f t="shared" si="462"/>
        <v/>
      </c>
      <c r="O195" s="47" t="str">
        <f t="shared" si="463"/>
        <v/>
      </c>
      <c r="P195" s="47" t="str">
        <f t="shared" si="464"/>
        <v/>
      </c>
      <c r="Q195" s="47" t="str">
        <f t="shared" si="465"/>
        <v/>
      </c>
      <c r="R195" s="201" t="str">
        <f t="shared" si="466"/>
        <v/>
      </c>
      <c r="Z195" s="47" t="str">
        <f t="shared" si="491"/>
        <v/>
      </c>
      <c r="AA195" s="47" t="str">
        <f t="shared" si="491"/>
        <v/>
      </c>
      <c r="AB195" s="47" t="str">
        <f t="shared" si="491"/>
        <v/>
      </c>
      <c r="AC195" s="47" t="str">
        <f t="shared" si="491"/>
        <v/>
      </c>
      <c r="AD195" s="47" t="str">
        <f t="shared" si="491"/>
        <v/>
      </c>
      <c r="AE195" s="49" t="str">
        <f t="shared" si="474"/>
        <v>PIC-b</v>
      </c>
      <c r="AF195" s="201" t="str">
        <f t="shared" si="467"/>
        <v/>
      </c>
      <c r="AG195" s="47" t="str">
        <f t="shared" si="468"/>
        <v/>
      </c>
      <c r="AH195" s="47" t="str">
        <f t="shared" si="469"/>
        <v/>
      </c>
      <c r="AI195" s="47" t="str">
        <f t="shared" si="470"/>
        <v/>
      </c>
      <c r="AJ195" s="201" t="str">
        <f t="shared" si="471"/>
        <v/>
      </c>
      <c r="AL195" s="258"/>
      <c r="AM195" s="142"/>
      <c r="AN195" s="142"/>
      <c r="AO195" s="142"/>
      <c r="AP195" s="142"/>
      <c r="AQ195" s="142"/>
      <c r="AR195" s="142"/>
      <c r="AT195" s="46">
        <f t="shared" si="487"/>
        <v>12</v>
      </c>
      <c r="AU195" s="47">
        <f t="shared" si="487"/>
        <v>9</v>
      </c>
      <c r="AV195" s="47" t="str">
        <f t="shared" si="487"/>
        <v>Nn</v>
      </c>
      <c r="AW195" s="171">
        <f t="shared" si="489"/>
        <v>0</v>
      </c>
      <c r="AX195" s="171">
        <f t="shared" si="488"/>
        <v>0</v>
      </c>
      <c r="AY195" s="171">
        <f t="shared" si="488"/>
        <v>4.397928307388956E-3</v>
      </c>
      <c r="AZ195" s="171">
        <f t="shared" si="488"/>
        <v>1.3118791828634273E-2</v>
      </c>
      <c r="BA195" s="171">
        <f t="shared" si="488"/>
        <v>7.1993369791285653E-3</v>
      </c>
      <c r="BK195" s="48">
        <f t="shared" si="449"/>
        <v>31</v>
      </c>
      <c r="BL195" s="48">
        <v>9</v>
      </c>
      <c r="BM195" s="47" t="str">
        <f t="shared" si="400"/>
        <v>Qn3</v>
      </c>
      <c r="BN195" s="47"/>
      <c r="BO195" s="47" t="s">
        <v>238</v>
      </c>
      <c r="BP195" s="99" t="s">
        <v>239</v>
      </c>
      <c r="BQ195" s="99" t="s">
        <v>239</v>
      </c>
      <c r="BR195" s="47" t="s">
        <v>166</v>
      </c>
      <c r="BS195" s="99" t="s">
        <v>223</v>
      </c>
      <c r="BT195" s="47">
        <v>3</v>
      </c>
      <c r="BU195" s="48">
        <f t="shared" si="401"/>
        <v>18</v>
      </c>
      <c r="BV195" s="48">
        <f t="shared" si="402"/>
        <v>16</v>
      </c>
      <c r="BW195" s="48">
        <f t="shared" si="403"/>
        <v>28</v>
      </c>
      <c r="BX195" s="48">
        <f t="shared" si="404"/>
        <v>59</v>
      </c>
      <c r="BY195" s="48">
        <f t="shared" si="405"/>
        <v>91</v>
      </c>
      <c r="BZ195" s="118">
        <f t="shared" si="406"/>
        <v>43295616</v>
      </c>
      <c r="CA195" s="118">
        <f t="shared" si="407"/>
        <v>17281495.877122071</v>
      </c>
      <c r="CB195" s="118">
        <f t="shared" si="408"/>
        <v>30</v>
      </c>
      <c r="CC195" s="118">
        <f t="shared" si="450"/>
        <v>518444876.31366211</v>
      </c>
      <c r="CD195" s="51">
        <f t="shared" si="409"/>
        <v>2.3787797130561887E-2</v>
      </c>
      <c r="CE195" s="81"/>
      <c r="CN195" s="48">
        <f t="shared" si="451"/>
        <v>31</v>
      </c>
      <c r="CO195" s="48">
        <v>9</v>
      </c>
      <c r="CP195" s="47" t="str">
        <f t="shared" si="410"/>
        <v>Qn3</v>
      </c>
      <c r="CQ195" s="47"/>
      <c r="CR195" s="47" t="s">
        <v>238</v>
      </c>
      <c r="CS195" s="99" t="s">
        <v>239</v>
      </c>
      <c r="CT195" s="99" t="s">
        <v>239</v>
      </c>
      <c r="CU195" s="47" t="s">
        <v>166</v>
      </c>
      <c r="CV195" s="99" t="s">
        <v>223</v>
      </c>
      <c r="CW195" s="47">
        <v>3</v>
      </c>
      <c r="CX195" s="48">
        <f t="shared" si="452"/>
        <v>18</v>
      </c>
      <c r="CY195" s="48">
        <f t="shared" si="453"/>
        <v>16</v>
      </c>
      <c r="CZ195" s="48">
        <f t="shared" si="454"/>
        <v>28</v>
      </c>
      <c r="DA195" s="48">
        <f t="shared" si="455"/>
        <v>59</v>
      </c>
      <c r="DB195" s="48">
        <f t="shared" si="456"/>
        <v>91</v>
      </c>
      <c r="DC195" s="118">
        <f t="shared" si="411"/>
        <v>43295616</v>
      </c>
      <c r="DD195" s="118">
        <f t="shared" si="412"/>
        <v>18178548.057019439</v>
      </c>
      <c r="DE195" s="118">
        <f t="shared" si="413"/>
        <v>50</v>
      </c>
      <c r="DF195" s="118">
        <f t="shared" si="414"/>
        <v>908927402.85097194</v>
      </c>
      <c r="DG195" s="51">
        <f t="shared" si="415"/>
        <v>4.1704300019634793E-2</v>
      </c>
      <c r="DI195" s="142"/>
      <c r="DJ195" s="142"/>
      <c r="DK195" s="142"/>
      <c r="DL195" s="142"/>
      <c r="DM195" s="142"/>
      <c r="DN195" s="142"/>
      <c r="DQ195" s="48">
        <f t="shared" si="457"/>
        <v>31</v>
      </c>
      <c r="DR195" s="48">
        <v>9</v>
      </c>
      <c r="DS195" s="47" t="str">
        <f t="shared" si="416"/>
        <v>Qn3</v>
      </c>
      <c r="DT195" s="47"/>
      <c r="DU195" s="47" t="s">
        <v>238</v>
      </c>
      <c r="DV195" s="99" t="s">
        <v>239</v>
      </c>
      <c r="DW195" s="99" t="s">
        <v>239</v>
      </c>
      <c r="DX195" s="47" t="s">
        <v>166</v>
      </c>
      <c r="DY195" s="99" t="s">
        <v>223</v>
      </c>
      <c r="DZ195" s="47">
        <v>3</v>
      </c>
      <c r="EA195" s="48">
        <f t="shared" si="417"/>
        <v>18</v>
      </c>
      <c r="EB195" s="48">
        <f t="shared" si="418"/>
        <v>16</v>
      </c>
      <c r="EC195" s="48">
        <f t="shared" si="419"/>
        <v>28</v>
      </c>
      <c r="ED195" s="48">
        <f t="shared" si="420"/>
        <v>59</v>
      </c>
      <c r="EE195" s="48">
        <f t="shared" si="421"/>
        <v>91</v>
      </c>
      <c r="EF195" s="118">
        <f t="shared" si="422"/>
        <v>43295616</v>
      </c>
      <c r="EG195" s="118">
        <f t="shared" si="423"/>
        <v>14076183.492396433</v>
      </c>
      <c r="EH195" s="118">
        <f t="shared" si="424"/>
        <v>80</v>
      </c>
      <c r="EI195" s="118">
        <f t="shared" si="425"/>
        <v>1126094679.3917146</v>
      </c>
      <c r="EJ195" s="51">
        <f t="shared" si="426"/>
        <v>5.1668582345037503E-2</v>
      </c>
      <c r="EL195" s="142"/>
      <c r="EM195" s="142"/>
      <c r="EN195" s="142"/>
      <c r="EO195" s="142"/>
      <c r="EP195" s="142"/>
      <c r="EQ195" s="142"/>
      <c r="ER195" s="142"/>
      <c r="ET195" s="48">
        <f t="shared" si="458"/>
        <v>31</v>
      </c>
      <c r="EU195" s="48">
        <v>9</v>
      </c>
      <c r="EV195" s="47" t="str">
        <f t="shared" si="427"/>
        <v>Qn3</v>
      </c>
      <c r="EW195" s="47"/>
      <c r="EX195" s="47" t="s">
        <v>238</v>
      </c>
      <c r="EY195" s="99" t="s">
        <v>239</v>
      </c>
      <c r="EZ195" s="99" t="s">
        <v>239</v>
      </c>
      <c r="FA195" s="47" t="s">
        <v>166</v>
      </c>
      <c r="FB195" s="99" t="s">
        <v>223</v>
      </c>
      <c r="FC195" s="47">
        <v>3</v>
      </c>
      <c r="FD195" s="48">
        <f t="shared" si="428"/>
        <v>18</v>
      </c>
      <c r="FE195" s="48">
        <f t="shared" si="429"/>
        <v>16</v>
      </c>
      <c r="FF195" s="48">
        <f t="shared" si="430"/>
        <v>28</v>
      </c>
      <c r="FG195" s="48">
        <f t="shared" si="431"/>
        <v>59</v>
      </c>
      <c r="FH195" s="48">
        <f t="shared" si="432"/>
        <v>91</v>
      </c>
      <c r="FI195" s="118">
        <f t="shared" si="433"/>
        <v>43295616</v>
      </c>
      <c r="FJ195" s="118">
        <f t="shared" si="434"/>
        <v>16363043.361151079</v>
      </c>
      <c r="FK195" s="118">
        <f t="shared" si="435"/>
        <v>100</v>
      </c>
      <c r="FL195" s="118">
        <f t="shared" si="436"/>
        <v>1636304336.1151078</v>
      </c>
      <c r="FM195" s="51">
        <f t="shared" si="437"/>
        <v>7.5078523040153722E-2</v>
      </c>
      <c r="FO195" s="142"/>
      <c r="FP195" s="142"/>
      <c r="FQ195" s="142"/>
      <c r="FR195" s="142"/>
      <c r="FS195" s="142"/>
      <c r="FT195" s="142"/>
      <c r="FU195" s="142"/>
      <c r="FW195" s="48">
        <f t="shared" si="459"/>
        <v>31</v>
      </c>
      <c r="FX195" s="48">
        <v>9</v>
      </c>
      <c r="FY195" s="47" t="str">
        <f t="shared" si="438"/>
        <v>Qn3</v>
      </c>
      <c r="FZ195" s="47"/>
      <c r="GA195" s="47" t="s">
        <v>238</v>
      </c>
      <c r="GB195" s="99" t="s">
        <v>239</v>
      </c>
      <c r="GC195" s="99" t="s">
        <v>239</v>
      </c>
      <c r="GD195" s="47" t="s">
        <v>166</v>
      </c>
      <c r="GE195" s="99" t="s">
        <v>223</v>
      </c>
      <c r="GF195" s="47">
        <v>3</v>
      </c>
      <c r="GG195" s="48">
        <f t="shared" si="439"/>
        <v>18</v>
      </c>
      <c r="GH195" s="48">
        <f t="shared" si="440"/>
        <v>16</v>
      </c>
      <c r="GI195" s="48">
        <f t="shared" si="441"/>
        <v>28</v>
      </c>
      <c r="GJ195" s="48">
        <f t="shared" si="442"/>
        <v>59</v>
      </c>
      <c r="GK195" s="48">
        <f t="shared" si="443"/>
        <v>91</v>
      </c>
      <c r="GL195" s="118">
        <f t="shared" si="444"/>
        <v>43295616</v>
      </c>
      <c r="GM195" s="118">
        <f t="shared" si="445"/>
        <v>16877115.9375</v>
      </c>
      <c r="GN195" s="118">
        <f t="shared" si="446"/>
        <v>150</v>
      </c>
      <c r="GO195" s="118">
        <f t="shared" si="447"/>
        <v>2531567390.625</v>
      </c>
      <c r="GP195" s="51">
        <f t="shared" si="448"/>
        <v>0.11615586200547139</v>
      </c>
      <c r="GS195" s="48">
        <v>4</v>
      </c>
      <c r="GT195" s="47">
        <v>3</v>
      </c>
      <c r="GU195" s="97" t="s">
        <v>240</v>
      </c>
      <c r="GV195" s="297">
        <f t="shared" si="481"/>
        <v>3</v>
      </c>
      <c r="GW195" s="47" t="s">
        <v>206</v>
      </c>
      <c r="GX195" s="99" t="str">
        <f t="shared" si="477"/>
        <v>Pc3</v>
      </c>
      <c r="GY195" s="48">
        <f t="shared" si="486"/>
        <v>90</v>
      </c>
      <c r="GZ195" s="307">
        <f t="shared" si="482"/>
        <v>249696.57176502232</v>
      </c>
      <c r="HA195" s="95">
        <f t="shared" si="483"/>
        <v>701.22064056518639</v>
      </c>
      <c r="HB195" s="51">
        <f t="shared" si="478"/>
        <v>1.990794038458271E-3</v>
      </c>
      <c r="HC195" s="51">
        <f t="shared" si="479"/>
        <v>2.1391269925982131E-3</v>
      </c>
      <c r="HD195" s="453">
        <f t="shared" si="480"/>
        <v>6.5566780687404953E-4</v>
      </c>
    </row>
    <row r="196" spans="7:215">
      <c r="G196" s="49"/>
      <c r="H196" s="47" t="str">
        <f t="shared" si="490"/>
        <v/>
      </c>
      <c r="I196" s="47" t="str">
        <f t="shared" si="490"/>
        <v/>
      </c>
      <c r="J196" s="47" t="str">
        <f t="shared" si="490"/>
        <v/>
      </c>
      <c r="K196" s="47" t="str">
        <f t="shared" si="490"/>
        <v/>
      </c>
      <c r="L196" s="47" t="str">
        <f t="shared" si="490"/>
        <v/>
      </c>
      <c r="M196" s="49" t="str">
        <f t="shared" si="473"/>
        <v>PIC-b</v>
      </c>
      <c r="N196" s="201" t="str">
        <f t="shared" si="462"/>
        <v/>
      </c>
      <c r="O196" s="47" t="str">
        <f t="shared" si="463"/>
        <v/>
      </c>
      <c r="P196" s="47" t="str">
        <f t="shared" si="464"/>
        <v/>
      </c>
      <c r="Q196" s="47" t="str">
        <f t="shared" si="465"/>
        <v/>
      </c>
      <c r="R196" s="201" t="str">
        <f t="shared" si="466"/>
        <v/>
      </c>
      <c r="Z196" s="47" t="str">
        <f t="shared" si="491"/>
        <v/>
      </c>
      <c r="AA196" s="47" t="str">
        <f t="shared" si="491"/>
        <v/>
      </c>
      <c r="AB196" s="47" t="str">
        <f t="shared" si="491"/>
        <v/>
      </c>
      <c r="AC196" s="47" t="str">
        <f t="shared" si="491"/>
        <v/>
      </c>
      <c r="AD196" s="47" t="str">
        <f t="shared" si="491"/>
        <v/>
      </c>
      <c r="AE196" s="49" t="str">
        <f t="shared" si="474"/>
        <v>PIC-b</v>
      </c>
      <c r="AF196" s="201" t="str">
        <f t="shared" si="467"/>
        <v/>
      </c>
      <c r="AG196" s="47" t="str">
        <f t="shared" si="468"/>
        <v/>
      </c>
      <c r="AH196" s="47" t="str">
        <f t="shared" si="469"/>
        <v/>
      </c>
      <c r="AI196" s="47" t="str">
        <f t="shared" si="470"/>
        <v/>
      </c>
      <c r="AJ196" s="201" t="str">
        <f t="shared" si="471"/>
        <v/>
      </c>
      <c r="AL196" s="258"/>
      <c r="AM196" s="142"/>
      <c r="AN196" s="142"/>
      <c r="AO196" s="142"/>
      <c r="AP196" s="142"/>
      <c r="AQ196" s="142"/>
      <c r="AR196" s="142"/>
      <c r="AT196" s="46">
        <f t="shared" si="487"/>
        <v>13</v>
      </c>
      <c r="AU196" s="47" t="str">
        <f t="shared" si="487"/>
        <v>Scatter</v>
      </c>
      <c r="AV196" s="47" t="str">
        <f t="shared" si="487"/>
        <v>Sc</v>
      </c>
      <c r="AW196" s="171">
        <f t="shared" si="489"/>
        <v>0</v>
      </c>
      <c r="AX196" s="171">
        <f t="shared" si="488"/>
        <v>0</v>
      </c>
      <c r="AY196" s="171">
        <f t="shared" si="488"/>
        <v>5.4142632797401415E-3</v>
      </c>
      <c r="AZ196" s="171">
        <f t="shared" si="488"/>
        <v>1.0817185612579537E-3</v>
      </c>
      <c r="BA196" s="171">
        <f t="shared" si="488"/>
        <v>4.6748941422912777E-5</v>
      </c>
      <c r="BK196" s="48">
        <f t="shared" si="449"/>
        <v>32</v>
      </c>
      <c r="BL196" s="48">
        <v>9</v>
      </c>
      <c r="BM196" s="47" t="str">
        <f t="shared" si="400"/>
        <v>Qn2</v>
      </c>
      <c r="BN196" s="47"/>
      <c r="BO196" s="47" t="s">
        <v>238</v>
      </c>
      <c r="BP196" s="99" t="s">
        <v>239</v>
      </c>
      <c r="BQ196" s="47" t="s">
        <v>166</v>
      </c>
      <c r="BR196" s="99" t="s">
        <v>223</v>
      </c>
      <c r="BS196" s="99" t="s">
        <v>223</v>
      </c>
      <c r="BT196" s="47">
        <v>2</v>
      </c>
      <c r="BU196" s="48">
        <f t="shared" si="401"/>
        <v>18</v>
      </c>
      <c r="BV196" s="48">
        <f t="shared" si="402"/>
        <v>16</v>
      </c>
      <c r="BW196" s="48">
        <f t="shared" si="403"/>
        <v>22</v>
      </c>
      <c r="BX196" s="48">
        <f t="shared" si="404"/>
        <v>72</v>
      </c>
      <c r="BY196" s="48">
        <f t="shared" si="405"/>
        <v>91</v>
      </c>
      <c r="BZ196" s="118">
        <f t="shared" si="406"/>
        <v>41513472</v>
      </c>
      <c r="CA196" s="118">
        <f t="shared" si="407"/>
        <v>0</v>
      </c>
      <c r="CB196" s="118">
        <f t="shared" si="408"/>
        <v>0</v>
      </c>
      <c r="CC196" s="118">
        <f t="shared" si="450"/>
        <v>0</v>
      </c>
      <c r="CD196" s="51">
        <f t="shared" si="409"/>
        <v>0</v>
      </c>
      <c r="CE196" s="81"/>
      <c r="CN196" s="48">
        <f t="shared" si="451"/>
        <v>32</v>
      </c>
      <c r="CO196" s="48">
        <v>9</v>
      </c>
      <c r="CP196" s="47" t="str">
        <f t="shared" si="410"/>
        <v>Qn2</v>
      </c>
      <c r="CQ196" s="47"/>
      <c r="CR196" s="47" t="s">
        <v>238</v>
      </c>
      <c r="CS196" s="99" t="s">
        <v>239</v>
      </c>
      <c r="CT196" s="47" t="s">
        <v>166</v>
      </c>
      <c r="CU196" s="99" t="s">
        <v>223</v>
      </c>
      <c r="CV196" s="99" t="s">
        <v>223</v>
      </c>
      <c r="CW196" s="47">
        <v>2</v>
      </c>
      <c r="CX196" s="48">
        <f t="shared" si="452"/>
        <v>18</v>
      </c>
      <c r="CY196" s="48">
        <f t="shared" si="453"/>
        <v>16</v>
      </c>
      <c r="CZ196" s="48">
        <f t="shared" si="454"/>
        <v>22</v>
      </c>
      <c r="DA196" s="48">
        <f t="shared" si="455"/>
        <v>72</v>
      </c>
      <c r="DB196" s="48">
        <f t="shared" si="456"/>
        <v>91</v>
      </c>
      <c r="DC196" s="118">
        <f t="shared" si="411"/>
        <v>41513472</v>
      </c>
      <c r="DD196" s="118">
        <f t="shared" si="412"/>
        <v>0</v>
      </c>
      <c r="DE196" s="118">
        <f t="shared" si="413"/>
        <v>0</v>
      </c>
      <c r="DF196" s="118">
        <f t="shared" si="414"/>
        <v>0</v>
      </c>
      <c r="DG196" s="51">
        <f t="shared" si="415"/>
        <v>0</v>
      </c>
      <c r="DI196" s="142"/>
      <c r="DJ196" s="142"/>
      <c r="DK196" s="142"/>
      <c r="DL196" s="142"/>
      <c r="DM196" s="142"/>
      <c r="DN196" s="142"/>
      <c r="DQ196" s="48">
        <f t="shared" si="457"/>
        <v>32</v>
      </c>
      <c r="DR196" s="48">
        <v>9</v>
      </c>
      <c r="DS196" s="47" t="str">
        <f t="shared" si="416"/>
        <v>Qn2</v>
      </c>
      <c r="DT196" s="47"/>
      <c r="DU196" s="47" t="s">
        <v>238</v>
      </c>
      <c r="DV196" s="99" t="s">
        <v>239</v>
      </c>
      <c r="DW196" s="47" t="s">
        <v>166</v>
      </c>
      <c r="DX196" s="99" t="s">
        <v>223</v>
      </c>
      <c r="DY196" s="99" t="s">
        <v>223</v>
      </c>
      <c r="DZ196" s="47">
        <v>2</v>
      </c>
      <c r="EA196" s="48">
        <f t="shared" si="417"/>
        <v>18</v>
      </c>
      <c r="EB196" s="48">
        <f t="shared" si="418"/>
        <v>16</v>
      </c>
      <c r="EC196" s="48">
        <f t="shared" si="419"/>
        <v>22</v>
      </c>
      <c r="ED196" s="48">
        <f t="shared" si="420"/>
        <v>72</v>
      </c>
      <c r="EE196" s="48">
        <f t="shared" si="421"/>
        <v>91</v>
      </c>
      <c r="EF196" s="118">
        <f t="shared" si="422"/>
        <v>41513472</v>
      </c>
      <c r="EG196" s="118">
        <f t="shared" si="423"/>
        <v>0</v>
      </c>
      <c r="EH196" s="118">
        <f t="shared" si="424"/>
        <v>0</v>
      </c>
      <c r="EI196" s="118">
        <f t="shared" si="425"/>
        <v>0</v>
      </c>
      <c r="EJ196" s="51">
        <f t="shared" si="426"/>
        <v>0</v>
      </c>
      <c r="EL196" s="142"/>
      <c r="EM196" s="142"/>
      <c r="EN196" s="142"/>
      <c r="EO196" s="142"/>
      <c r="EP196" s="142"/>
      <c r="EQ196" s="142"/>
      <c r="ER196" s="142"/>
      <c r="ET196" s="48">
        <f t="shared" si="458"/>
        <v>32</v>
      </c>
      <c r="EU196" s="48">
        <v>9</v>
      </c>
      <c r="EV196" s="47" t="str">
        <f t="shared" si="427"/>
        <v>Qn2</v>
      </c>
      <c r="EW196" s="47"/>
      <c r="EX196" s="47" t="s">
        <v>238</v>
      </c>
      <c r="EY196" s="99" t="s">
        <v>239</v>
      </c>
      <c r="EZ196" s="47" t="s">
        <v>166</v>
      </c>
      <c r="FA196" s="99" t="s">
        <v>223</v>
      </c>
      <c r="FB196" s="99" t="s">
        <v>223</v>
      </c>
      <c r="FC196" s="47">
        <v>2</v>
      </c>
      <c r="FD196" s="48">
        <f t="shared" si="428"/>
        <v>18</v>
      </c>
      <c r="FE196" s="48">
        <f t="shared" si="429"/>
        <v>16</v>
      </c>
      <c r="FF196" s="48">
        <f t="shared" si="430"/>
        <v>22</v>
      </c>
      <c r="FG196" s="48">
        <f t="shared" si="431"/>
        <v>72</v>
      </c>
      <c r="FH196" s="48">
        <f t="shared" si="432"/>
        <v>91</v>
      </c>
      <c r="FI196" s="118">
        <f t="shared" si="433"/>
        <v>41513472</v>
      </c>
      <c r="FJ196" s="118">
        <f t="shared" si="434"/>
        <v>0</v>
      </c>
      <c r="FK196" s="118">
        <f t="shared" si="435"/>
        <v>0</v>
      </c>
      <c r="FL196" s="118">
        <f t="shared" si="436"/>
        <v>0</v>
      </c>
      <c r="FM196" s="51">
        <f t="shared" si="437"/>
        <v>0</v>
      </c>
      <c r="FO196" s="142"/>
      <c r="FP196" s="142"/>
      <c r="FQ196" s="142"/>
      <c r="FR196" s="142"/>
      <c r="FS196" s="142"/>
      <c r="FT196" s="142"/>
      <c r="FU196" s="142"/>
      <c r="FW196" s="48">
        <f t="shared" si="459"/>
        <v>32</v>
      </c>
      <c r="FX196" s="48">
        <v>9</v>
      </c>
      <c r="FY196" s="47" t="str">
        <f t="shared" si="438"/>
        <v>Qn2</v>
      </c>
      <c r="FZ196" s="47"/>
      <c r="GA196" s="47" t="s">
        <v>238</v>
      </c>
      <c r="GB196" s="99" t="s">
        <v>239</v>
      </c>
      <c r="GC196" s="47" t="s">
        <v>166</v>
      </c>
      <c r="GD196" s="99" t="s">
        <v>223</v>
      </c>
      <c r="GE196" s="99" t="s">
        <v>223</v>
      </c>
      <c r="GF196" s="47">
        <v>2</v>
      </c>
      <c r="GG196" s="48">
        <f t="shared" si="439"/>
        <v>18</v>
      </c>
      <c r="GH196" s="48">
        <f t="shared" si="440"/>
        <v>16</v>
      </c>
      <c r="GI196" s="48">
        <f t="shared" si="441"/>
        <v>22</v>
      </c>
      <c r="GJ196" s="48">
        <f t="shared" si="442"/>
        <v>72</v>
      </c>
      <c r="GK196" s="48">
        <f t="shared" si="443"/>
        <v>91</v>
      </c>
      <c r="GL196" s="118">
        <f t="shared" si="444"/>
        <v>41513472</v>
      </c>
      <c r="GM196" s="118">
        <f t="shared" si="445"/>
        <v>0</v>
      </c>
      <c r="GN196" s="118">
        <f t="shared" si="446"/>
        <v>0</v>
      </c>
      <c r="GO196" s="118">
        <f t="shared" si="447"/>
        <v>0</v>
      </c>
      <c r="GP196" s="51">
        <f t="shared" si="448"/>
        <v>0</v>
      </c>
      <c r="GS196" s="48">
        <v>4</v>
      </c>
      <c r="GT196" s="47">
        <v>2</v>
      </c>
      <c r="GU196" s="97" t="s">
        <v>240</v>
      </c>
      <c r="GV196" s="297">
        <f t="shared" si="481"/>
        <v>3</v>
      </c>
      <c r="GW196" s="47" t="s">
        <v>206</v>
      </c>
      <c r="GX196" s="99" t="str">
        <f t="shared" si="477"/>
        <v>Pc2</v>
      </c>
      <c r="GY196" s="48">
        <f t="shared" si="486"/>
        <v>0</v>
      </c>
      <c r="GZ196" s="307">
        <f t="shared" si="482"/>
        <v>0</v>
      </c>
      <c r="HA196" s="95">
        <f t="shared" si="483"/>
        <v>0</v>
      </c>
      <c r="HB196" s="51">
        <f t="shared" si="478"/>
        <v>0</v>
      </c>
      <c r="HC196" s="51">
        <f t="shared" si="479"/>
        <v>0</v>
      </c>
      <c r="HD196" s="453">
        <f t="shared" si="480"/>
        <v>0</v>
      </c>
    </row>
    <row r="197" spans="7:215">
      <c r="G197" s="49"/>
      <c r="H197" s="47" t="str">
        <f>IF(H100=H101,H100,"")</f>
        <v/>
      </c>
      <c r="I197" s="47"/>
      <c r="J197" s="47"/>
      <c r="K197" s="47"/>
      <c r="L197" s="47"/>
      <c r="M197" s="49"/>
      <c r="N197" s="198"/>
      <c r="O197" s="198"/>
      <c r="P197" s="198"/>
      <c r="Q197" s="198"/>
      <c r="R197" s="198"/>
      <c r="Z197" s="47" t="str">
        <f>IF(Z100=Z101,Z100,"")</f>
        <v/>
      </c>
      <c r="AA197" s="47"/>
      <c r="AB197" s="47"/>
      <c r="AC197" s="47"/>
      <c r="AD197" s="47"/>
      <c r="AE197" s="49"/>
      <c r="AF197" s="198"/>
      <c r="AG197" s="198"/>
      <c r="AH197" s="198"/>
      <c r="AI197" s="198"/>
      <c r="AJ197" s="198"/>
      <c r="AL197" s="258"/>
      <c r="AM197" s="142"/>
      <c r="AN197" s="152"/>
      <c r="AO197" s="142"/>
      <c r="AP197" s="142"/>
      <c r="AQ197" s="142"/>
      <c r="AR197" s="142"/>
      <c r="AU197" s="63"/>
      <c r="AV197" s="186"/>
      <c r="AW197" s="186"/>
      <c r="AX197" s="186"/>
      <c r="AY197" s="186"/>
      <c r="AZ197" s="187"/>
      <c r="BA197" s="188">
        <f>SUM(AW184:BA196)</f>
        <v>0.28145797531249478</v>
      </c>
      <c r="BK197" s="48">
        <f t="shared" si="449"/>
        <v>33</v>
      </c>
      <c r="BL197" s="48">
        <v>10</v>
      </c>
      <c r="BM197" s="47" t="str">
        <f t="shared" si="400"/>
        <v>Jk5</v>
      </c>
      <c r="BN197" s="47"/>
      <c r="BO197" s="47" t="s">
        <v>241</v>
      </c>
      <c r="BP197" s="99" t="s">
        <v>242</v>
      </c>
      <c r="BQ197" s="99" t="s">
        <v>242</v>
      </c>
      <c r="BR197" s="99" t="s">
        <v>242</v>
      </c>
      <c r="BS197" s="99" t="s">
        <v>242</v>
      </c>
      <c r="BT197" s="47">
        <v>5</v>
      </c>
      <c r="BU197" s="48">
        <f t="shared" si="401"/>
        <v>24</v>
      </c>
      <c r="BV197" s="48">
        <f t="shared" si="402"/>
        <v>12</v>
      </c>
      <c r="BW197" s="48">
        <f t="shared" si="403"/>
        <v>12</v>
      </c>
      <c r="BX197" s="48">
        <f t="shared" si="404"/>
        <v>52</v>
      </c>
      <c r="BY197" s="48">
        <f t="shared" si="405"/>
        <v>21</v>
      </c>
      <c r="BZ197" s="118">
        <f t="shared" si="406"/>
        <v>3773952</v>
      </c>
      <c r="CA197" s="118">
        <f t="shared" si="407"/>
        <v>1506377.3645917543</v>
      </c>
      <c r="CB197" s="118">
        <f t="shared" si="408"/>
        <v>300</v>
      </c>
      <c r="CC197" s="118">
        <f t="shared" si="450"/>
        <v>451913209.37752628</v>
      </c>
      <c r="CD197" s="51">
        <f t="shared" si="409"/>
        <v>2.0735125828092685E-2</v>
      </c>
      <c r="CN197" s="48">
        <f t="shared" si="451"/>
        <v>33</v>
      </c>
      <c r="CO197" s="48">
        <v>10</v>
      </c>
      <c r="CP197" s="47" t="str">
        <f t="shared" si="410"/>
        <v>Jk5</v>
      </c>
      <c r="CQ197" s="47"/>
      <c r="CR197" s="47" t="s">
        <v>241</v>
      </c>
      <c r="CS197" s="99" t="s">
        <v>242</v>
      </c>
      <c r="CT197" s="99" t="s">
        <v>242</v>
      </c>
      <c r="CU197" s="99" t="s">
        <v>242</v>
      </c>
      <c r="CV197" s="99" t="s">
        <v>242</v>
      </c>
      <c r="CW197" s="47">
        <v>5</v>
      </c>
      <c r="CX197" s="48">
        <f t="shared" si="452"/>
        <v>24</v>
      </c>
      <c r="CY197" s="48">
        <f t="shared" si="453"/>
        <v>12</v>
      </c>
      <c r="CZ197" s="48">
        <f t="shared" si="454"/>
        <v>12</v>
      </c>
      <c r="DA197" s="48">
        <f t="shared" si="455"/>
        <v>52</v>
      </c>
      <c r="DB197" s="48">
        <f t="shared" si="456"/>
        <v>21</v>
      </c>
      <c r="DC197" s="118">
        <f t="shared" si="411"/>
        <v>3773952</v>
      </c>
      <c r="DD197" s="118">
        <f t="shared" si="412"/>
        <v>1584570.7749460042</v>
      </c>
      <c r="DE197" s="118">
        <f t="shared" si="413"/>
        <v>500</v>
      </c>
      <c r="DF197" s="118">
        <f t="shared" si="414"/>
        <v>792285387.47300208</v>
      </c>
      <c r="DG197" s="51">
        <f t="shared" si="415"/>
        <v>3.6352416482006107E-2</v>
      </c>
      <c r="DI197" s="142"/>
      <c r="DJ197" s="142"/>
      <c r="DK197" s="142"/>
      <c r="DL197" s="142"/>
      <c r="DM197" s="142"/>
      <c r="DN197" s="142"/>
      <c r="DQ197" s="48">
        <f t="shared" si="457"/>
        <v>33</v>
      </c>
      <c r="DR197" s="48">
        <v>10</v>
      </c>
      <c r="DS197" s="47" t="str">
        <f t="shared" si="416"/>
        <v>Jk5</v>
      </c>
      <c r="DT197" s="47"/>
      <c r="DU197" s="47" t="s">
        <v>241</v>
      </c>
      <c r="DV197" s="99" t="s">
        <v>242</v>
      </c>
      <c r="DW197" s="99" t="s">
        <v>242</v>
      </c>
      <c r="DX197" s="99" t="s">
        <v>242</v>
      </c>
      <c r="DY197" s="99" t="s">
        <v>242</v>
      </c>
      <c r="DZ197" s="47">
        <v>5</v>
      </c>
      <c r="EA197" s="48">
        <f t="shared" si="417"/>
        <v>24</v>
      </c>
      <c r="EB197" s="48">
        <f t="shared" si="418"/>
        <v>12</v>
      </c>
      <c r="EC197" s="48">
        <f t="shared" si="419"/>
        <v>12</v>
      </c>
      <c r="ED197" s="48">
        <f t="shared" si="420"/>
        <v>52</v>
      </c>
      <c r="EE197" s="48">
        <f t="shared" si="421"/>
        <v>21</v>
      </c>
      <c r="EF197" s="118">
        <f t="shared" si="422"/>
        <v>3773952</v>
      </c>
      <c r="EG197" s="118">
        <f t="shared" si="423"/>
        <v>1226979.6748820136</v>
      </c>
      <c r="EH197" s="118">
        <f t="shared" si="424"/>
        <v>800</v>
      </c>
      <c r="EI197" s="118">
        <f t="shared" si="425"/>
        <v>981583739.90561092</v>
      </c>
      <c r="EJ197" s="51">
        <f t="shared" si="426"/>
        <v>4.5037989453301466E-2</v>
      </c>
      <c r="EL197" s="142"/>
      <c r="EM197" s="142"/>
      <c r="EN197" s="142"/>
      <c r="EO197" s="142"/>
      <c r="EP197" s="142"/>
      <c r="EQ197" s="142"/>
      <c r="ER197" s="142"/>
      <c r="ET197" s="48">
        <f t="shared" si="458"/>
        <v>33</v>
      </c>
      <c r="EU197" s="48">
        <v>10</v>
      </c>
      <c r="EV197" s="47" t="str">
        <f t="shared" si="427"/>
        <v>Jk5</v>
      </c>
      <c r="EW197" s="47"/>
      <c r="EX197" s="47" t="s">
        <v>241</v>
      </c>
      <c r="EY197" s="99" t="s">
        <v>242</v>
      </c>
      <c r="EZ197" s="99" t="s">
        <v>242</v>
      </c>
      <c r="FA197" s="99" t="s">
        <v>242</v>
      </c>
      <c r="FB197" s="99" t="s">
        <v>242</v>
      </c>
      <c r="FC197" s="47">
        <v>5</v>
      </c>
      <c r="FD197" s="48">
        <f t="shared" si="428"/>
        <v>24</v>
      </c>
      <c r="FE197" s="48">
        <f t="shared" si="429"/>
        <v>12</v>
      </c>
      <c r="FF197" s="48">
        <f t="shared" si="430"/>
        <v>12</v>
      </c>
      <c r="FG197" s="48">
        <f t="shared" si="431"/>
        <v>52</v>
      </c>
      <c r="FH197" s="48">
        <f t="shared" si="432"/>
        <v>21</v>
      </c>
      <c r="FI197" s="118">
        <f t="shared" si="433"/>
        <v>3773952</v>
      </c>
      <c r="FJ197" s="118">
        <f t="shared" si="434"/>
        <v>1426318.5496402879</v>
      </c>
      <c r="FK197" s="118">
        <f t="shared" si="435"/>
        <v>1000</v>
      </c>
      <c r="FL197" s="118">
        <f t="shared" si="436"/>
        <v>1426318549.6402879</v>
      </c>
      <c r="FM197" s="51">
        <f t="shared" si="437"/>
        <v>6.5443748896986315E-2</v>
      </c>
      <c r="FO197" s="142"/>
      <c r="FP197" s="142"/>
      <c r="FQ197" s="142"/>
      <c r="FR197" s="142"/>
      <c r="FS197" s="142"/>
      <c r="FT197" s="142"/>
      <c r="FU197" s="142"/>
      <c r="FW197" s="48">
        <f t="shared" si="459"/>
        <v>33</v>
      </c>
      <c r="FX197" s="48">
        <v>10</v>
      </c>
      <c r="FY197" s="47" t="str">
        <f t="shared" si="438"/>
        <v>Jk5</v>
      </c>
      <c r="FZ197" s="47"/>
      <c r="GA197" s="47" t="s">
        <v>241</v>
      </c>
      <c r="GB197" s="99" t="s">
        <v>242</v>
      </c>
      <c r="GC197" s="99" t="s">
        <v>242</v>
      </c>
      <c r="GD197" s="99" t="s">
        <v>242</v>
      </c>
      <c r="GE197" s="99" t="s">
        <v>242</v>
      </c>
      <c r="GF197" s="47">
        <v>5</v>
      </c>
      <c r="GG197" s="48">
        <f t="shared" si="439"/>
        <v>24</v>
      </c>
      <c r="GH197" s="48">
        <f t="shared" si="440"/>
        <v>12</v>
      </c>
      <c r="GI197" s="48">
        <f t="shared" si="441"/>
        <v>12</v>
      </c>
      <c r="GJ197" s="48">
        <f t="shared" si="442"/>
        <v>52</v>
      </c>
      <c r="GK197" s="48">
        <f t="shared" si="443"/>
        <v>21</v>
      </c>
      <c r="GL197" s="118">
        <f t="shared" si="444"/>
        <v>3773952</v>
      </c>
      <c r="GM197" s="118">
        <f t="shared" si="445"/>
        <v>1471128.75</v>
      </c>
      <c r="GN197" s="118">
        <f t="shared" si="446"/>
        <v>1500</v>
      </c>
      <c r="GO197" s="118">
        <f t="shared" si="447"/>
        <v>2206693125</v>
      </c>
      <c r="GP197" s="51">
        <f t="shared" si="448"/>
        <v>0.1012496617965368</v>
      </c>
      <c r="GS197" s="48">
        <v>4</v>
      </c>
      <c r="GT197" s="47">
        <v>1</v>
      </c>
      <c r="GU197" s="97" t="s">
        <v>240</v>
      </c>
      <c r="GV197" s="297">
        <f t="shared" si="481"/>
        <v>3</v>
      </c>
      <c r="GW197" s="47" t="s">
        <v>206</v>
      </c>
      <c r="GX197" s="99" t="str">
        <f t="shared" si="477"/>
        <v>Pc1</v>
      </c>
      <c r="GY197" s="48">
        <f t="shared" si="486"/>
        <v>0</v>
      </c>
      <c r="GZ197" s="307">
        <f t="shared" si="482"/>
        <v>0</v>
      </c>
      <c r="HA197" s="95">
        <f t="shared" si="483"/>
        <v>0</v>
      </c>
      <c r="HB197" s="51">
        <f t="shared" si="478"/>
        <v>0</v>
      </c>
      <c r="HC197" s="51">
        <f t="shared" si="479"/>
        <v>0</v>
      </c>
      <c r="HD197" s="453">
        <f t="shared" si="480"/>
        <v>0</v>
      </c>
    </row>
    <row r="198" spans="7:215">
      <c r="G198" s="49"/>
      <c r="H198" s="47" t="str">
        <f>IF(H101=H102,H101,"")</f>
        <v/>
      </c>
      <c r="I198" s="47" t="str">
        <f>IF(I101=I102,I101,"")</f>
        <v/>
      </c>
      <c r="J198" s="47" t="str">
        <f>IF(J101=J102,J101,"")</f>
        <v/>
      </c>
      <c r="K198" s="47" t="str">
        <f>IF(K101=K102,K101,"")</f>
        <v/>
      </c>
      <c r="L198" s="47" t="str">
        <f>IF(L101=L102,L101,"")</f>
        <v/>
      </c>
      <c r="M198" s="49"/>
      <c r="N198" s="198"/>
      <c r="O198" s="198"/>
      <c r="P198" s="198"/>
      <c r="Q198" s="198"/>
      <c r="R198" s="198"/>
      <c r="Z198" s="47" t="str">
        <f>IF(Z101=Z102,Z101,"")</f>
        <v/>
      </c>
      <c r="AA198" s="47" t="str">
        <f>IF(AA101=AA102,AA101,"")</f>
        <v/>
      </c>
      <c r="AB198" s="47" t="str">
        <f>IF(AB101=AB102,AB101,"")</f>
        <v/>
      </c>
      <c r="AC198" s="47" t="str">
        <f>IF(AC101=AC102,AC101,"")</f>
        <v/>
      </c>
      <c r="AD198" s="47" t="str">
        <f>IF(AD101=AD102,AD101,"")</f>
        <v/>
      </c>
      <c r="AE198" s="49"/>
      <c r="AF198" s="198"/>
      <c r="AG198" s="198"/>
      <c r="AH198" s="198"/>
      <c r="AI198" s="198"/>
      <c r="AJ198" s="198"/>
      <c r="AL198" s="143"/>
      <c r="AM198" s="144"/>
      <c r="AN198" s="145"/>
      <c r="AO198" s="145"/>
      <c r="AP198" s="143"/>
      <c r="AQ198" s="142"/>
      <c r="AR198" s="142"/>
      <c r="BK198" s="48">
        <f t="shared" si="449"/>
        <v>34</v>
      </c>
      <c r="BL198" s="48">
        <v>10</v>
      </c>
      <c r="BM198" s="47" t="str">
        <f t="shared" si="400"/>
        <v>Jk4</v>
      </c>
      <c r="BN198" s="47"/>
      <c r="BO198" s="47" t="s">
        <v>241</v>
      </c>
      <c r="BP198" s="99" t="s">
        <v>242</v>
      </c>
      <c r="BQ198" s="99" t="s">
        <v>242</v>
      </c>
      <c r="BR198" s="99" t="s">
        <v>242</v>
      </c>
      <c r="BS198" s="47" t="s">
        <v>172</v>
      </c>
      <c r="BT198" s="47">
        <v>4</v>
      </c>
      <c r="BU198" s="48">
        <f t="shared" si="401"/>
        <v>24</v>
      </c>
      <c r="BV198" s="48">
        <f t="shared" si="402"/>
        <v>12</v>
      </c>
      <c r="BW198" s="48">
        <f t="shared" si="403"/>
        <v>12</v>
      </c>
      <c r="BX198" s="48">
        <f t="shared" si="404"/>
        <v>52</v>
      </c>
      <c r="BY198" s="48">
        <f t="shared" si="405"/>
        <v>70</v>
      </c>
      <c r="BZ198" s="118">
        <f t="shared" si="406"/>
        <v>12579840</v>
      </c>
      <c r="CA198" s="118">
        <f t="shared" si="407"/>
        <v>5021257.8819725141</v>
      </c>
      <c r="CB198" s="118">
        <f t="shared" si="408"/>
        <v>60</v>
      </c>
      <c r="CC198" s="118">
        <f t="shared" si="450"/>
        <v>301275472.91835082</v>
      </c>
      <c r="CD198" s="51">
        <f t="shared" si="409"/>
        <v>1.3823417218728453E-2</v>
      </c>
      <c r="CN198" s="48">
        <f t="shared" si="451"/>
        <v>34</v>
      </c>
      <c r="CO198" s="48">
        <v>10</v>
      </c>
      <c r="CP198" s="47" t="str">
        <f t="shared" si="410"/>
        <v>Jk4</v>
      </c>
      <c r="CQ198" s="47"/>
      <c r="CR198" s="47" t="s">
        <v>241</v>
      </c>
      <c r="CS198" s="99" t="s">
        <v>242</v>
      </c>
      <c r="CT198" s="99" t="s">
        <v>242</v>
      </c>
      <c r="CU198" s="99" t="s">
        <v>242</v>
      </c>
      <c r="CV198" s="47" t="s">
        <v>172</v>
      </c>
      <c r="CW198" s="47">
        <v>4</v>
      </c>
      <c r="CX198" s="48">
        <f t="shared" si="452"/>
        <v>24</v>
      </c>
      <c r="CY198" s="48">
        <f t="shared" si="453"/>
        <v>12</v>
      </c>
      <c r="CZ198" s="48">
        <f t="shared" si="454"/>
        <v>12</v>
      </c>
      <c r="DA198" s="48">
        <f t="shared" si="455"/>
        <v>52</v>
      </c>
      <c r="DB198" s="48">
        <f t="shared" si="456"/>
        <v>70</v>
      </c>
      <c r="DC198" s="118">
        <f t="shared" si="411"/>
        <v>12579840</v>
      </c>
      <c r="DD198" s="118">
        <f t="shared" si="412"/>
        <v>5281902.5831533475</v>
      </c>
      <c r="DE198" s="118">
        <f t="shared" si="413"/>
        <v>100</v>
      </c>
      <c r="DF198" s="118">
        <f t="shared" si="414"/>
        <v>528190258.31533474</v>
      </c>
      <c r="DG198" s="51">
        <f t="shared" si="415"/>
        <v>2.4234944321337406E-2</v>
      </c>
      <c r="DI198" s="142"/>
      <c r="DJ198" s="142"/>
      <c r="DK198" s="142"/>
      <c r="DL198" s="142"/>
      <c r="DM198" s="142"/>
      <c r="DN198" s="142"/>
      <c r="DQ198" s="48">
        <f t="shared" si="457"/>
        <v>34</v>
      </c>
      <c r="DR198" s="48">
        <v>10</v>
      </c>
      <c r="DS198" s="47" t="str">
        <f t="shared" si="416"/>
        <v>Jk4</v>
      </c>
      <c r="DT198" s="47"/>
      <c r="DU198" s="47" t="s">
        <v>241</v>
      </c>
      <c r="DV198" s="99" t="s">
        <v>242</v>
      </c>
      <c r="DW198" s="99" t="s">
        <v>242</v>
      </c>
      <c r="DX198" s="99" t="s">
        <v>242</v>
      </c>
      <c r="DY198" s="47" t="s">
        <v>172</v>
      </c>
      <c r="DZ198" s="47">
        <v>4</v>
      </c>
      <c r="EA198" s="48">
        <f t="shared" si="417"/>
        <v>24</v>
      </c>
      <c r="EB198" s="48">
        <f t="shared" si="418"/>
        <v>12</v>
      </c>
      <c r="EC198" s="48">
        <f t="shared" si="419"/>
        <v>12</v>
      </c>
      <c r="ED198" s="48">
        <f t="shared" si="420"/>
        <v>52</v>
      </c>
      <c r="EE198" s="48">
        <f t="shared" si="421"/>
        <v>70</v>
      </c>
      <c r="EF198" s="118">
        <f t="shared" si="422"/>
        <v>12579840</v>
      </c>
      <c r="EG198" s="118">
        <f t="shared" si="423"/>
        <v>4089932.2496067118</v>
      </c>
      <c r="EH198" s="118">
        <f t="shared" si="424"/>
        <v>160</v>
      </c>
      <c r="EI198" s="118">
        <f t="shared" si="425"/>
        <v>654389159.93707395</v>
      </c>
      <c r="EJ198" s="51">
        <f t="shared" si="426"/>
        <v>3.0025326302200974E-2</v>
      </c>
      <c r="EL198" s="142"/>
      <c r="EM198" s="142"/>
      <c r="EN198" s="142"/>
      <c r="EO198" s="142"/>
      <c r="EP198" s="142"/>
      <c r="EQ198" s="142"/>
      <c r="ER198" s="142"/>
      <c r="ET198" s="48">
        <f t="shared" si="458"/>
        <v>34</v>
      </c>
      <c r="EU198" s="48">
        <v>10</v>
      </c>
      <c r="EV198" s="47" t="str">
        <f t="shared" si="427"/>
        <v>Jk4</v>
      </c>
      <c r="EW198" s="47"/>
      <c r="EX198" s="47" t="s">
        <v>241</v>
      </c>
      <c r="EY198" s="99" t="s">
        <v>242</v>
      </c>
      <c r="EZ198" s="99" t="s">
        <v>242</v>
      </c>
      <c r="FA198" s="99" t="s">
        <v>242</v>
      </c>
      <c r="FB198" s="47" t="s">
        <v>172</v>
      </c>
      <c r="FC198" s="47">
        <v>4</v>
      </c>
      <c r="FD198" s="48">
        <f t="shared" si="428"/>
        <v>24</v>
      </c>
      <c r="FE198" s="48">
        <f t="shared" si="429"/>
        <v>12</v>
      </c>
      <c r="FF198" s="48">
        <f t="shared" si="430"/>
        <v>12</v>
      </c>
      <c r="FG198" s="48">
        <f t="shared" si="431"/>
        <v>52</v>
      </c>
      <c r="FH198" s="48">
        <f t="shared" si="432"/>
        <v>70</v>
      </c>
      <c r="FI198" s="118">
        <f t="shared" si="433"/>
        <v>12579840</v>
      </c>
      <c r="FJ198" s="118">
        <f t="shared" si="434"/>
        <v>4754395.1654676255</v>
      </c>
      <c r="FK198" s="118">
        <f t="shared" si="435"/>
        <v>200</v>
      </c>
      <c r="FL198" s="118">
        <f t="shared" si="436"/>
        <v>950879033.09352505</v>
      </c>
      <c r="FM198" s="51">
        <f t="shared" si="437"/>
        <v>4.3629165931324196E-2</v>
      </c>
      <c r="FO198" s="142"/>
      <c r="FP198" s="142"/>
      <c r="FQ198" s="142"/>
      <c r="FR198" s="142"/>
      <c r="FS198" s="142"/>
      <c r="FT198" s="142"/>
      <c r="FU198" s="142"/>
      <c r="FW198" s="48">
        <f t="shared" si="459"/>
        <v>34</v>
      </c>
      <c r="FX198" s="48">
        <v>10</v>
      </c>
      <c r="FY198" s="47" t="str">
        <f t="shared" si="438"/>
        <v>Jk4</v>
      </c>
      <c r="FZ198" s="47"/>
      <c r="GA198" s="47" t="s">
        <v>241</v>
      </c>
      <c r="GB198" s="99" t="s">
        <v>242</v>
      </c>
      <c r="GC198" s="99" t="s">
        <v>242</v>
      </c>
      <c r="GD198" s="99" t="s">
        <v>242</v>
      </c>
      <c r="GE198" s="47" t="s">
        <v>172</v>
      </c>
      <c r="GF198" s="47">
        <v>4</v>
      </c>
      <c r="GG198" s="48">
        <f t="shared" si="439"/>
        <v>24</v>
      </c>
      <c r="GH198" s="48">
        <f t="shared" si="440"/>
        <v>12</v>
      </c>
      <c r="GI198" s="48">
        <f t="shared" si="441"/>
        <v>12</v>
      </c>
      <c r="GJ198" s="48">
        <f t="shared" si="442"/>
        <v>52</v>
      </c>
      <c r="GK198" s="48">
        <f t="shared" si="443"/>
        <v>70</v>
      </c>
      <c r="GL198" s="118">
        <f t="shared" si="444"/>
        <v>12579840</v>
      </c>
      <c r="GM198" s="118">
        <f t="shared" si="445"/>
        <v>4903762.5</v>
      </c>
      <c r="GN198" s="118">
        <f t="shared" si="446"/>
        <v>300</v>
      </c>
      <c r="GO198" s="118">
        <f t="shared" si="447"/>
        <v>1471128750</v>
      </c>
      <c r="GP198" s="51">
        <f t="shared" si="448"/>
        <v>6.7499774531024528E-2</v>
      </c>
      <c r="GS198" s="48">
        <v>5</v>
      </c>
      <c r="GT198" s="47">
        <v>5</v>
      </c>
      <c r="GU198" s="97" t="s">
        <v>240</v>
      </c>
      <c r="GV198" s="297">
        <f t="shared" si="481"/>
        <v>3</v>
      </c>
      <c r="GW198" s="47" t="s">
        <v>206</v>
      </c>
      <c r="GX198" s="99" t="str">
        <f t="shared" si="477"/>
        <v>Pd5</v>
      </c>
      <c r="GY198" s="48">
        <f t="shared" si="486"/>
        <v>900</v>
      </c>
      <c r="GZ198" s="307">
        <f t="shared" si="482"/>
        <v>59268.636814554753</v>
      </c>
      <c r="HA198" s="95">
        <f t="shared" si="483"/>
        <v>2954.2165875662945</v>
      </c>
      <c r="HB198" s="51">
        <f t="shared" si="478"/>
        <v>4.7254012341427096E-4</v>
      </c>
      <c r="HC198" s="51">
        <f t="shared" si="479"/>
        <v>5.077488246167188E-3</v>
      </c>
      <c r="HD198" s="453">
        <f t="shared" si="480"/>
        <v>6.804424467194943E-2</v>
      </c>
    </row>
    <row r="199" spans="7:215">
      <c r="AL199" s="258"/>
      <c r="AM199" s="146"/>
      <c r="AN199" s="154"/>
      <c r="AO199" s="147"/>
      <c r="AP199" s="142"/>
      <c r="AQ199" s="142"/>
      <c r="AR199" s="142"/>
      <c r="AU199" s="100" t="s">
        <v>258</v>
      </c>
      <c r="AV199" s="84"/>
      <c r="AW199" s="84"/>
      <c r="AX199" s="84"/>
      <c r="AY199" s="84"/>
      <c r="AZ199" s="84"/>
      <c r="BA199" s="85"/>
      <c r="BK199" s="48">
        <f t="shared" si="449"/>
        <v>35</v>
      </c>
      <c r="BL199" s="48">
        <v>10</v>
      </c>
      <c r="BM199" s="47" t="str">
        <f t="shared" si="400"/>
        <v>Jk3</v>
      </c>
      <c r="BN199" s="47"/>
      <c r="BO199" s="47" t="s">
        <v>241</v>
      </c>
      <c r="BP199" s="99" t="s">
        <v>242</v>
      </c>
      <c r="BQ199" s="99" t="s">
        <v>242</v>
      </c>
      <c r="BR199" s="47" t="s">
        <v>172</v>
      </c>
      <c r="BS199" s="99" t="s">
        <v>223</v>
      </c>
      <c r="BT199" s="47">
        <v>3</v>
      </c>
      <c r="BU199" s="48">
        <f t="shared" si="401"/>
        <v>24</v>
      </c>
      <c r="BV199" s="48">
        <f t="shared" si="402"/>
        <v>12</v>
      </c>
      <c r="BW199" s="48">
        <f t="shared" si="403"/>
        <v>12</v>
      </c>
      <c r="BX199" s="48">
        <f t="shared" si="404"/>
        <v>27</v>
      </c>
      <c r="BY199" s="48">
        <f t="shared" si="405"/>
        <v>91</v>
      </c>
      <c r="BZ199" s="118">
        <f t="shared" si="406"/>
        <v>8491392</v>
      </c>
      <c r="CA199" s="118">
        <f t="shared" si="407"/>
        <v>3389349.0703314473</v>
      </c>
      <c r="CB199" s="118">
        <f t="shared" si="408"/>
        <v>30</v>
      </c>
      <c r="CC199" s="118">
        <f t="shared" si="450"/>
        <v>101680472.10994342</v>
      </c>
      <c r="CD199" s="51">
        <f t="shared" si="409"/>
        <v>4.6654033113208539E-3</v>
      </c>
      <c r="CN199" s="48">
        <f t="shared" si="451"/>
        <v>35</v>
      </c>
      <c r="CO199" s="48">
        <v>10</v>
      </c>
      <c r="CP199" s="47" t="str">
        <f t="shared" si="410"/>
        <v>Jk3</v>
      </c>
      <c r="CQ199" s="47"/>
      <c r="CR199" s="47" t="s">
        <v>241</v>
      </c>
      <c r="CS199" s="99" t="s">
        <v>242</v>
      </c>
      <c r="CT199" s="99" t="s">
        <v>242</v>
      </c>
      <c r="CU199" s="47" t="s">
        <v>172</v>
      </c>
      <c r="CV199" s="99" t="s">
        <v>223</v>
      </c>
      <c r="CW199" s="47">
        <v>3</v>
      </c>
      <c r="CX199" s="48">
        <f t="shared" si="452"/>
        <v>24</v>
      </c>
      <c r="CY199" s="48">
        <f t="shared" si="453"/>
        <v>12</v>
      </c>
      <c r="CZ199" s="48">
        <f t="shared" si="454"/>
        <v>12</v>
      </c>
      <c r="DA199" s="48">
        <f t="shared" si="455"/>
        <v>27</v>
      </c>
      <c r="DB199" s="48">
        <f t="shared" si="456"/>
        <v>91</v>
      </c>
      <c r="DC199" s="118">
        <f t="shared" si="411"/>
        <v>8491392</v>
      </c>
      <c r="DD199" s="118">
        <f t="shared" si="412"/>
        <v>3565284.2436285093</v>
      </c>
      <c r="DE199" s="118">
        <f t="shared" si="413"/>
        <v>50</v>
      </c>
      <c r="DF199" s="118">
        <f t="shared" si="414"/>
        <v>178264212.18142545</v>
      </c>
      <c r="DG199" s="51">
        <f t="shared" si="415"/>
        <v>8.1792937084513729E-3</v>
      </c>
      <c r="DI199" s="142"/>
      <c r="DJ199" s="142"/>
      <c r="DK199" s="142"/>
      <c r="DL199" s="142"/>
      <c r="DM199" s="142"/>
      <c r="DN199" s="142"/>
      <c r="DQ199" s="48">
        <f t="shared" si="457"/>
        <v>35</v>
      </c>
      <c r="DR199" s="48">
        <v>10</v>
      </c>
      <c r="DS199" s="47" t="str">
        <f t="shared" si="416"/>
        <v>Jk3</v>
      </c>
      <c r="DT199" s="47"/>
      <c r="DU199" s="47" t="s">
        <v>241</v>
      </c>
      <c r="DV199" s="99" t="s">
        <v>242</v>
      </c>
      <c r="DW199" s="99" t="s">
        <v>242</v>
      </c>
      <c r="DX199" s="47" t="s">
        <v>172</v>
      </c>
      <c r="DY199" s="99" t="s">
        <v>223</v>
      </c>
      <c r="DZ199" s="47">
        <v>3</v>
      </c>
      <c r="EA199" s="48">
        <f t="shared" si="417"/>
        <v>24</v>
      </c>
      <c r="EB199" s="48">
        <f t="shared" si="418"/>
        <v>12</v>
      </c>
      <c r="EC199" s="48">
        <f t="shared" si="419"/>
        <v>12</v>
      </c>
      <c r="ED199" s="48">
        <f t="shared" si="420"/>
        <v>27</v>
      </c>
      <c r="EE199" s="48">
        <f t="shared" si="421"/>
        <v>91</v>
      </c>
      <c r="EF199" s="118">
        <f t="shared" si="422"/>
        <v>8491392</v>
      </c>
      <c r="EG199" s="118">
        <f t="shared" si="423"/>
        <v>2760704.2684845305</v>
      </c>
      <c r="EH199" s="118">
        <f t="shared" si="424"/>
        <v>80</v>
      </c>
      <c r="EI199" s="118">
        <f t="shared" si="425"/>
        <v>220856341.47876245</v>
      </c>
      <c r="EJ199" s="51">
        <f t="shared" si="426"/>
        <v>1.0133547626992829E-2</v>
      </c>
      <c r="EL199" s="142"/>
      <c r="EM199" s="142"/>
      <c r="EN199" s="142"/>
      <c r="EO199" s="142"/>
      <c r="EP199" s="142"/>
      <c r="EQ199" s="142"/>
      <c r="ER199" s="142"/>
      <c r="ET199" s="48">
        <f t="shared" si="458"/>
        <v>35</v>
      </c>
      <c r="EU199" s="48">
        <v>10</v>
      </c>
      <c r="EV199" s="47" t="str">
        <f t="shared" si="427"/>
        <v>Jk3</v>
      </c>
      <c r="EW199" s="47"/>
      <c r="EX199" s="47" t="s">
        <v>241</v>
      </c>
      <c r="EY199" s="99" t="s">
        <v>242</v>
      </c>
      <c r="EZ199" s="99" t="s">
        <v>242</v>
      </c>
      <c r="FA199" s="47" t="s">
        <v>172</v>
      </c>
      <c r="FB199" s="99" t="s">
        <v>223</v>
      </c>
      <c r="FC199" s="47">
        <v>3</v>
      </c>
      <c r="FD199" s="48">
        <f t="shared" si="428"/>
        <v>24</v>
      </c>
      <c r="FE199" s="48">
        <f t="shared" si="429"/>
        <v>12</v>
      </c>
      <c r="FF199" s="48">
        <f t="shared" si="430"/>
        <v>12</v>
      </c>
      <c r="FG199" s="48">
        <f t="shared" si="431"/>
        <v>27</v>
      </c>
      <c r="FH199" s="48">
        <f t="shared" si="432"/>
        <v>91</v>
      </c>
      <c r="FI199" s="118">
        <f t="shared" si="433"/>
        <v>8491392</v>
      </c>
      <c r="FJ199" s="118">
        <f t="shared" si="434"/>
        <v>3209216.7366906474</v>
      </c>
      <c r="FK199" s="118">
        <f t="shared" si="435"/>
        <v>100</v>
      </c>
      <c r="FL199" s="118">
        <f t="shared" si="436"/>
        <v>320921673.66906476</v>
      </c>
      <c r="FM199" s="51">
        <f t="shared" si="437"/>
        <v>1.4724843501821919E-2</v>
      </c>
      <c r="FO199" s="142"/>
      <c r="FP199" s="142"/>
      <c r="FQ199" s="142"/>
      <c r="FR199" s="142"/>
      <c r="FS199" s="142"/>
      <c r="FT199" s="142"/>
      <c r="FU199" s="142"/>
      <c r="FW199" s="48">
        <f t="shared" si="459"/>
        <v>35</v>
      </c>
      <c r="FX199" s="48">
        <v>10</v>
      </c>
      <c r="FY199" s="47" t="str">
        <f t="shared" si="438"/>
        <v>Jk3</v>
      </c>
      <c r="FZ199" s="47"/>
      <c r="GA199" s="47" t="s">
        <v>241</v>
      </c>
      <c r="GB199" s="99" t="s">
        <v>242</v>
      </c>
      <c r="GC199" s="99" t="s">
        <v>242</v>
      </c>
      <c r="GD199" s="47" t="s">
        <v>172</v>
      </c>
      <c r="GE199" s="99" t="s">
        <v>223</v>
      </c>
      <c r="GF199" s="47">
        <v>3</v>
      </c>
      <c r="GG199" s="48">
        <f t="shared" si="439"/>
        <v>24</v>
      </c>
      <c r="GH199" s="48">
        <f t="shared" si="440"/>
        <v>12</v>
      </c>
      <c r="GI199" s="48">
        <f t="shared" si="441"/>
        <v>12</v>
      </c>
      <c r="GJ199" s="48">
        <f t="shared" si="442"/>
        <v>27</v>
      </c>
      <c r="GK199" s="48">
        <f t="shared" si="443"/>
        <v>91</v>
      </c>
      <c r="GL199" s="118">
        <f t="shared" si="444"/>
        <v>8491392</v>
      </c>
      <c r="GM199" s="118">
        <f t="shared" si="445"/>
        <v>3310039.6875</v>
      </c>
      <c r="GN199" s="118">
        <f t="shared" si="446"/>
        <v>150</v>
      </c>
      <c r="GO199" s="118">
        <f t="shared" si="447"/>
        <v>496505953.125</v>
      </c>
      <c r="GP199" s="51">
        <f t="shared" si="448"/>
        <v>2.278117390422078E-2</v>
      </c>
      <c r="GS199" s="48">
        <v>5</v>
      </c>
      <c r="GT199" s="47">
        <v>4</v>
      </c>
      <c r="GU199" s="97" t="s">
        <v>240</v>
      </c>
      <c r="GV199" s="297">
        <f t="shared" si="481"/>
        <v>3</v>
      </c>
      <c r="GW199" s="47" t="s">
        <v>206</v>
      </c>
      <c r="GX199" s="99" t="str">
        <f t="shared" si="477"/>
        <v>Pd4</v>
      </c>
      <c r="GY199" s="48">
        <f t="shared" si="486"/>
        <v>300</v>
      </c>
      <c r="GZ199" s="307">
        <f t="shared" si="482"/>
        <v>90549.306244458654</v>
      </c>
      <c r="HA199" s="95">
        <f t="shared" si="483"/>
        <v>1933.6690391343018</v>
      </c>
      <c r="HB199" s="51">
        <f t="shared" si="478"/>
        <v>7.2193629966069172E-4</v>
      </c>
      <c r="HC199" s="51">
        <f t="shared" si="479"/>
        <v>2.5857579031406978E-3</v>
      </c>
      <c r="HD199" s="453">
        <f t="shared" si="480"/>
        <v>9.027501614806548E-3</v>
      </c>
    </row>
    <row r="200" spans="7:215">
      <c r="M200" s="49"/>
      <c r="N200" s="100" t="s">
        <v>25</v>
      </c>
      <c r="O200" s="84" t="str">
        <f>AL29</f>
        <v>PIC-c</v>
      </c>
      <c r="P200" s="84"/>
      <c r="Q200" s="84"/>
      <c r="R200" s="85"/>
      <c r="AE200" s="49"/>
      <c r="AF200" s="100" t="s">
        <v>25</v>
      </c>
      <c r="AG200" s="84" t="str">
        <f>AL29</f>
        <v>PIC-c</v>
      </c>
      <c r="AH200" s="84"/>
      <c r="AI200" s="84"/>
      <c r="AJ200" s="85"/>
      <c r="AL200" s="258"/>
      <c r="AM200" s="148"/>
      <c r="AN200" s="259"/>
      <c r="AO200" s="150"/>
      <c r="AP200" s="150"/>
      <c r="AQ200" s="142"/>
      <c r="AR200" s="142"/>
      <c r="AU200" s="47"/>
      <c r="AV200" s="48"/>
      <c r="AW200" s="47">
        <v>1</v>
      </c>
      <c r="AX200" s="47">
        <v>2</v>
      </c>
      <c r="AY200" s="47">
        <v>3</v>
      </c>
      <c r="AZ200" s="47">
        <v>4</v>
      </c>
      <c r="BA200" s="47">
        <v>5</v>
      </c>
      <c r="BK200" s="48">
        <f t="shared" si="449"/>
        <v>36</v>
      </c>
      <c r="BL200" s="48">
        <v>10</v>
      </c>
      <c r="BM200" s="47" t="str">
        <f t="shared" si="400"/>
        <v>Jk2</v>
      </c>
      <c r="BN200" s="47"/>
      <c r="BO200" s="47" t="s">
        <v>241</v>
      </c>
      <c r="BP200" s="99" t="s">
        <v>242</v>
      </c>
      <c r="BQ200" s="47" t="s">
        <v>172</v>
      </c>
      <c r="BR200" s="99" t="s">
        <v>223</v>
      </c>
      <c r="BS200" s="99" t="s">
        <v>223</v>
      </c>
      <c r="BT200" s="47">
        <v>2</v>
      </c>
      <c r="BU200" s="48">
        <f t="shared" si="401"/>
        <v>24</v>
      </c>
      <c r="BV200" s="48">
        <f t="shared" si="402"/>
        <v>12</v>
      </c>
      <c r="BW200" s="48">
        <f t="shared" si="403"/>
        <v>33</v>
      </c>
      <c r="BX200" s="48">
        <f t="shared" si="404"/>
        <v>72</v>
      </c>
      <c r="BY200" s="48">
        <f t="shared" si="405"/>
        <v>91</v>
      </c>
      <c r="BZ200" s="118">
        <f t="shared" si="406"/>
        <v>62270208</v>
      </c>
      <c r="CA200" s="118">
        <f t="shared" si="407"/>
        <v>0</v>
      </c>
      <c r="CB200" s="118">
        <f t="shared" si="408"/>
        <v>0</v>
      </c>
      <c r="CC200" s="118">
        <f t="shared" si="450"/>
        <v>0</v>
      </c>
      <c r="CD200" s="51">
        <f t="shared" si="409"/>
        <v>0</v>
      </c>
      <c r="CE200" s="49"/>
      <c r="CN200" s="48">
        <f t="shared" si="451"/>
        <v>36</v>
      </c>
      <c r="CO200" s="48">
        <v>10</v>
      </c>
      <c r="CP200" s="47" t="str">
        <f t="shared" si="410"/>
        <v>Jk2</v>
      </c>
      <c r="CQ200" s="47"/>
      <c r="CR200" s="47" t="s">
        <v>241</v>
      </c>
      <c r="CS200" s="99" t="s">
        <v>242</v>
      </c>
      <c r="CT200" s="47" t="s">
        <v>172</v>
      </c>
      <c r="CU200" s="99" t="s">
        <v>223</v>
      </c>
      <c r="CV200" s="99" t="s">
        <v>223</v>
      </c>
      <c r="CW200" s="47">
        <v>2</v>
      </c>
      <c r="CX200" s="48">
        <f t="shared" si="452"/>
        <v>24</v>
      </c>
      <c r="CY200" s="48">
        <f t="shared" si="453"/>
        <v>12</v>
      </c>
      <c r="CZ200" s="48">
        <f t="shared" si="454"/>
        <v>33</v>
      </c>
      <c r="DA200" s="48">
        <f t="shared" si="455"/>
        <v>72</v>
      </c>
      <c r="DB200" s="48">
        <f t="shared" si="456"/>
        <v>91</v>
      </c>
      <c r="DC200" s="118">
        <f t="shared" si="411"/>
        <v>62270208</v>
      </c>
      <c r="DD200" s="118">
        <f t="shared" si="412"/>
        <v>0</v>
      </c>
      <c r="DE200" s="118">
        <f t="shared" si="413"/>
        <v>0</v>
      </c>
      <c r="DF200" s="118">
        <f t="shared" si="414"/>
        <v>0</v>
      </c>
      <c r="DG200" s="51">
        <f t="shared" si="415"/>
        <v>0</v>
      </c>
      <c r="DI200" s="142"/>
      <c r="DJ200" s="142"/>
      <c r="DK200" s="142"/>
      <c r="DL200" s="142"/>
      <c r="DM200" s="142"/>
      <c r="DN200" s="142"/>
      <c r="DQ200" s="48">
        <f t="shared" si="457"/>
        <v>36</v>
      </c>
      <c r="DR200" s="48">
        <v>10</v>
      </c>
      <c r="DS200" s="47" t="str">
        <f t="shared" si="416"/>
        <v>Jk2</v>
      </c>
      <c r="DT200" s="47"/>
      <c r="DU200" s="47" t="s">
        <v>241</v>
      </c>
      <c r="DV200" s="99" t="s">
        <v>242</v>
      </c>
      <c r="DW200" s="47" t="s">
        <v>172</v>
      </c>
      <c r="DX200" s="99" t="s">
        <v>223</v>
      </c>
      <c r="DY200" s="99" t="s">
        <v>223</v>
      </c>
      <c r="DZ200" s="47">
        <v>2</v>
      </c>
      <c r="EA200" s="48">
        <f t="shared" si="417"/>
        <v>24</v>
      </c>
      <c r="EB200" s="48">
        <f t="shared" si="418"/>
        <v>12</v>
      </c>
      <c r="EC200" s="48">
        <f t="shared" si="419"/>
        <v>33</v>
      </c>
      <c r="ED200" s="48">
        <f t="shared" si="420"/>
        <v>72</v>
      </c>
      <c r="EE200" s="48">
        <f t="shared" si="421"/>
        <v>91</v>
      </c>
      <c r="EF200" s="118">
        <f t="shared" si="422"/>
        <v>62270208</v>
      </c>
      <c r="EG200" s="118">
        <f t="shared" si="423"/>
        <v>0</v>
      </c>
      <c r="EH200" s="118">
        <f t="shared" si="424"/>
        <v>0</v>
      </c>
      <c r="EI200" s="118">
        <f t="shared" si="425"/>
        <v>0</v>
      </c>
      <c r="EJ200" s="51">
        <f t="shared" si="426"/>
        <v>0</v>
      </c>
      <c r="EL200" s="142"/>
      <c r="EM200" s="142"/>
      <c r="EN200" s="142"/>
      <c r="EO200" s="142"/>
      <c r="EP200" s="142"/>
      <c r="EQ200" s="142"/>
      <c r="ER200" s="142"/>
      <c r="ET200" s="48">
        <f t="shared" si="458"/>
        <v>36</v>
      </c>
      <c r="EU200" s="48">
        <v>10</v>
      </c>
      <c r="EV200" s="47" t="str">
        <f t="shared" si="427"/>
        <v>Jk2</v>
      </c>
      <c r="EW200" s="47"/>
      <c r="EX200" s="47" t="s">
        <v>241</v>
      </c>
      <c r="EY200" s="99" t="s">
        <v>242</v>
      </c>
      <c r="EZ200" s="47" t="s">
        <v>172</v>
      </c>
      <c r="FA200" s="99" t="s">
        <v>223</v>
      </c>
      <c r="FB200" s="99" t="s">
        <v>223</v>
      </c>
      <c r="FC200" s="47">
        <v>2</v>
      </c>
      <c r="FD200" s="48">
        <f t="shared" si="428"/>
        <v>24</v>
      </c>
      <c r="FE200" s="48">
        <f t="shared" si="429"/>
        <v>12</v>
      </c>
      <c r="FF200" s="48">
        <f t="shared" si="430"/>
        <v>33</v>
      </c>
      <c r="FG200" s="48">
        <f t="shared" si="431"/>
        <v>72</v>
      </c>
      <c r="FH200" s="48">
        <f t="shared" si="432"/>
        <v>91</v>
      </c>
      <c r="FI200" s="118">
        <f t="shared" si="433"/>
        <v>62270208</v>
      </c>
      <c r="FJ200" s="118">
        <f t="shared" si="434"/>
        <v>0</v>
      </c>
      <c r="FK200" s="118">
        <f t="shared" si="435"/>
        <v>0</v>
      </c>
      <c r="FL200" s="118">
        <f t="shared" si="436"/>
        <v>0</v>
      </c>
      <c r="FM200" s="51">
        <f t="shared" si="437"/>
        <v>0</v>
      </c>
      <c r="FO200" s="142"/>
      <c r="FP200" s="142"/>
      <c r="FQ200" s="142"/>
      <c r="FR200" s="142"/>
      <c r="FS200" s="142"/>
      <c r="FT200" s="142"/>
      <c r="FU200" s="142"/>
      <c r="FW200" s="48">
        <f t="shared" si="459"/>
        <v>36</v>
      </c>
      <c r="FX200" s="48">
        <v>10</v>
      </c>
      <c r="FY200" s="47" t="str">
        <f t="shared" si="438"/>
        <v>Jk2</v>
      </c>
      <c r="FZ200" s="47"/>
      <c r="GA200" s="47" t="s">
        <v>241</v>
      </c>
      <c r="GB200" s="99" t="s">
        <v>242</v>
      </c>
      <c r="GC200" s="47" t="s">
        <v>172</v>
      </c>
      <c r="GD200" s="99" t="s">
        <v>223</v>
      </c>
      <c r="GE200" s="99" t="s">
        <v>223</v>
      </c>
      <c r="GF200" s="47">
        <v>2</v>
      </c>
      <c r="GG200" s="48">
        <f t="shared" si="439"/>
        <v>24</v>
      </c>
      <c r="GH200" s="48">
        <f t="shared" si="440"/>
        <v>12</v>
      </c>
      <c r="GI200" s="48">
        <f t="shared" si="441"/>
        <v>33</v>
      </c>
      <c r="GJ200" s="48">
        <f t="shared" si="442"/>
        <v>72</v>
      </c>
      <c r="GK200" s="48">
        <f t="shared" si="443"/>
        <v>91</v>
      </c>
      <c r="GL200" s="118">
        <f t="shared" si="444"/>
        <v>62270208</v>
      </c>
      <c r="GM200" s="118">
        <f t="shared" si="445"/>
        <v>0</v>
      </c>
      <c r="GN200" s="118">
        <f t="shared" si="446"/>
        <v>0</v>
      </c>
      <c r="GO200" s="118">
        <f t="shared" si="447"/>
        <v>0</v>
      </c>
      <c r="GP200" s="51">
        <f t="shared" si="448"/>
        <v>0</v>
      </c>
      <c r="GS200" s="48">
        <v>5</v>
      </c>
      <c r="GT200" s="47">
        <v>3</v>
      </c>
      <c r="GU200" s="97" t="s">
        <v>240</v>
      </c>
      <c r="GV200" s="297">
        <f t="shared" si="481"/>
        <v>3</v>
      </c>
      <c r="GW200" s="47" t="s">
        <v>206</v>
      </c>
      <c r="GX200" s="99" t="str">
        <f t="shared" si="477"/>
        <v>Pd3</v>
      </c>
      <c r="GY200" s="48">
        <f t="shared" si="486"/>
        <v>90</v>
      </c>
      <c r="GZ200" s="307">
        <f t="shared" si="482"/>
        <v>191954.23954436093</v>
      </c>
      <c r="HA200" s="95">
        <f t="shared" si="483"/>
        <v>912.15693081650261</v>
      </c>
      <c r="HB200" s="51">
        <f t="shared" si="478"/>
        <v>1.5304229170647959E-3</v>
      </c>
      <c r="HC200" s="51">
        <f t="shared" si="479"/>
        <v>1.6444538755598765E-3</v>
      </c>
      <c r="HD200" s="453">
        <f t="shared" si="480"/>
        <v>5.0404462653442562E-4</v>
      </c>
    </row>
    <row r="201" spans="7:215">
      <c r="M201" s="49"/>
      <c r="N201" s="47" t="s">
        <v>31</v>
      </c>
      <c r="O201" s="47" t="s">
        <v>32</v>
      </c>
      <c r="P201" s="47" t="s">
        <v>33</v>
      </c>
      <c r="Q201" s="47" t="s">
        <v>34</v>
      </c>
      <c r="R201" s="47" t="s">
        <v>35</v>
      </c>
      <c r="AE201" s="49"/>
      <c r="AF201" s="47" t="s">
        <v>31</v>
      </c>
      <c r="AG201" s="47" t="s">
        <v>32</v>
      </c>
      <c r="AH201" s="47" t="s">
        <v>33</v>
      </c>
      <c r="AI201" s="47" t="s">
        <v>34</v>
      </c>
      <c r="AJ201" s="47" t="s">
        <v>35</v>
      </c>
      <c r="AL201" s="142"/>
      <c r="AM201" s="142"/>
      <c r="AN201" s="142"/>
      <c r="AO201" s="142"/>
      <c r="AP201" s="142"/>
      <c r="AQ201" s="142"/>
      <c r="AR201" s="142"/>
      <c r="AT201" s="46">
        <f t="shared" ref="AT201:AV213" si="492">AT184</f>
        <v>1</v>
      </c>
      <c r="AU201" s="47" t="str">
        <f t="shared" si="492"/>
        <v>Wild</v>
      </c>
      <c r="AV201" s="47" t="str">
        <f t="shared" si="492"/>
        <v>Wd</v>
      </c>
      <c r="AW201" s="171">
        <f>((SUMIF($EV$86:$EV$159,CONCATENATE($AV201,AW$200),$FM$86:$FM$159)+SUMIF($EV$165:$EV$238,CONCATENATE($AV201,AW$200),$FM$165:$FM$238)+SUMIF($EV$244:$EV$317,CONCATENATE($AV201,AW$200),$FM$244:$FM$317))*$AR$58)/$AN$56</f>
        <v>0</v>
      </c>
      <c r="AX201" s="171">
        <f t="shared" ref="AX201:BA213" si="493">((SUMIF($EV$86:$EV$159,CONCATENATE($AV201,AX$200),$FM$86:$FM$159)+SUMIF($EV$165:$EV$238,CONCATENATE($AV201,AX$200),$FM$165:$FM$238)+SUMIF($EV$244:$EV$317,CONCATENATE($AV201,AX$200),$FM$244:$FM$317))*$AR$58)/$AN$56</f>
        <v>0</v>
      </c>
      <c r="AY201" s="171">
        <f t="shared" si="493"/>
        <v>0</v>
      </c>
      <c r="AZ201" s="171">
        <f t="shared" si="493"/>
        <v>0</v>
      </c>
      <c r="BA201" s="171">
        <f t="shared" si="493"/>
        <v>0</v>
      </c>
      <c r="BK201" s="48">
        <f t="shared" si="449"/>
        <v>37</v>
      </c>
      <c r="BL201" s="48">
        <v>11</v>
      </c>
      <c r="BM201" s="47" t="str">
        <f t="shared" si="400"/>
        <v>Te5</v>
      </c>
      <c r="BN201" s="47"/>
      <c r="BO201" s="47" t="s">
        <v>243</v>
      </c>
      <c r="BP201" s="99" t="s">
        <v>244</v>
      </c>
      <c r="BQ201" s="99" t="s">
        <v>244</v>
      </c>
      <c r="BR201" s="99" t="s">
        <v>244</v>
      </c>
      <c r="BS201" s="99" t="s">
        <v>244</v>
      </c>
      <c r="BT201" s="47">
        <v>5</v>
      </c>
      <c r="BU201" s="48">
        <f t="shared" si="401"/>
        <v>15</v>
      </c>
      <c r="BV201" s="48">
        <f t="shared" si="402"/>
        <v>8</v>
      </c>
      <c r="BW201" s="48">
        <f t="shared" si="403"/>
        <v>48</v>
      </c>
      <c r="BX201" s="48">
        <f t="shared" si="404"/>
        <v>28</v>
      </c>
      <c r="BY201" s="48">
        <f t="shared" si="405"/>
        <v>24</v>
      </c>
      <c r="BZ201" s="118">
        <f t="shared" si="406"/>
        <v>3870720</v>
      </c>
      <c r="CA201" s="118">
        <f t="shared" si="407"/>
        <v>1545002.4252223121</v>
      </c>
      <c r="CB201" s="118">
        <f t="shared" si="408"/>
        <v>300</v>
      </c>
      <c r="CC201" s="118">
        <f t="shared" si="450"/>
        <v>463500727.5666936</v>
      </c>
      <c r="CD201" s="51">
        <f t="shared" si="409"/>
        <v>2.1266795721120703E-2</v>
      </c>
      <c r="CE201" s="81"/>
      <c r="CN201" s="48">
        <f t="shared" si="451"/>
        <v>37</v>
      </c>
      <c r="CO201" s="48">
        <v>11</v>
      </c>
      <c r="CP201" s="47" t="str">
        <f t="shared" si="410"/>
        <v>Te5</v>
      </c>
      <c r="CQ201" s="47"/>
      <c r="CR201" s="47" t="s">
        <v>243</v>
      </c>
      <c r="CS201" s="99" t="s">
        <v>244</v>
      </c>
      <c r="CT201" s="99" t="s">
        <v>244</v>
      </c>
      <c r="CU201" s="99" t="s">
        <v>244</v>
      </c>
      <c r="CV201" s="99" t="s">
        <v>244</v>
      </c>
      <c r="CW201" s="47">
        <v>5</v>
      </c>
      <c r="CX201" s="48">
        <f t="shared" si="452"/>
        <v>15</v>
      </c>
      <c r="CY201" s="48">
        <f t="shared" si="453"/>
        <v>8</v>
      </c>
      <c r="CZ201" s="48">
        <f t="shared" si="454"/>
        <v>48</v>
      </c>
      <c r="DA201" s="48">
        <f t="shared" si="455"/>
        <v>28</v>
      </c>
      <c r="DB201" s="48">
        <f t="shared" si="456"/>
        <v>24</v>
      </c>
      <c r="DC201" s="118">
        <f t="shared" si="411"/>
        <v>3870720</v>
      </c>
      <c r="DD201" s="118">
        <f t="shared" si="412"/>
        <v>1625200.7948164146</v>
      </c>
      <c r="DE201" s="118">
        <f t="shared" si="413"/>
        <v>500</v>
      </c>
      <c r="DF201" s="118">
        <f t="shared" si="414"/>
        <v>812600397.4082073</v>
      </c>
      <c r="DG201" s="51">
        <f t="shared" si="415"/>
        <v>3.728452972513447E-2</v>
      </c>
      <c r="DI201" s="142"/>
      <c r="DJ201" s="142"/>
      <c r="DK201" s="142"/>
      <c r="DL201" s="142"/>
      <c r="DM201" s="142"/>
      <c r="DN201" s="142"/>
      <c r="DQ201" s="48">
        <f t="shared" si="457"/>
        <v>37</v>
      </c>
      <c r="DR201" s="48">
        <v>11</v>
      </c>
      <c r="DS201" s="47" t="str">
        <f t="shared" si="416"/>
        <v>Te5</v>
      </c>
      <c r="DT201" s="47"/>
      <c r="DU201" s="47" t="s">
        <v>243</v>
      </c>
      <c r="DV201" s="99" t="s">
        <v>244</v>
      </c>
      <c r="DW201" s="99" t="s">
        <v>244</v>
      </c>
      <c r="DX201" s="99" t="s">
        <v>244</v>
      </c>
      <c r="DY201" s="99" t="s">
        <v>244</v>
      </c>
      <c r="DZ201" s="47">
        <v>5</v>
      </c>
      <c r="EA201" s="48">
        <f t="shared" si="417"/>
        <v>15</v>
      </c>
      <c r="EB201" s="48">
        <f t="shared" si="418"/>
        <v>8</v>
      </c>
      <c r="EC201" s="48">
        <f t="shared" si="419"/>
        <v>48</v>
      </c>
      <c r="ED201" s="48">
        <f t="shared" si="420"/>
        <v>28</v>
      </c>
      <c r="EE201" s="48">
        <f t="shared" si="421"/>
        <v>24</v>
      </c>
      <c r="EF201" s="118">
        <f t="shared" si="422"/>
        <v>3870720</v>
      </c>
      <c r="EG201" s="118">
        <f t="shared" si="423"/>
        <v>1258440.6921866806</v>
      </c>
      <c r="EH201" s="118">
        <f t="shared" si="424"/>
        <v>800</v>
      </c>
      <c r="EI201" s="118">
        <f t="shared" si="425"/>
        <v>1006752553.7493445</v>
      </c>
      <c r="EJ201" s="51">
        <f t="shared" si="426"/>
        <v>4.6192809695693803E-2</v>
      </c>
      <c r="EL201" s="142"/>
      <c r="EM201" s="142"/>
      <c r="EN201" s="142"/>
      <c r="EO201" s="142"/>
      <c r="EP201" s="142"/>
      <c r="EQ201" s="142"/>
      <c r="ER201" s="142"/>
      <c r="ET201" s="48">
        <f t="shared" si="458"/>
        <v>37</v>
      </c>
      <c r="EU201" s="48">
        <v>11</v>
      </c>
      <c r="EV201" s="47" t="str">
        <f t="shared" si="427"/>
        <v>Te5</v>
      </c>
      <c r="EW201" s="47"/>
      <c r="EX201" s="47" t="s">
        <v>243</v>
      </c>
      <c r="EY201" s="99" t="s">
        <v>244</v>
      </c>
      <c r="EZ201" s="99" t="s">
        <v>244</v>
      </c>
      <c r="FA201" s="99" t="s">
        <v>244</v>
      </c>
      <c r="FB201" s="99" t="s">
        <v>244</v>
      </c>
      <c r="FC201" s="47">
        <v>5</v>
      </c>
      <c r="FD201" s="48">
        <f t="shared" si="428"/>
        <v>15</v>
      </c>
      <c r="FE201" s="48">
        <f t="shared" si="429"/>
        <v>8</v>
      </c>
      <c r="FF201" s="48">
        <f t="shared" si="430"/>
        <v>48</v>
      </c>
      <c r="FG201" s="48">
        <f t="shared" si="431"/>
        <v>28</v>
      </c>
      <c r="FH201" s="48">
        <f t="shared" si="432"/>
        <v>24</v>
      </c>
      <c r="FI201" s="118">
        <f t="shared" si="433"/>
        <v>3870720</v>
      </c>
      <c r="FJ201" s="118">
        <f t="shared" si="434"/>
        <v>1462890.820143885</v>
      </c>
      <c r="FK201" s="118">
        <f t="shared" si="435"/>
        <v>1000</v>
      </c>
      <c r="FL201" s="118">
        <f t="shared" si="436"/>
        <v>1462890820.1438849</v>
      </c>
      <c r="FM201" s="51">
        <f t="shared" si="437"/>
        <v>6.7121793740498772E-2</v>
      </c>
      <c r="FO201" s="142"/>
      <c r="FP201" s="142"/>
      <c r="FQ201" s="142"/>
      <c r="FR201" s="142"/>
      <c r="FS201" s="142"/>
      <c r="FT201" s="142"/>
      <c r="FU201" s="142"/>
      <c r="FW201" s="48">
        <f t="shared" si="459"/>
        <v>37</v>
      </c>
      <c r="FX201" s="48">
        <v>11</v>
      </c>
      <c r="FY201" s="47" t="str">
        <f t="shared" si="438"/>
        <v>Te5</v>
      </c>
      <c r="FZ201" s="47"/>
      <c r="GA201" s="47" t="s">
        <v>243</v>
      </c>
      <c r="GB201" s="99" t="s">
        <v>244</v>
      </c>
      <c r="GC201" s="99" t="s">
        <v>244</v>
      </c>
      <c r="GD201" s="99" t="s">
        <v>244</v>
      </c>
      <c r="GE201" s="99" t="s">
        <v>244</v>
      </c>
      <c r="GF201" s="47">
        <v>5</v>
      </c>
      <c r="GG201" s="48">
        <f t="shared" si="439"/>
        <v>15</v>
      </c>
      <c r="GH201" s="48">
        <f t="shared" si="440"/>
        <v>8</v>
      </c>
      <c r="GI201" s="48">
        <f t="shared" si="441"/>
        <v>48</v>
      </c>
      <c r="GJ201" s="48">
        <f t="shared" si="442"/>
        <v>28</v>
      </c>
      <c r="GK201" s="48">
        <f t="shared" si="443"/>
        <v>24</v>
      </c>
      <c r="GL201" s="118">
        <f t="shared" si="444"/>
        <v>3870720</v>
      </c>
      <c r="GM201" s="118">
        <f t="shared" si="445"/>
        <v>1508850</v>
      </c>
      <c r="GN201" s="118">
        <f t="shared" si="446"/>
        <v>1500</v>
      </c>
      <c r="GO201" s="118">
        <f t="shared" si="447"/>
        <v>2263275000</v>
      </c>
      <c r="GP201" s="51">
        <f t="shared" si="448"/>
        <v>0.10384580697080698</v>
      </c>
      <c r="GS201" s="48">
        <v>5</v>
      </c>
      <c r="GT201" s="47">
        <v>2</v>
      </c>
      <c r="GU201" s="97" t="s">
        <v>240</v>
      </c>
      <c r="GV201" s="297">
        <f t="shared" si="481"/>
        <v>3</v>
      </c>
      <c r="GW201" s="47" t="s">
        <v>206</v>
      </c>
      <c r="GX201" s="99" t="str">
        <f t="shared" si="477"/>
        <v>Pd2</v>
      </c>
      <c r="GY201" s="48">
        <f t="shared" si="486"/>
        <v>0</v>
      </c>
      <c r="GZ201" s="307">
        <f t="shared" si="482"/>
        <v>0</v>
      </c>
      <c r="HA201" s="95">
        <f t="shared" si="483"/>
        <v>0</v>
      </c>
      <c r="HB201" s="51">
        <f t="shared" si="478"/>
        <v>0</v>
      </c>
      <c r="HC201" s="51">
        <f t="shared" si="479"/>
        <v>0</v>
      </c>
      <c r="HD201" s="453">
        <f t="shared" si="480"/>
        <v>0</v>
      </c>
      <c r="HG201" s="142"/>
    </row>
    <row r="202" spans="7:215">
      <c r="M202" s="49"/>
      <c r="N202" s="198"/>
      <c r="O202" s="198"/>
      <c r="P202" s="198"/>
      <c r="Q202" s="198"/>
      <c r="R202" s="198"/>
      <c r="AE202" s="49"/>
      <c r="AF202" s="198"/>
      <c r="AG202" s="198"/>
      <c r="AH202" s="198"/>
      <c r="AI202" s="198"/>
      <c r="AJ202" s="198"/>
      <c r="AL202" s="142"/>
      <c r="AM202" s="142"/>
      <c r="AN202" s="142"/>
      <c r="AO202" s="142"/>
      <c r="AP202" s="142"/>
      <c r="AQ202" s="142"/>
      <c r="AR202" s="142"/>
      <c r="AT202" s="46">
        <f t="shared" si="492"/>
        <v>2</v>
      </c>
      <c r="AU202" s="47" t="str">
        <f t="shared" si="492"/>
        <v>PIC-a</v>
      </c>
      <c r="AV202" s="47" t="str">
        <f t="shared" si="492"/>
        <v>Pa</v>
      </c>
      <c r="AW202" s="171">
        <f t="shared" ref="AW202:AW213" si="494">((SUMIF($EV$86:$EV$159,CONCATENATE($AV202,AW$200),$FM$86:$FM$159)+SUMIF($EV$165:$EV$238,CONCATENATE($AV202,AW$200),$FM$165:$FM$238)+SUMIF($EV$244:$EV$317,CONCATENATE($AV202,AW$200),$FM$244:$FM$317))*$AR$58)/$AN$56</f>
        <v>0</v>
      </c>
      <c r="AX202" s="171">
        <f t="shared" si="493"/>
        <v>0</v>
      </c>
      <c r="AY202" s="171">
        <f t="shared" si="493"/>
        <v>9.5720485609645956E-3</v>
      </c>
      <c r="AZ202" s="171">
        <f t="shared" si="493"/>
        <v>1.538851925755399E-2</v>
      </c>
      <c r="BA202" s="171">
        <f t="shared" si="493"/>
        <v>9.3499863843366036E-3</v>
      </c>
      <c r="BK202" s="48">
        <f t="shared" si="449"/>
        <v>38</v>
      </c>
      <c r="BL202" s="48">
        <v>11</v>
      </c>
      <c r="BM202" s="47" t="str">
        <f t="shared" si="400"/>
        <v>Te4</v>
      </c>
      <c r="BN202" s="47"/>
      <c r="BO202" s="47" t="s">
        <v>243</v>
      </c>
      <c r="BP202" s="99" t="s">
        <v>244</v>
      </c>
      <c r="BQ202" s="99" t="s">
        <v>244</v>
      </c>
      <c r="BR202" s="99" t="s">
        <v>244</v>
      </c>
      <c r="BS202" s="47" t="s">
        <v>184</v>
      </c>
      <c r="BT202" s="47">
        <v>4</v>
      </c>
      <c r="BU202" s="48">
        <f t="shared" si="401"/>
        <v>15</v>
      </c>
      <c r="BV202" s="48">
        <f t="shared" si="402"/>
        <v>8</v>
      </c>
      <c r="BW202" s="48">
        <f t="shared" si="403"/>
        <v>48</v>
      </c>
      <c r="BX202" s="48">
        <f t="shared" si="404"/>
        <v>28</v>
      </c>
      <c r="BY202" s="48">
        <f t="shared" si="405"/>
        <v>67</v>
      </c>
      <c r="BZ202" s="118">
        <f t="shared" si="406"/>
        <v>10805760</v>
      </c>
      <c r="CA202" s="118">
        <f t="shared" si="407"/>
        <v>4313131.7704122877</v>
      </c>
      <c r="CB202" s="118">
        <f t="shared" si="408"/>
        <v>60</v>
      </c>
      <c r="CC202" s="118">
        <f t="shared" si="450"/>
        <v>258787906.22473726</v>
      </c>
      <c r="CD202" s="51">
        <f t="shared" si="409"/>
        <v>1.187396094429239E-2</v>
      </c>
      <c r="CE202" s="81"/>
      <c r="CN202" s="48">
        <f t="shared" si="451"/>
        <v>38</v>
      </c>
      <c r="CO202" s="48">
        <v>11</v>
      </c>
      <c r="CP202" s="47" t="str">
        <f t="shared" si="410"/>
        <v>Te4</v>
      </c>
      <c r="CQ202" s="47"/>
      <c r="CR202" s="47" t="s">
        <v>243</v>
      </c>
      <c r="CS202" s="99" t="s">
        <v>244</v>
      </c>
      <c r="CT202" s="99" t="s">
        <v>244</v>
      </c>
      <c r="CU202" s="99" t="s">
        <v>244</v>
      </c>
      <c r="CV202" s="47" t="s">
        <v>184</v>
      </c>
      <c r="CW202" s="47">
        <v>4</v>
      </c>
      <c r="CX202" s="48">
        <f t="shared" si="452"/>
        <v>15</v>
      </c>
      <c r="CY202" s="48">
        <f t="shared" si="453"/>
        <v>8</v>
      </c>
      <c r="CZ202" s="48">
        <f t="shared" si="454"/>
        <v>48</v>
      </c>
      <c r="DA202" s="48">
        <f t="shared" si="455"/>
        <v>28</v>
      </c>
      <c r="DB202" s="48">
        <f t="shared" si="456"/>
        <v>67</v>
      </c>
      <c r="DC202" s="118">
        <f t="shared" si="411"/>
        <v>10805760</v>
      </c>
      <c r="DD202" s="118">
        <f t="shared" si="412"/>
        <v>4537018.8855291577</v>
      </c>
      <c r="DE202" s="118">
        <f t="shared" si="413"/>
        <v>100</v>
      </c>
      <c r="DF202" s="118">
        <f t="shared" si="414"/>
        <v>453701888.55291575</v>
      </c>
      <c r="DG202" s="51">
        <f t="shared" si="415"/>
        <v>2.081719576320008E-2</v>
      </c>
      <c r="DI202" s="142"/>
      <c r="DJ202" s="142"/>
      <c r="DK202" s="142"/>
      <c r="DL202" s="142"/>
      <c r="DM202" s="142"/>
      <c r="DN202" s="142"/>
      <c r="DQ202" s="48">
        <f t="shared" si="457"/>
        <v>38</v>
      </c>
      <c r="DR202" s="48">
        <v>11</v>
      </c>
      <c r="DS202" s="47" t="str">
        <f t="shared" si="416"/>
        <v>Te4</v>
      </c>
      <c r="DT202" s="47"/>
      <c r="DU202" s="47" t="s">
        <v>243</v>
      </c>
      <c r="DV202" s="99" t="s">
        <v>244</v>
      </c>
      <c r="DW202" s="99" t="s">
        <v>244</v>
      </c>
      <c r="DX202" s="99" t="s">
        <v>244</v>
      </c>
      <c r="DY202" s="47" t="s">
        <v>184</v>
      </c>
      <c r="DZ202" s="47">
        <v>4</v>
      </c>
      <c r="EA202" s="48">
        <f t="shared" si="417"/>
        <v>15</v>
      </c>
      <c r="EB202" s="48">
        <f t="shared" si="418"/>
        <v>8</v>
      </c>
      <c r="EC202" s="48">
        <f t="shared" si="419"/>
        <v>48</v>
      </c>
      <c r="ED202" s="48">
        <f t="shared" si="420"/>
        <v>28</v>
      </c>
      <c r="EE202" s="48">
        <f t="shared" si="421"/>
        <v>67</v>
      </c>
      <c r="EF202" s="118">
        <f t="shared" si="422"/>
        <v>10805760</v>
      </c>
      <c r="EG202" s="118">
        <f t="shared" si="423"/>
        <v>3513146.9323544833</v>
      </c>
      <c r="EH202" s="118">
        <f t="shared" si="424"/>
        <v>160</v>
      </c>
      <c r="EI202" s="118">
        <f t="shared" si="425"/>
        <v>562103509.17671728</v>
      </c>
      <c r="EJ202" s="51">
        <f t="shared" si="426"/>
        <v>2.579098541342904E-2</v>
      </c>
      <c r="EL202" s="142"/>
      <c r="EM202" s="142"/>
      <c r="EN202" s="142"/>
      <c r="EO202" s="142"/>
      <c r="EP202" s="142"/>
      <c r="EQ202" s="142"/>
      <c r="ER202" s="142"/>
      <c r="ET202" s="48">
        <f t="shared" si="458"/>
        <v>38</v>
      </c>
      <c r="EU202" s="48">
        <v>11</v>
      </c>
      <c r="EV202" s="47" t="str">
        <f t="shared" si="427"/>
        <v>Te4</v>
      </c>
      <c r="EW202" s="47"/>
      <c r="EX202" s="47" t="s">
        <v>243</v>
      </c>
      <c r="EY202" s="99" t="s">
        <v>244</v>
      </c>
      <c r="EZ202" s="99" t="s">
        <v>244</v>
      </c>
      <c r="FA202" s="99" t="s">
        <v>244</v>
      </c>
      <c r="FB202" s="47" t="s">
        <v>184</v>
      </c>
      <c r="FC202" s="47">
        <v>4</v>
      </c>
      <c r="FD202" s="48">
        <f t="shared" si="428"/>
        <v>15</v>
      </c>
      <c r="FE202" s="48">
        <f t="shared" si="429"/>
        <v>8</v>
      </c>
      <c r="FF202" s="48">
        <f t="shared" si="430"/>
        <v>48</v>
      </c>
      <c r="FG202" s="48">
        <f t="shared" si="431"/>
        <v>28</v>
      </c>
      <c r="FH202" s="48">
        <f t="shared" si="432"/>
        <v>67</v>
      </c>
      <c r="FI202" s="118">
        <f t="shared" si="433"/>
        <v>10805760</v>
      </c>
      <c r="FJ202" s="118">
        <f t="shared" si="434"/>
        <v>4083903.5395683455</v>
      </c>
      <c r="FK202" s="118">
        <f t="shared" si="435"/>
        <v>200</v>
      </c>
      <c r="FL202" s="118">
        <f t="shared" si="436"/>
        <v>816780707.91366911</v>
      </c>
      <c r="FM202" s="51">
        <f t="shared" si="437"/>
        <v>3.7476334838445154E-2</v>
      </c>
      <c r="FO202" s="142"/>
      <c r="FP202" s="142"/>
      <c r="FQ202" s="142"/>
      <c r="FR202" s="142"/>
      <c r="FS202" s="142"/>
      <c r="FT202" s="142"/>
      <c r="FU202" s="142"/>
      <c r="FW202" s="48">
        <f t="shared" si="459"/>
        <v>38</v>
      </c>
      <c r="FX202" s="48">
        <v>11</v>
      </c>
      <c r="FY202" s="47" t="str">
        <f t="shared" si="438"/>
        <v>Te4</v>
      </c>
      <c r="FZ202" s="47"/>
      <c r="GA202" s="47" t="s">
        <v>243</v>
      </c>
      <c r="GB202" s="99" t="s">
        <v>244</v>
      </c>
      <c r="GC202" s="99" t="s">
        <v>244</v>
      </c>
      <c r="GD202" s="99" t="s">
        <v>244</v>
      </c>
      <c r="GE202" s="47" t="s">
        <v>184</v>
      </c>
      <c r="GF202" s="47">
        <v>4</v>
      </c>
      <c r="GG202" s="48">
        <f t="shared" si="439"/>
        <v>15</v>
      </c>
      <c r="GH202" s="48">
        <f t="shared" si="440"/>
        <v>8</v>
      </c>
      <c r="GI202" s="48">
        <f t="shared" si="441"/>
        <v>48</v>
      </c>
      <c r="GJ202" s="48">
        <f t="shared" si="442"/>
        <v>28</v>
      </c>
      <c r="GK202" s="48">
        <f t="shared" si="443"/>
        <v>67</v>
      </c>
      <c r="GL202" s="118">
        <f t="shared" si="444"/>
        <v>10805760</v>
      </c>
      <c r="GM202" s="118">
        <f t="shared" si="445"/>
        <v>4212206.25</v>
      </c>
      <c r="GN202" s="118">
        <f t="shared" si="446"/>
        <v>300</v>
      </c>
      <c r="GO202" s="118">
        <f t="shared" si="447"/>
        <v>1263661875</v>
      </c>
      <c r="GP202" s="51">
        <f t="shared" si="448"/>
        <v>5.7980575558700558E-2</v>
      </c>
      <c r="GS202" s="48">
        <v>5</v>
      </c>
      <c r="GT202" s="47">
        <v>1</v>
      </c>
      <c r="GU202" s="97" t="s">
        <v>240</v>
      </c>
      <c r="GV202" s="297">
        <f t="shared" si="481"/>
        <v>3</v>
      </c>
      <c r="GW202" s="47" t="s">
        <v>206</v>
      </c>
      <c r="GX202" s="99" t="str">
        <f t="shared" si="477"/>
        <v>Pd1</v>
      </c>
      <c r="GY202" s="48">
        <f t="shared" si="486"/>
        <v>0</v>
      </c>
      <c r="GZ202" s="307">
        <f t="shared" si="482"/>
        <v>0</v>
      </c>
      <c r="HA202" s="95">
        <f t="shared" si="483"/>
        <v>0</v>
      </c>
      <c r="HB202" s="51">
        <f t="shared" si="478"/>
        <v>0</v>
      </c>
      <c r="HC202" s="51">
        <f t="shared" si="479"/>
        <v>0</v>
      </c>
      <c r="HD202" s="453">
        <f t="shared" si="480"/>
        <v>0</v>
      </c>
    </row>
    <row r="203" spans="7:215">
      <c r="M203" s="49" t="str">
        <f>O200</f>
        <v>PIC-c</v>
      </c>
      <c r="N203" s="201" t="str">
        <f t="shared" ref="N203:N234" si="495">IF(AND(COUNTIF(H4:H6,$AL$26)=0,COUNTIF(H4:H6,$M203)=0,H7&lt;&gt;""),1,"")</f>
        <v/>
      </c>
      <c r="O203" s="47">
        <f t="shared" ref="O203:O234" si="496">IF(AND(COUNTIF(I4:I7,$AL$26)=0,COUNTIF(I4:I7,$M203)=0,I7&lt;&gt;""),1,"")</f>
        <v>1</v>
      </c>
      <c r="P203" s="47" t="str">
        <f t="shared" ref="P203:P234" si="497">IF(AND(COUNTIF(J4:J7,$AL$26)=0,COUNTIF(J4:J7,$M203)=0,J7&lt;&gt;""),1,"")</f>
        <v/>
      </c>
      <c r="Q203" s="47" t="str">
        <f t="shared" ref="Q203:Q234" si="498">IF(AND(COUNTIF(K4:K7,$AL$26)=0,COUNTIF(K4:K7,$M203)=0,K7&lt;&gt;""),1,"")</f>
        <v/>
      </c>
      <c r="R203" s="201" t="str">
        <f t="shared" ref="R203:R234" si="499">IF(AND(COUNTIF(L4:L6,$AL$26)=0,COUNTIF(L4:L6,$M203)=0,L7&lt;&gt;""),1,"")</f>
        <v/>
      </c>
      <c r="AE203" s="49" t="str">
        <f>AG200</f>
        <v>PIC-c</v>
      </c>
      <c r="AF203" s="201">
        <f t="shared" ref="AF203:AF234" si="500">IF(AND(COUNTIF(Z4:Z6,$AL$26)=0,COUNTIF(Z4:Z6,$AE203)=0,Z7&lt;&gt;""),1,"")</f>
        <v>1</v>
      </c>
      <c r="AG203" s="47" t="str">
        <f t="shared" ref="AG203:AG234" si="501">IF(AND(COUNTIF(AA4:AA7,$AL$26)=0,COUNTIF(AA4:AA7,$AE203)=0,AA7&lt;&gt;""),1,"")</f>
        <v/>
      </c>
      <c r="AH203" s="47" t="str">
        <f t="shared" ref="AH203:AH234" si="502">IF(AND(COUNTIF(AB4:AB7,$AL$26)=0,COUNTIF(AB4:AB7,$AE203)=0,AB7&lt;&gt;""),1,"")</f>
        <v/>
      </c>
      <c r="AI203" s="47" t="str">
        <f t="shared" ref="AI203:AI234" si="503">IF(AND(COUNTIF(AC4:AC7,$AL$26)=0,COUNTIF(AC4:AC7,$AE203)=0,AC7&lt;&gt;""),1,"")</f>
        <v/>
      </c>
      <c r="AJ203" s="201">
        <f t="shared" ref="AJ203:AJ234" si="504">IF(AND(COUNTIF(AD4:AD6,$AL$26)=0,COUNTIF(AD4:AD6,$AE203)=0,AD7&lt;&gt;""),1,"")</f>
        <v>1</v>
      </c>
      <c r="AL203" s="142"/>
      <c r="AM203" s="142"/>
      <c r="AN203" s="142"/>
      <c r="AO203" s="142"/>
      <c r="AP203" s="142"/>
      <c r="AQ203" s="142"/>
      <c r="AR203" s="142"/>
      <c r="AT203" s="46">
        <f t="shared" si="492"/>
        <v>3</v>
      </c>
      <c r="AU203" s="47" t="str">
        <f t="shared" si="492"/>
        <v>PIC-b</v>
      </c>
      <c r="AV203" s="47" t="str">
        <f t="shared" si="492"/>
        <v>Pb</v>
      </c>
      <c r="AW203" s="171">
        <f t="shared" si="494"/>
        <v>0</v>
      </c>
      <c r="AX203" s="171">
        <f t="shared" si="493"/>
        <v>0</v>
      </c>
      <c r="AY203" s="171">
        <f t="shared" si="493"/>
        <v>5.0519145182868702E-3</v>
      </c>
      <c r="AZ203" s="171">
        <f t="shared" si="493"/>
        <v>7.1059896520958184E-3</v>
      </c>
      <c r="BA203" s="171">
        <f t="shared" si="493"/>
        <v>8.4149877459029424E-3</v>
      </c>
      <c r="BK203" s="48">
        <f t="shared" si="449"/>
        <v>39</v>
      </c>
      <c r="BL203" s="48">
        <v>11</v>
      </c>
      <c r="BM203" s="47" t="str">
        <f t="shared" si="400"/>
        <v>Te3</v>
      </c>
      <c r="BN203" s="47"/>
      <c r="BO203" s="47" t="s">
        <v>243</v>
      </c>
      <c r="BP203" s="99" t="s">
        <v>244</v>
      </c>
      <c r="BQ203" s="99" t="s">
        <v>244</v>
      </c>
      <c r="BR203" s="47" t="s">
        <v>184</v>
      </c>
      <c r="BS203" s="99" t="s">
        <v>223</v>
      </c>
      <c r="BT203" s="47">
        <v>3</v>
      </c>
      <c r="BU203" s="48">
        <f t="shared" si="401"/>
        <v>15</v>
      </c>
      <c r="BV203" s="48">
        <f t="shared" si="402"/>
        <v>8</v>
      </c>
      <c r="BW203" s="48">
        <f t="shared" si="403"/>
        <v>48</v>
      </c>
      <c r="BX203" s="48">
        <f t="shared" si="404"/>
        <v>46</v>
      </c>
      <c r="BY203" s="48">
        <f t="shared" si="405"/>
        <v>91</v>
      </c>
      <c r="BZ203" s="118">
        <f t="shared" si="406"/>
        <v>24111360</v>
      </c>
      <c r="CA203" s="118">
        <f t="shared" si="407"/>
        <v>9624077.6071139853</v>
      </c>
      <c r="CB203" s="118">
        <f t="shared" si="408"/>
        <v>30</v>
      </c>
      <c r="CC203" s="118">
        <f t="shared" si="450"/>
        <v>288722328.21341956</v>
      </c>
      <c r="CD203" s="51">
        <f t="shared" si="409"/>
        <v>1.3247441501281437E-2</v>
      </c>
      <c r="CE203" s="81"/>
      <c r="CN203" s="48">
        <f t="shared" si="451"/>
        <v>39</v>
      </c>
      <c r="CO203" s="48">
        <v>11</v>
      </c>
      <c r="CP203" s="47" t="str">
        <f t="shared" si="410"/>
        <v>Te3</v>
      </c>
      <c r="CQ203" s="47"/>
      <c r="CR203" s="47" t="s">
        <v>243</v>
      </c>
      <c r="CS203" s="99" t="s">
        <v>244</v>
      </c>
      <c r="CT203" s="99" t="s">
        <v>244</v>
      </c>
      <c r="CU203" s="47" t="s">
        <v>184</v>
      </c>
      <c r="CV203" s="99" t="s">
        <v>223</v>
      </c>
      <c r="CW203" s="47">
        <v>3</v>
      </c>
      <c r="CX203" s="48">
        <f t="shared" si="452"/>
        <v>15</v>
      </c>
      <c r="CY203" s="48">
        <f t="shared" si="453"/>
        <v>8</v>
      </c>
      <c r="CZ203" s="48">
        <f t="shared" si="454"/>
        <v>48</v>
      </c>
      <c r="DA203" s="48">
        <f t="shared" si="455"/>
        <v>46</v>
      </c>
      <c r="DB203" s="48">
        <f t="shared" si="456"/>
        <v>91</v>
      </c>
      <c r="DC203" s="118">
        <f t="shared" si="411"/>
        <v>24111360</v>
      </c>
      <c r="DD203" s="118">
        <f t="shared" si="412"/>
        <v>10123646.617710583</v>
      </c>
      <c r="DE203" s="118">
        <f t="shared" si="413"/>
        <v>50</v>
      </c>
      <c r="DF203" s="118">
        <f t="shared" si="414"/>
        <v>506182330.88552916</v>
      </c>
      <c r="DG203" s="51">
        <f t="shared" si="415"/>
        <v>2.3225154974615018E-2</v>
      </c>
      <c r="DI203" s="142"/>
      <c r="DJ203" s="142"/>
      <c r="DK203" s="142"/>
      <c r="DL203" s="142"/>
      <c r="DM203" s="142"/>
      <c r="DN203" s="142"/>
      <c r="DQ203" s="48">
        <f t="shared" si="457"/>
        <v>39</v>
      </c>
      <c r="DR203" s="48">
        <v>11</v>
      </c>
      <c r="DS203" s="47" t="str">
        <f t="shared" si="416"/>
        <v>Te3</v>
      </c>
      <c r="DT203" s="47"/>
      <c r="DU203" s="47" t="s">
        <v>243</v>
      </c>
      <c r="DV203" s="99" t="s">
        <v>244</v>
      </c>
      <c r="DW203" s="99" t="s">
        <v>244</v>
      </c>
      <c r="DX203" s="47" t="s">
        <v>184</v>
      </c>
      <c r="DY203" s="99" t="s">
        <v>223</v>
      </c>
      <c r="DZ203" s="47">
        <v>3</v>
      </c>
      <c r="EA203" s="48">
        <f t="shared" si="417"/>
        <v>15</v>
      </c>
      <c r="EB203" s="48">
        <f t="shared" si="418"/>
        <v>8</v>
      </c>
      <c r="EC203" s="48">
        <f t="shared" si="419"/>
        <v>48</v>
      </c>
      <c r="ED203" s="48">
        <f t="shared" si="420"/>
        <v>46</v>
      </c>
      <c r="EE203" s="48">
        <f t="shared" si="421"/>
        <v>91</v>
      </c>
      <c r="EF203" s="118">
        <f t="shared" si="422"/>
        <v>24111360</v>
      </c>
      <c r="EG203" s="118">
        <f t="shared" si="423"/>
        <v>7839036.8117461978</v>
      </c>
      <c r="EH203" s="118">
        <f t="shared" si="424"/>
        <v>80</v>
      </c>
      <c r="EI203" s="118">
        <f t="shared" si="425"/>
        <v>627122944.93969584</v>
      </c>
      <c r="EJ203" s="51">
        <f t="shared" si="426"/>
        <v>2.8774271039609264E-2</v>
      </c>
      <c r="EL203" s="142"/>
      <c r="EM203" s="142"/>
      <c r="EN203" s="142"/>
      <c r="EO203" s="142"/>
      <c r="EP203" s="142"/>
      <c r="EQ203" s="142"/>
      <c r="ER203" s="142"/>
      <c r="ET203" s="48">
        <f t="shared" si="458"/>
        <v>39</v>
      </c>
      <c r="EU203" s="48">
        <v>11</v>
      </c>
      <c r="EV203" s="47" t="str">
        <f t="shared" si="427"/>
        <v>Te3</v>
      </c>
      <c r="EW203" s="47"/>
      <c r="EX203" s="47" t="s">
        <v>243</v>
      </c>
      <c r="EY203" s="99" t="s">
        <v>244</v>
      </c>
      <c r="EZ203" s="99" t="s">
        <v>244</v>
      </c>
      <c r="FA203" s="47" t="s">
        <v>184</v>
      </c>
      <c r="FB203" s="99" t="s">
        <v>223</v>
      </c>
      <c r="FC203" s="47">
        <v>3</v>
      </c>
      <c r="FD203" s="48">
        <f t="shared" si="428"/>
        <v>15</v>
      </c>
      <c r="FE203" s="48">
        <f t="shared" si="429"/>
        <v>8</v>
      </c>
      <c r="FF203" s="48">
        <f t="shared" si="430"/>
        <v>48</v>
      </c>
      <c r="FG203" s="48">
        <f t="shared" si="431"/>
        <v>46</v>
      </c>
      <c r="FH203" s="48">
        <f t="shared" si="432"/>
        <v>91</v>
      </c>
      <c r="FI203" s="118">
        <f t="shared" si="433"/>
        <v>24111360</v>
      </c>
      <c r="FJ203" s="118">
        <f t="shared" si="434"/>
        <v>9112590.7338129506</v>
      </c>
      <c r="FK203" s="118">
        <f t="shared" si="435"/>
        <v>100</v>
      </c>
      <c r="FL203" s="118">
        <f t="shared" si="436"/>
        <v>911259073.38129508</v>
      </c>
      <c r="FM203" s="51">
        <f t="shared" si="437"/>
        <v>4.1811284017519039E-2</v>
      </c>
      <c r="FO203" s="142"/>
      <c r="FP203" s="142"/>
      <c r="FQ203" s="142"/>
      <c r="FR203" s="142"/>
      <c r="FS203" s="142"/>
      <c r="FT203" s="142"/>
      <c r="FU203" s="142"/>
      <c r="FW203" s="48">
        <f t="shared" si="459"/>
        <v>39</v>
      </c>
      <c r="FX203" s="48">
        <v>11</v>
      </c>
      <c r="FY203" s="47" t="str">
        <f t="shared" si="438"/>
        <v>Te3</v>
      </c>
      <c r="FZ203" s="47"/>
      <c r="GA203" s="47" t="s">
        <v>243</v>
      </c>
      <c r="GB203" s="99" t="s">
        <v>244</v>
      </c>
      <c r="GC203" s="99" t="s">
        <v>244</v>
      </c>
      <c r="GD203" s="47" t="s">
        <v>184</v>
      </c>
      <c r="GE203" s="99" t="s">
        <v>223</v>
      </c>
      <c r="GF203" s="47">
        <v>3</v>
      </c>
      <c r="GG203" s="48">
        <f t="shared" si="439"/>
        <v>15</v>
      </c>
      <c r="GH203" s="48">
        <f t="shared" si="440"/>
        <v>8</v>
      </c>
      <c r="GI203" s="48">
        <f t="shared" si="441"/>
        <v>48</v>
      </c>
      <c r="GJ203" s="48">
        <f t="shared" si="442"/>
        <v>46</v>
      </c>
      <c r="GK203" s="48">
        <f t="shared" si="443"/>
        <v>91</v>
      </c>
      <c r="GL203" s="118">
        <f t="shared" si="444"/>
        <v>24111360</v>
      </c>
      <c r="GM203" s="118">
        <f t="shared" si="445"/>
        <v>9398878.125</v>
      </c>
      <c r="GN203" s="118">
        <f t="shared" si="446"/>
        <v>150</v>
      </c>
      <c r="GO203" s="118">
        <f t="shared" si="447"/>
        <v>1409831718.75</v>
      </c>
      <c r="GP203" s="51">
        <f t="shared" si="448"/>
        <v>6.4687283925565178E-2</v>
      </c>
      <c r="GS203" s="48">
        <v>6</v>
      </c>
      <c r="GT203" s="47">
        <v>5</v>
      </c>
      <c r="GU203" s="97" t="s">
        <v>240</v>
      </c>
      <c r="GV203" s="297">
        <f t="shared" si="481"/>
        <v>3</v>
      </c>
      <c r="GW203" s="47" t="s">
        <v>206</v>
      </c>
      <c r="GX203" s="99" t="str">
        <f t="shared" si="477"/>
        <v>Pe5</v>
      </c>
      <c r="GY203" s="48">
        <f t="shared" si="486"/>
        <v>900</v>
      </c>
      <c r="GZ203" s="307">
        <f t="shared" si="482"/>
        <v>54878.367420884038</v>
      </c>
      <c r="HA203" s="95">
        <f t="shared" si="483"/>
        <v>3190.5539145715975</v>
      </c>
      <c r="HB203" s="51">
        <f t="shared" si="478"/>
        <v>4.3753715130951022E-4</v>
      </c>
      <c r="HC203" s="51">
        <f t="shared" si="479"/>
        <v>4.7013780057103601E-3</v>
      </c>
      <c r="HD203" s="453">
        <f t="shared" si="480"/>
        <v>6.3003930251805035E-2</v>
      </c>
    </row>
    <row r="204" spans="7:215">
      <c r="M204" s="49" t="str">
        <f t="shared" ref="M204:M235" si="505">M203</f>
        <v>PIC-c</v>
      </c>
      <c r="N204" s="201" t="str">
        <f t="shared" si="495"/>
        <v/>
      </c>
      <c r="O204" s="47">
        <f t="shared" si="496"/>
        <v>1</v>
      </c>
      <c r="P204" s="47" t="str">
        <f t="shared" si="497"/>
        <v/>
      </c>
      <c r="Q204" s="47" t="str">
        <f t="shared" si="498"/>
        <v/>
      </c>
      <c r="R204" s="201" t="str">
        <f t="shared" si="499"/>
        <v/>
      </c>
      <c r="AE204" s="49" t="str">
        <f t="shared" ref="AE204:AE235" si="506">AE203</f>
        <v>PIC-c</v>
      </c>
      <c r="AF204" s="201">
        <f t="shared" si="500"/>
        <v>1</v>
      </c>
      <c r="AG204" s="47" t="str">
        <f t="shared" si="501"/>
        <v/>
      </c>
      <c r="AH204" s="47" t="str">
        <f t="shared" si="502"/>
        <v/>
      </c>
      <c r="AI204" s="47" t="str">
        <f t="shared" si="503"/>
        <v/>
      </c>
      <c r="AJ204" s="201">
        <f t="shared" si="504"/>
        <v>1</v>
      </c>
      <c r="AL204" s="142"/>
      <c r="AM204" s="142"/>
      <c r="AN204" s="142"/>
      <c r="AO204" s="142"/>
      <c r="AP204" s="142"/>
      <c r="AQ204" s="142"/>
      <c r="AR204" s="142"/>
      <c r="AT204" s="46">
        <f t="shared" si="492"/>
        <v>4</v>
      </c>
      <c r="AU204" s="47" t="str">
        <f t="shared" si="492"/>
        <v>PIC-c</v>
      </c>
      <c r="AV204" s="47" t="str">
        <f t="shared" si="492"/>
        <v>Pc</v>
      </c>
      <c r="AW204" s="171">
        <f t="shared" si="494"/>
        <v>0</v>
      </c>
      <c r="AX204" s="171">
        <f t="shared" si="493"/>
        <v>0</v>
      </c>
      <c r="AY204" s="171">
        <f t="shared" si="493"/>
        <v>5.6723250731642054E-3</v>
      </c>
      <c r="AZ204" s="171">
        <f t="shared" si="493"/>
        <v>9.1006534140876272E-3</v>
      </c>
      <c r="BA204" s="171">
        <f t="shared" si="493"/>
        <v>1.3463980393444706E-2</v>
      </c>
      <c r="BK204" s="48">
        <f t="shared" si="449"/>
        <v>40</v>
      </c>
      <c r="BL204" s="48">
        <v>11</v>
      </c>
      <c r="BM204" s="47" t="str">
        <f t="shared" si="400"/>
        <v>Te2</v>
      </c>
      <c r="BN204" s="123"/>
      <c r="BO204" s="47" t="s">
        <v>243</v>
      </c>
      <c r="BP204" s="99" t="s">
        <v>244</v>
      </c>
      <c r="BQ204" s="47" t="s">
        <v>184</v>
      </c>
      <c r="BR204" s="99" t="s">
        <v>223</v>
      </c>
      <c r="BS204" s="99" t="s">
        <v>223</v>
      </c>
      <c r="BT204" s="47">
        <v>2</v>
      </c>
      <c r="BU204" s="48">
        <f t="shared" si="401"/>
        <v>15</v>
      </c>
      <c r="BV204" s="48">
        <f t="shared" si="402"/>
        <v>8</v>
      </c>
      <c r="BW204" s="48">
        <f t="shared" si="403"/>
        <v>8</v>
      </c>
      <c r="BX204" s="48">
        <f t="shared" si="404"/>
        <v>72</v>
      </c>
      <c r="BY204" s="48">
        <f t="shared" si="405"/>
        <v>91</v>
      </c>
      <c r="BZ204" s="118">
        <f t="shared" si="406"/>
        <v>6289920</v>
      </c>
      <c r="CA204" s="118">
        <f t="shared" si="407"/>
        <v>0</v>
      </c>
      <c r="CB204" s="118">
        <f t="shared" si="408"/>
        <v>0</v>
      </c>
      <c r="CC204" s="118">
        <f t="shared" si="450"/>
        <v>0</v>
      </c>
      <c r="CD204" s="51">
        <f t="shared" si="409"/>
        <v>0</v>
      </c>
      <c r="CE204" s="81"/>
      <c r="CN204" s="48">
        <f t="shared" si="451"/>
        <v>40</v>
      </c>
      <c r="CO204" s="48">
        <v>11</v>
      </c>
      <c r="CP204" s="47" t="str">
        <f t="shared" si="410"/>
        <v>Te2</v>
      </c>
      <c r="CQ204" s="123"/>
      <c r="CR204" s="47" t="s">
        <v>243</v>
      </c>
      <c r="CS204" s="99" t="s">
        <v>244</v>
      </c>
      <c r="CT204" s="47" t="s">
        <v>184</v>
      </c>
      <c r="CU204" s="99" t="s">
        <v>223</v>
      </c>
      <c r="CV204" s="99" t="s">
        <v>223</v>
      </c>
      <c r="CW204" s="47">
        <v>2</v>
      </c>
      <c r="CX204" s="48">
        <f t="shared" si="452"/>
        <v>15</v>
      </c>
      <c r="CY204" s="48">
        <f t="shared" si="453"/>
        <v>8</v>
      </c>
      <c r="CZ204" s="48">
        <f t="shared" si="454"/>
        <v>8</v>
      </c>
      <c r="DA204" s="48">
        <f t="shared" si="455"/>
        <v>72</v>
      </c>
      <c r="DB204" s="48">
        <f t="shared" si="456"/>
        <v>91</v>
      </c>
      <c r="DC204" s="118">
        <f t="shared" si="411"/>
        <v>6289920</v>
      </c>
      <c r="DD204" s="118">
        <f t="shared" si="412"/>
        <v>0</v>
      </c>
      <c r="DE204" s="118">
        <f t="shared" si="413"/>
        <v>0</v>
      </c>
      <c r="DF204" s="118">
        <f t="shared" si="414"/>
        <v>0</v>
      </c>
      <c r="DG204" s="51">
        <f t="shared" si="415"/>
        <v>0</v>
      </c>
      <c r="DI204" s="142"/>
      <c r="DJ204" s="142"/>
      <c r="DK204" s="142"/>
      <c r="DL204" s="142"/>
      <c r="DM204" s="142"/>
      <c r="DN204" s="142"/>
      <c r="DQ204" s="48">
        <f t="shared" si="457"/>
        <v>40</v>
      </c>
      <c r="DR204" s="48">
        <v>11</v>
      </c>
      <c r="DS204" s="47" t="str">
        <f t="shared" si="416"/>
        <v>Te2</v>
      </c>
      <c r="DT204" s="123"/>
      <c r="DU204" s="47" t="s">
        <v>243</v>
      </c>
      <c r="DV204" s="99" t="s">
        <v>244</v>
      </c>
      <c r="DW204" s="47" t="s">
        <v>184</v>
      </c>
      <c r="DX204" s="99" t="s">
        <v>223</v>
      </c>
      <c r="DY204" s="99" t="s">
        <v>223</v>
      </c>
      <c r="DZ204" s="47">
        <v>2</v>
      </c>
      <c r="EA204" s="48">
        <f t="shared" si="417"/>
        <v>15</v>
      </c>
      <c r="EB204" s="48">
        <f t="shared" si="418"/>
        <v>8</v>
      </c>
      <c r="EC204" s="48">
        <f t="shared" si="419"/>
        <v>8</v>
      </c>
      <c r="ED204" s="48">
        <f t="shared" si="420"/>
        <v>72</v>
      </c>
      <c r="EE204" s="48">
        <f t="shared" si="421"/>
        <v>91</v>
      </c>
      <c r="EF204" s="118">
        <f t="shared" si="422"/>
        <v>6289920</v>
      </c>
      <c r="EG204" s="118">
        <f t="shared" si="423"/>
        <v>0</v>
      </c>
      <c r="EH204" s="118">
        <f t="shared" si="424"/>
        <v>0</v>
      </c>
      <c r="EI204" s="118">
        <f t="shared" si="425"/>
        <v>0</v>
      </c>
      <c r="EJ204" s="51">
        <f t="shared" si="426"/>
        <v>0</v>
      </c>
      <c r="EL204" s="142"/>
      <c r="EM204" s="142"/>
      <c r="EN204" s="142"/>
      <c r="EO204" s="142"/>
      <c r="EP204" s="142"/>
      <c r="EQ204" s="142"/>
      <c r="ER204" s="142"/>
      <c r="ET204" s="48">
        <f t="shared" si="458"/>
        <v>40</v>
      </c>
      <c r="EU204" s="48">
        <v>11</v>
      </c>
      <c r="EV204" s="47" t="str">
        <f t="shared" si="427"/>
        <v>Te2</v>
      </c>
      <c r="EW204" s="123"/>
      <c r="EX204" s="47" t="s">
        <v>243</v>
      </c>
      <c r="EY204" s="99" t="s">
        <v>244</v>
      </c>
      <c r="EZ204" s="47" t="s">
        <v>184</v>
      </c>
      <c r="FA204" s="99" t="s">
        <v>223</v>
      </c>
      <c r="FB204" s="99" t="s">
        <v>223</v>
      </c>
      <c r="FC204" s="47">
        <v>2</v>
      </c>
      <c r="FD204" s="48">
        <f t="shared" si="428"/>
        <v>15</v>
      </c>
      <c r="FE204" s="48">
        <f t="shared" si="429"/>
        <v>8</v>
      </c>
      <c r="FF204" s="48">
        <f t="shared" si="430"/>
        <v>8</v>
      </c>
      <c r="FG204" s="48">
        <f t="shared" si="431"/>
        <v>72</v>
      </c>
      <c r="FH204" s="48">
        <f t="shared" si="432"/>
        <v>91</v>
      </c>
      <c r="FI204" s="118">
        <f t="shared" si="433"/>
        <v>6289920</v>
      </c>
      <c r="FJ204" s="118">
        <f t="shared" si="434"/>
        <v>0</v>
      </c>
      <c r="FK204" s="118">
        <f t="shared" si="435"/>
        <v>0</v>
      </c>
      <c r="FL204" s="118">
        <f t="shared" si="436"/>
        <v>0</v>
      </c>
      <c r="FM204" s="51">
        <f t="shared" si="437"/>
        <v>0</v>
      </c>
      <c r="FO204" s="142"/>
      <c r="FP204" s="142"/>
      <c r="FQ204" s="142"/>
      <c r="FR204" s="142"/>
      <c r="FS204" s="142"/>
      <c r="FT204" s="142"/>
      <c r="FU204" s="142"/>
      <c r="FW204" s="48">
        <f t="shared" si="459"/>
        <v>40</v>
      </c>
      <c r="FX204" s="48">
        <v>11</v>
      </c>
      <c r="FY204" s="47" t="str">
        <f t="shared" si="438"/>
        <v>Te2</v>
      </c>
      <c r="FZ204" s="123"/>
      <c r="GA204" s="47" t="s">
        <v>243</v>
      </c>
      <c r="GB204" s="99" t="s">
        <v>244</v>
      </c>
      <c r="GC204" s="47" t="s">
        <v>184</v>
      </c>
      <c r="GD204" s="99" t="s">
        <v>223</v>
      </c>
      <c r="GE204" s="99" t="s">
        <v>223</v>
      </c>
      <c r="GF204" s="47">
        <v>2</v>
      </c>
      <c r="GG204" s="48">
        <f t="shared" si="439"/>
        <v>15</v>
      </c>
      <c r="GH204" s="48">
        <f t="shared" si="440"/>
        <v>8</v>
      </c>
      <c r="GI204" s="48">
        <f t="shared" si="441"/>
        <v>8</v>
      </c>
      <c r="GJ204" s="48">
        <f t="shared" si="442"/>
        <v>72</v>
      </c>
      <c r="GK204" s="48">
        <f t="shared" si="443"/>
        <v>91</v>
      </c>
      <c r="GL204" s="118">
        <f t="shared" si="444"/>
        <v>6289920</v>
      </c>
      <c r="GM204" s="118">
        <f t="shared" si="445"/>
        <v>0</v>
      </c>
      <c r="GN204" s="118">
        <f t="shared" si="446"/>
        <v>0</v>
      </c>
      <c r="GO204" s="118">
        <f t="shared" si="447"/>
        <v>0</v>
      </c>
      <c r="GP204" s="51">
        <f t="shared" si="448"/>
        <v>0</v>
      </c>
      <c r="GS204" s="48">
        <v>6</v>
      </c>
      <c r="GT204" s="47">
        <v>4</v>
      </c>
      <c r="GU204" s="97" t="s">
        <v>240</v>
      </c>
      <c r="GV204" s="297">
        <f t="shared" si="481"/>
        <v>3</v>
      </c>
      <c r="GW204" s="47" t="s">
        <v>206</v>
      </c>
      <c r="GX204" s="99" t="str">
        <f t="shared" si="477"/>
        <v>Pe4</v>
      </c>
      <c r="GY204" s="48">
        <f t="shared" si="486"/>
        <v>300</v>
      </c>
      <c r="GZ204" s="307">
        <f t="shared" si="482"/>
        <v>361282.58552081988</v>
      </c>
      <c r="HA204" s="95">
        <f t="shared" si="483"/>
        <v>484.6411009475845</v>
      </c>
      <c r="HB204" s="51">
        <f t="shared" si="478"/>
        <v>2.8804529127876084E-3</v>
      </c>
      <c r="HC204" s="51">
        <f t="shared" si="479"/>
        <v>1.0316912845864399E-2</v>
      </c>
      <c r="HD204" s="453">
        <f t="shared" si="480"/>
        <v>3.6018819574228145E-2</v>
      </c>
    </row>
    <row r="205" spans="7:215">
      <c r="M205" s="49" t="str">
        <f t="shared" si="505"/>
        <v>PIC-c</v>
      </c>
      <c r="N205" s="201" t="str">
        <f t="shared" si="495"/>
        <v/>
      </c>
      <c r="O205" s="47">
        <f t="shared" si="496"/>
        <v>1</v>
      </c>
      <c r="P205" s="47" t="str">
        <f t="shared" si="497"/>
        <v/>
      </c>
      <c r="Q205" s="47" t="str">
        <f t="shared" si="498"/>
        <v/>
      </c>
      <c r="R205" s="201">
        <f t="shared" si="499"/>
        <v>1</v>
      </c>
      <c r="AE205" s="49" t="str">
        <f t="shared" si="506"/>
        <v>PIC-c</v>
      </c>
      <c r="AF205" s="201">
        <f t="shared" si="500"/>
        <v>1</v>
      </c>
      <c r="AG205" s="47" t="str">
        <f t="shared" si="501"/>
        <v/>
      </c>
      <c r="AH205" s="47" t="str">
        <f t="shared" si="502"/>
        <v/>
      </c>
      <c r="AI205" s="47" t="str">
        <f t="shared" si="503"/>
        <v/>
      </c>
      <c r="AJ205" s="201">
        <f t="shared" si="504"/>
        <v>1</v>
      </c>
      <c r="AL205" s="142"/>
      <c r="AM205" s="142"/>
      <c r="AN205" s="142"/>
      <c r="AO205" s="142"/>
      <c r="AP205" s="142"/>
      <c r="AQ205" s="142"/>
      <c r="AR205" s="142"/>
      <c r="AT205" s="46">
        <f t="shared" si="492"/>
        <v>5</v>
      </c>
      <c r="AU205" s="47" t="str">
        <f t="shared" si="492"/>
        <v>PIC-d</v>
      </c>
      <c r="AV205" s="47" t="str">
        <f t="shared" si="492"/>
        <v>Pd</v>
      </c>
      <c r="AW205" s="171">
        <f t="shared" si="494"/>
        <v>0</v>
      </c>
      <c r="AX205" s="171">
        <f t="shared" si="493"/>
        <v>0</v>
      </c>
      <c r="AY205" s="171">
        <f t="shared" si="493"/>
        <v>4.3605998999949828E-3</v>
      </c>
      <c r="AZ205" s="171">
        <f t="shared" si="493"/>
        <v>6.8566566818468429E-3</v>
      </c>
      <c r="BA205" s="171">
        <f t="shared" si="493"/>
        <v>1.3463980393444709E-2</v>
      </c>
      <c r="BK205" s="48">
        <f t="shared" si="449"/>
        <v>41</v>
      </c>
      <c r="BL205" s="48">
        <v>12</v>
      </c>
      <c r="BM205" s="47" t="str">
        <f t="shared" si="400"/>
        <v>Nn5</v>
      </c>
      <c r="BN205" s="47"/>
      <c r="BO205" s="47" t="s">
        <v>250</v>
      </c>
      <c r="BP205" s="99" t="s">
        <v>251</v>
      </c>
      <c r="BQ205" s="99" t="s">
        <v>251</v>
      </c>
      <c r="BR205" s="99" t="s">
        <v>251</v>
      </c>
      <c r="BS205" s="99" t="s">
        <v>251</v>
      </c>
      <c r="BT205" s="47">
        <v>5</v>
      </c>
      <c r="BU205" s="48">
        <f t="shared" si="401"/>
        <v>33</v>
      </c>
      <c r="BV205" s="48">
        <f t="shared" si="402"/>
        <v>8</v>
      </c>
      <c r="BW205" s="48">
        <f t="shared" si="403"/>
        <v>28</v>
      </c>
      <c r="BX205" s="48">
        <f t="shared" si="404"/>
        <v>48</v>
      </c>
      <c r="BY205" s="48">
        <f t="shared" si="405"/>
        <v>9</v>
      </c>
      <c r="BZ205" s="118">
        <f t="shared" si="406"/>
        <v>3193344</v>
      </c>
      <c r="CA205" s="118">
        <f t="shared" si="407"/>
        <v>1274627.0008084076</v>
      </c>
      <c r="CB205" s="118">
        <f t="shared" si="408"/>
        <v>300</v>
      </c>
      <c r="CC205" s="118">
        <f t="shared" si="450"/>
        <v>382388100.24252224</v>
      </c>
      <c r="CD205" s="51">
        <f t="shared" si="409"/>
        <v>1.754510646992458E-2</v>
      </c>
      <c r="CE205" s="81"/>
      <c r="CN205" s="48">
        <f t="shared" si="451"/>
        <v>41</v>
      </c>
      <c r="CO205" s="48">
        <v>12</v>
      </c>
      <c r="CP205" s="47" t="str">
        <f t="shared" si="410"/>
        <v>Nn5</v>
      </c>
      <c r="CQ205" s="47"/>
      <c r="CR205" s="47" t="s">
        <v>250</v>
      </c>
      <c r="CS205" s="99" t="s">
        <v>251</v>
      </c>
      <c r="CT205" s="99" t="s">
        <v>251</v>
      </c>
      <c r="CU205" s="99" t="s">
        <v>251</v>
      </c>
      <c r="CV205" s="99" t="s">
        <v>251</v>
      </c>
      <c r="CW205" s="47">
        <v>5</v>
      </c>
      <c r="CX205" s="48">
        <f t="shared" si="452"/>
        <v>33</v>
      </c>
      <c r="CY205" s="48">
        <f>VLOOKUP(CS205,$CG$86:$CL$123,LEFT(CY$85,1)+1,FALSE)</f>
        <v>8</v>
      </c>
      <c r="CZ205" s="48">
        <f t="shared" si="454"/>
        <v>28</v>
      </c>
      <c r="DA205" s="48">
        <f t="shared" si="455"/>
        <v>48</v>
      </c>
      <c r="DB205" s="48">
        <f t="shared" si="456"/>
        <v>9</v>
      </c>
      <c r="DC205" s="118">
        <f t="shared" si="411"/>
        <v>3193344</v>
      </c>
      <c r="DD205" s="118">
        <f t="shared" si="412"/>
        <v>1340790.655723542</v>
      </c>
      <c r="DE205" s="118">
        <f t="shared" si="413"/>
        <v>500</v>
      </c>
      <c r="DF205" s="118">
        <f t="shared" si="414"/>
        <v>670395327.86177099</v>
      </c>
      <c r="DG205" s="51">
        <f t="shared" si="415"/>
        <v>3.0759737023235943E-2</v>
      </c>
      <c r="DI205" s="142"/>
      <c r="DJ205" s="142"/>
      <c r="DK205" s="142"/>
      <c r="DL205" s="142"/>
      <c r="DM205" s="142"/>
      <c r="DN205" s="142"/>
      <c r="DQ205" s="48">
        <f t="shared" si="457"/>
        <v>41</v>
      </c>
      <c r="DR205" s="48">
        <v>12</v>
      </c>
      <c r="DS205" s="47" t="str">
        <f t="shared" si="416"/>
        <v>Nn5</v>
      </c>
      <c r="DT205" s="47"/>
      <c r="DU205" s="47" t="s">
        <v>250</v>
      </c>
      <c r="DV205" s="99" t="s">
        <v>251</v>
      </c>
      <c r="DW205" s="99" t="s">
        <v>251</v>
      </c>
      <c r="DX205" s="99" t="s">
        <v>251</v>
      </c>
      <c r="DY205" s="99" t="s">
        <v>251</v>
      </c>
      <c r="DZ205" s="47">
        <v>5</v>
      </c>
      <c r="EA205" s="48">
        <f t="shared" si="417"/>
        <v>33</v>
      </c>
      <c r="EB205" s="48">
        <f t="shared" si="418"/>
        <v>8</v>
      </c>
      <c r="EC205" s="48">
        <f t="shared" si="419"/>
        <v>28</v>
      </c>
      <c r="ED205" s="48">
        <f t="shared" si="420"/>
        <v>48</v>
      </c>
      <c r="EE205" s="48">
        <f t="shared" si="421"/>
        <v>9</v>
      </c>
      <c r="EF205" s="118">
        <f t="shared" si="422"/>
        <v>3193344</v>
      </c>
      <c r="EG205" s="118">
        <f t="shared" si="423"/>
        <v>1038213.5710540115</v>
      </c>
      <c r="EH205" s="118">
        <f t="shared" si="424"/>
        <v>800</v>
      </c>
      <c r="EI205" s="118">
        <f t="shared" si="425"/>
        <v>830570856.84320915</v>
      </c>
      <c r="EJ205" s="51">
        <f t="shared" si="426"/>
        <v>3.8109067998947387E-2</v>
      </c>
      <c r="EL205" s="142"/>
      <c r="EM205" s="142"/>
      <c r="EN205" s="142"/>
      <c r="EO205" s="142"/>
      <c r="EP205" s="142"/>
      <c r="EQ205" s="142"/>
      <c r="ER205" s="142"/>
      <c r="ET205" s="48">
        <f t="shared" si="458"/>
        <v>41</v>
      </c>
      <c r="EU205" s="48">
        <v>12</v>
      </c>
      <c r="EV205" s="47" t="str">
        <f t="shared" si="427"/>
        <v>Nn5</v>
      </c>
      <c r="EW205" s="47"/>
      <c r="EX205" s="47" t="s">
        <v>250</v>
      </c>
      <c r="EY205" s="99" t="s">
        <v>251</v>
      </c>
      <c r="EZ205" s="99" t="s">
        <v>251</v>
      </c>
      <c r="FA205" s="99" t="s">
        <v>251</v>
      </c>
      <c r="FB205" s="99" t="s">
        <v>251</v>
      </c>
      <c r="FC205" s="47">
        <v>5</v>
      </c>
      <c r="FD205" s="48">
        <f t="shared" si="428"/>
        <v>33</v>
      </c>
      <c r="FE205" s="48">
        <f t="shared" si="429"/>
        <v>8</v>
      </c>
      <c r="FF205" s="48">
        <f t="shared" si="430"/>
        <v>28</v>
      </c>
      <c r="FG205" s="48">
        <f t="shared" si="431"/>
        <v>48</v>
      </c>
      <c r="FH205" s="48">
        <f t="shared" si="432"/>
        <v>9</v>
      </c>
      <c r="FI205" s="118">
        <f t="shared" si="433"/>
        <v>3193344</v>
      </c>
      <c r="FJ205" s="118">
        <f t="shared" si="434"/>
        <v>1206884.926618705</v>
      </c>
      <c r="FK205" s="118">
        <f t="shared" si="435"/>
        <v>1000</v>
      </c>
      <c r="FL205" s="118">
        <f t="shared" si="436"/>
        <v>1206884926.618705</v>
      </c>
      <c r="FM205" s="51">
        <f t="shared" si="437"/>
        <v>5.5375479835911491E-2</v>
      </c>
      <c r="FO205" s="142"/>
      <c r="FP205" s="142"/>
      <c r="FQ205" s="142"/>
      <c r="FR205" s="142"/>
      <c r="FS205" s="142"/>
      <c r="FT205" s="142"/>
      <c r="FU205" s="142"/>
      <c r="FW205" s="48">
        <f t="shared" si="459"/>
        <v>41</v>
      </c>
      <c r="FX205" s="48">
        <v>12</v>
      </c>
      <c r="FY205" s="47" t="str">
        <f t="shared" si="438"/>
        <v>Nn5</v>
      </c>
      <c r="FZ205" s="47"/>
      <c r="GA205" s="47" t="s">
        <v>250</v>
      </c>
      <c r="GB205" s="99" t="s">
        <v>251</v>
      </c>
      <c r="GC205" s="99" t="s">
        <v>251</v>
      </c>
      <c r="GD205" s="99" t="s">
        <v>251</v>
      </c>
      <c r="GE205" s="99" t="s">
        <v>251</v>
      </c>
      <c r="GF205" s="47">
        <v>5</v>
      </c>
      <c r="GG205" s="48">
        <f t="shared" si="439"/>
        <v>33</v>
      </c>
      <c r="GH205" s="48">
        <f t="shared" si="440"/>
        <v>8</v>
      </c>
      <c r="GI205" s="48">
        <f t="shared" si="441"/>
        <v>28</v>
      </c>
      <c r="GJ205" s="48">
        <f t="shared" si="442"/>
        <v>48</v>
      </c>
      <c r="GK205" s="48">
        <f t="shared" si="443"/>
        <v>9</v>
      </c>
      <c r="GL205" s="118">
        <f t="shared" si="444"/>
        <v>3193344</v>
      </c>
      <c r="GM205" s="118">
        <f t="shared" si="445"/>
        <v>1244801.25</v>
      </c>
      <c r="GN205" s="118">
        <f t="shared" si="446"/>
        <v>1500</v>
      </c>
      <c r="GO205" s="118">
        <f t="shared" si="447"/>
        <v>1867201875</v>
      </c>
      <c r="GP205" s="51">
        <f t="shared" si="448"/>
        <v>8.5672790750915745E-2</v>
      </c>
      <c r="GS205" s="48">
        <v>6</v>
      </c>
      <c r="GT205" s="47">
        <v>3</v>
      </c>
      <c r="GU205" s="97" t="s">
        <v>240</v>
      </c>
      <c r="GV205" s="297">
        <f t="shared" si="481"/>
        <v>3</v>
      </c>
      <c r="GW205" s="47" t="s">
        <v>206</v>
      </c>
      <c r="GX205" s="99" t="str">
        <f t="shared" si="477"/>
        <v>Pe3</v>
      </c>
      <c r="GY205" s="48">
        <f t="shared" si="486"/>
        <v>90</v>
      </c>
      <c r="GZ205" s="307">
        <f t="shared" si="482"/>
        <v>520201.19117712986</v>
      </c>
      <c r="HA205" s="95">
        <f t="shared" si="483"/>
        <v>336.58590747128949</v>
      </c>
      <c r="HB205" s="51">
        <f t="shared" si="478"/>
        <v>4.147487580121398E-3</v>
      </c>
      <c r="HC205" s="51">
        <f t="shared" si="479"/>
        <v>4.4565145679129449E-3</v>
      </c>
      <c r="HD205" s="453">
        <f t="shared" si="480"/>
        <v>1.3659745976542701E-3</v>
      </c>
    </row>
    <row r="206" spans="7:215">
      <c r="M206" s="49" t="str">
        <f t="shared" si="505"/>
        <v>PIC-c</v>
      </c>
      <c r="N206" s="201">
        <f t="shared" si="495"/>
        <v>1</v>
      </c>
      <c r="O206" s="47" t="str">
        <f t="shared" si="496"/>
        <v/>
      </c>
      <c r="P206" s="47" t="str">
        <f t="shared" si="497"/>
        <v/>
      </c>
      <c r="Q206" s="47" t="str">
        <f t="shared" si="498"/>
        <v/>
      </c>
      <c r="R206" s="201">
        <f t="shared" si="499"/>
        <v>1</v>
      </c>
      <c r="AE206" s="49" t="str">
        <f t="shared" si="506"/>
        <v>PIC-c</v>
      </c>
      <c r="AF206" s="201" t="str">
        <f t="shared" si="500"/>
        <v/>
      </c>
      <c r="AG206" s="47" t="str">
        <f t="shared" si="501"/>
        <v/>
      </c>
      <c r="AH206" s="47" t="str">
        <f t="shared" si="502"/>
        <v/>
      </c>
      <c r="AI206" s="47" t="str">
        <f t="shared" si="503"/>
        <v/>
      </c>
      <c r="AJ206" s="201">
        <f t="shared" si="504"/>
        <v>1</v>
      </c>
      <c r="AL206" s="142"/>
      <c r="AM206" s="142"/>
      <c r="AN206" s="142"/>
      <c r="AO206" s="142"/>
      <c r="AP206" s="142"/>
      <c r="AQ206" s="142"/>
      <c r="AR206" s="142"/>
      <c r="AT206" s="46">
        <f t="shared" si="492"/>
        <v>6</v>
      </c>
      <c r="AU206" s="47" t="str">
        <f t="shared" si="492"/>
        <v>PIC-e</v>
      </c>
      <c r="AV206" s="47" t="str">
        <f t="shared" si="492"/>
        <v>Pe</v>
      </c>
      <c r="AW206" s="171">
        <f t="shared" si="494"/>
        <v>0</v>
      </c>
      <c r="AX206" s="171">
        <f t="shared" si="493"/>
        <v>0</v>
      </c>
      <c r="AY206" s="171">
        <f t="shared" si="493"/>
        <v>1.1817343902425427E-2</v>
      </c>
      <c r="AZ206" s="171">
        <f t="shared" si="493"/>
        <v>2.7357367568984877E-2</v>
      </c>
      <c r="BA206" s="171">
        <f t="shared" si="493"/>
        <v>1.2466648512448804E-2</v>
      </c>
      <c r="BK206" s="48">
        <f t="shared" si="449"/>
        <v>42</v>
      </c>
      <c r="BL206" s="48">
        <v>12</v>
      </c>
      <c r="BM206" s="47" t="str">
        <f t="shared" si="400"/>
        <v>Nn4</v>
      </c>
      <c r="BN206" s="47"/>
      <c r="BO206" s="47" t="s">
        <v>250</v>
      </c>
      <c r="BP206" s="99" t="s">
        <v>251</v>
      </c>
      <c r="BQ206" s="99" t="s">
        <v>251</v>
      </c>
      <c r="BR206" s="99" t="s">
        <v>251</v>
      </c>
      <c r="BS206" s="47" t="s">
        <v>186</v>
      </c>
      <c r="BT206" s="47">
        <v>4</v>
      </c>
      <c r="BU206" s="48">
        <f t="shared" si="401"/>
        <v>33</v>
      </c>
      <c r="BV206" s="48">
        <f t="shared" si="402"/>
        <v>8</v>
      </c>
      <c r="BW206" s="48">
        <f t="shared" si="403"/>
        <v>28</v>
      </c>
      <c r="BX206" s="48">
        <f t="shared" si="404"/>
        <v>48</v>
      </c>
      <c r="BY206" s="48">
        <f t="shared" si="405"/>
        <v>82</v>
      </c>
      <c r="BZ206" s="118">
        <f t="shared" si="406"/>
        <v>29094912</v>
      </c>
      <c r="CA206" s="118">
        <f t="shared" si="407"/>
        <v>11613268.229587713</v>
      </c>
      <c r="CB206" s="118">
        <f t="shared" si="408"/>
        <v>60</v>
      </c>
      <c r="CC206" s="118">
        <f t="shared" si="450"/>
        <v>696796093.77526283</v>
      </c>
      <c r="CD206" s="51">
        <f t="shared" si="409"/>
        <v>3.1971082900751457E-2</v>
      </c>
      <c r="CE206" s="81"/>
      <c r="CN206" s="48">
        <f t="shared" si="451"/>
        <v>42</v>
      </c>
      <c r="CO206" s="48">
        <v>12</v>
      </c>
      <c r="CP206" s="47" t="str">
        <f t="shared" si="410"/>
        <v>Nn4</v>
      </c>
      <c r="CQ206" s="47"/>
      <c r="CR206" s="47" t="s">
        <v>250</v>
      </c>
      <c r="CS206" s="99" t="s">
        <v>251</v>
      </c>
      <c r="CT206" s="99" t="s">
        <v>251</v>
      </c>
      <c r="CU206" s="99" t="s">
        <v>251</v>
      </c>
      <c r="CV206" s="47" t="s">
        <v>186</v>
      </c>
      <c r="CW206" s="47">
        <v>4</v>
      </c>
      <c r="CX206" s="48">
        <f t="shared" si="452"/>
        <v>33</v>
      </c>
      <c r="CY206" s="48">
        <f t="shared" si="453"/>
        <v>8</v>
      </c>
      <c r="CZ206" s="48">
        <f t="shared" si="454"/>
        <v>28</v>
      </c>
      <c r="DA206" s="48">
        <f t="shared" si="455"/>
        <v>48</v>
      </c>
      <c r="DB206" s="48">
        <f t="shared" si="456"/>
        <v>82</v>
      </c>
      <c r="DC206" s="118">
        <f t="shared" si="411"/>
        <v>29094912</v>
      </c>
      <c r="DD206" s="118">
        <f t="shared" si="412"/>
        <v>12216092.641036715</v>
      </c>
      <c r="DE206" s="118">
        <f t="shared" si="413"/>
        <v>100</v>
      </c>
      <c r="DF206" s="118">
        <f t="shared" si="414"/>
        <v>1221609264.1036716</v>
      </c>
      <c r="DG206" s="51">
        <f t="shared" si="415"/>
        <v>5.6051076353452155E-2</v>
      </c>
      <c r="DI206" s="142"/>
      <c r="DJ206" s="142"/>
      <c r="DK206" s="142"/>
      <c r="DL206" s="142"/>
      <c r="DM206" s="142"/>
      <c r="DN206" s="142"/>
      <c r="DQ206" s="48">
        <f t="shared" si="457"/>
        <v>42</v>
      </c>
      <c r="DR206" s="48">
        <v>12</v>
      </c>
      <c r="DS206" s="47" t="str">
        <f t="shared" si="416"/>
        <v>Nn4</v>
      </c>
      <c r="DT206" s="47"/>
      <c r="DU206" s="47" t="s">
        <v>250</v>
      </c>
      <c r="DV206" s="99" t="s">
        <v>251</v>
      </c>
      <c r="DW206" s="99" t="s">
        <v>251</v>
      </c>
      <c r="DX206" s="99" t="s">
        <v>251</v>
      </c>
      <c r="DY206" s="47" t="s">
        <v>186</v>
      </c>
      <c r="DZ206" s="47">
        <v>4</v>
      </c>
      <c r="EA206" s="48">
        <f t="shared" si="417"/>
        <v>33</v>
      </c>
      <c r="EB206" s="48">
        <f t="shared" si="418"/>
        <v>8</v>
      </c>
      <c r="EC206" s="48">
        <f t="shared" si="419"/>
        <v>28</v>
      </c>
      <c r="ED206" s="48">
        <f t="shared" si="420"/>
        <v>48</v>
      </c>
      <c r="EE206" s="48">
        <f t="shared" si="421"/>
        <v>82</v>
      </c>
      <c r="EF206" s="118">
        <f t="shared" si="422"/>
        <v>29094912</v>
      </c>
      <c r="EG206" s="118">
        <f t="shared" si="423"/>
        <v>9459279.2029365487</v>
      </c>
      <c r="EH206" s="118">
        <f t="shared" si="424"/>
        <v>160</v>
      </c>
      <c r="EI206" s="118">
        <f t="shared" si="425"/>
        <v>1513484672.4698477</v>
      </c>
      <c r="EJ206" s="51">
        <f t="shared" si="426"/>
        <v>6.9443190575859667E-2</v>
      </c>
      <c r="EL206" s="142"/>
      <c r="EM206" s="142"/>
      <c r="EN206" s="142"/>
      <c r="EO206" s="142"/>
      <c r="EP206" s="142"/>
      <c r="EQ206" s="142"/>
      <c r="ER206" s="142"/>
      <c r="ET206" s="48">
        <f t="shared" si="458"/>
        <v>42</v>
      </c>
      <c r="EU206" s="48">
        <v>12</v>
      </c>
      <c r="EV206" s="47" t="str">
        <f t="shared" si="427"/>
        <v>Nn4</v>
      </c>
      <c r="EW206" s="47"/>
      <c r="EX206" s="47" t="s">
        <v>250</v>
      </c>
      <c r="EY206" s="99" t="s">
        <v>251</v>
      </c>
      <c r="EZ206" s="99" t="s">
        <v>251</v>
      </c>
      <c r="FA206" s="99" t="s">
        <v>251</v>
      </c>
      <c r="FB206" s="47" t="s">
        <v>186</v>
      </c>
      <c r="FC206" s="47">
        <v>4</v>
      </c>
      <c r="FD206" s="48">
        <f t="shared" si="428"/>
        <v>33</v>
      </c>
      <c r="FE206" s="48">
        <f t="shared" si="429"/>
        <v>8</v>
      </c>
      <c r="FF206" s="48">
        <f t="shared" si="430"/>
        <v>28</v>
      </c>
      <c r="FG206" s="48">
        <f t="shared" si="431"/>
        <v>48</v>
      </c>
      <c r="FH206" s="48">
        <f t="shared" si="432"/>
        <v>82</v>
      </c>
      <c r="FI206" s="118">
        <f t="shared" si="433"/>
        <v>29094912</v>
      </c>
      <c r="FJ206" s="118">
        <f t="shared" si="434"/>
        <v>10996062.664748201</v>
      </c>
      <c r="FK206" s="118">
        <f t="shared" si="435"/>
        <v>200</v>
      </c>
      <c r="FL206" s="118">
        <f t="shared" si="436"/>
        <v>2199212532.9496403</v>
      </c>
      <c r="FM206" s="51">
        <f t="shared" si="437"/>
        <v>0.1009064299232165</v>
      </c>
      <c r="FO206" s="142"/>
      <c r="FP206" s="142"/>
      <c r="FQ206" s="142"/>
      <c r="FR206" s="142"/>
      <c r="FS206" s="142"/>
      <c r="FT206" s="142"/>
      <c r="FU206" s="142"/>
      <c r="FW206" s="48">
        <f t="shared" si="459"/>
        <v>42</v>
      </c>
      <c r="FX206" s="48">
        <v>12</v>
      </c>
      <c r="FY206" s="47" t="str">
        <f t="shared" si="438"/>
        <v>Nn4</v>
      </c>
      <c r="FZ206" s="47"/>
      <c r="GA206" s="47" t="s">
        <v>250</v>
      </c>
      <c r="GB206" s="99" t="s">
        <v>251</v>
      </c>
      <c r="GC206" s="99" t="s">
        <v>251</v>
      </c>
      <c r="GD206" s="99" t="s">
        <v>251</v>
      </c>
      <c r="GE206" s="47" t="s">
        <v>186</v>
      </c>
      <c r="GF206" s="47">
        <v>4</v>
      </c>
      <c r="GG206" s="48">
        <f t="shared" si="439"/>
        <v>33</v>
      </c>
      <c r="GH206" s="48">
        <f t="shared" si="440"/>
        <v>8</v>
      </c>
      <c r="GI206" s="48">
        <f t="shared" si="441"/>
        <v>28</v>
      </c>
      <c r="GJ206" s="48">
        <f t="shared" si="442"/>
        <v>48</v>
      </c>
      <c r="GK206" s="48">
        <f t="shared" si="443"/>
        <v>82</v>
      </c>
      <c r="GL206" s="118">
        <f t="shared" si="444"/>
        <v>29094912</v>
      </c>
      <c r="GM206" s="118">
        <f t="shared" si="445"/>
        <v>11341522.5</v>
      </c>
      <c r="GN206" s="118">
        <f t="shared" si="446"/>
        <v>300</v>
      </c>
      <c r="GO206" s="118">
        <f t="shared" si="447"/>
        <v>3402456750</v>
      </c>
      <c r="GP206" s="51">
        <f t="shared" si="448"/>
        <v>0.15611486314611314</v>
      </c>
      <c r="GS206" s="48">
        <v>6</v>
      </c>
      <c r="GT206" s="47">
        <v>2</v>
      </c>
      <c r="GU206" s="97" t="s">
        <v>240</v>
      </c>
      <c r="GV206" s="297">
        <f t="shared" si="481"/>
        <v>3</v>
      </c>
      <c r="GW206" s="47" t="s">
        <v>206</v>
      </c>
      <c r="GX206" s="99" t="str">
        <f t="shared" si="477"/>
        <v>Pe2</v>
      </c>
      <c r="GY206" s="48">
        <f t="shared" si="486"/>
        <v>0</v>
      </c>
      <c r="GZ206" s="307">
        <f t="shared" si="482"/>
        <v>0</v>
      </c>
      <c r="HA206" s="95">
        <f t="shared" si="483"/>
        <v>0</v>
      </c>
      <c r="HB206" s="51">
        <f t="shared" si="478"/>
        <v>0</v>
      </c>
      <c r="HC206" s="51">
        <f t="shared" si="479"/>
        <v>0</v>
      </c>
      <c r="HD206" s="453">
        <f t="shared" si="480"/>
        <v>0</v>
      </c>
    </row>
    <row r="207" spans="7:215">
      <c r="M207" s="49" t="str">
        <f t="shared" si="505"/>
        <v>PIC-c</v>
      </c>
      <c r="N207" s="201">
        <f t="shared" si="495"/>
        <v>1</v>
      </c>
      <c r="O207" s="47" t="str">
        <f t="shared" si="496"/>
        <v/>
      </c>
      <c r="P207" s="47" t="str">
        <f t="shared" si="497"/>
        <v/>
      </c>
      <c r="Q207" s="47">
        <f t="shared" si="498"/>
        <v>1</v>
      </c>
      <c r="R207" s="201" t="str">
        <f t="shared" si="499"/>
        <v/>
      </c>
      <c r="AE207" s="49" t="str">
        <f t="shared" si="506"/>
        <v>PIC-c</v>
      </c>
      <c r="AF207" s="201" t="str">
        <f t="shared" si="500"/>
        <v/>
      </c>
      <c r="AG207" s="47">
        <f t="shared" si="501"/>
        <v>1</v>
      </c>
      <c r="AH207" s="47">
        <f t="shared" si="502"/>
        <v>1</v>
      </c>
      <c r="AI207" s="47">
        <f t="shared" si="503"/>
        <v>1</v>
      </c>
      <c r="AJ207" s="201" t="str">
        <f t="shared" si="504"/>
        <v/>
      </c>
      <c r="AL207" s="142"/>
      <c r="AM207" s="142"/>
      <c r="AN207" s="142"/>
      <c r="AO207" s="142"/>
      <c r="AP207" s="142"/>
      <c r="AQ207" s="142"/>
      <c r="AR207" s="142"/>
      <c r="AT207" s="46">
        <f t="shared" si="492"/>
        <v>7</v>
      </c>
      <c r="AU207" s="47" t="str">
        <f t="shared" si="492"/>
        <v>A</v>
      </c>
      <c r="AV207" s="47" t="str">
        <f t="shared" si="492"/>
        <v>Ac</v>
      </c>
      <c r="AW207" s="171">
        <f t="shared" si="494"/>
        <v>0</v>
      </c>
      <c r="AX207" s="171">
        <f t="shared" si="493"/>
        <v>0</v>
      </c>
      <c r="AY207" s="171">
        <f t="shared" si="493"/>
        <v>3.687011297556734E-3</v>
      </c>
      <c r="AZ207" s="171">
        <f t="shared" si="493"/>
        <v>3.116662128112201E-3</v>
      </c>
      <c r="BA207" s="171">
        <f t="shared" si="493"/>
        <v>1.5894976853372222E-2</v>
      </c>
      <c r="BK207" s="48">
        <f t="shared" si="449"/>
        <v>43</v>
      </c>
      <c r="BL207" s="48">
        <v>12</v>
      </c>
      <c r="BM207" s="47" t="str">
        <f t="shared" si="400"/>
        <v>Nn3</v>
      </c>
      <c r="BN207" s="47"/>
      <c r="BO207" s="47" t="s">
        <v>250</v>
      </c>
      <c r="BP207" s="99" t="s">
        <v>251</v>
      </c>
      <c r="BQ207" s="99" t="s">
        <v>251</v>
      </c>
      <c r="BR207" s="47" t="s">
        <v>186</v>
      </c>
      <c r="BS207" s="99" t="s">
        <v>223</v>
      </c>
      <c r="BT207" s="47">
        <v>3</v>
      </c>
      <c r="BU207" s="48">
        <f t="shared" si="401"/>
        <v>33</v>
      </c>
      <c r="BV207" s="48">
        <f t="shared" si="402"/>
        <v>8</v>
      </c>
      <c r="BW207" s="48">
        <f t="shared" si="403"/>
        <v>28</v>
      </c>
      <c r="BX207" s="48">
        <f t="shared" si="404"/>
        <v>29</v>
      </c>
      <c r="BY207" s="48">
        <f t="shared" si="405"/>
        <v>91</v>
      </c>
      <c r="BZ207" s="118">
        <f t="shared" si="406"/>
        <v>19507488</v>
      </c>
      <c r="CA207" s="118">
        <f t="shared" si="407"/>
        <v>7786436.701697656</v>
      </c>
      <c r="CB207" s="118">
        <f t="shared" si="408"/>
        <v>30</v>
      </c>
      <c r="CC207" s="118">
        <f t="shared" si="450"/>
        <v>233593101.05092967</v>
      </c>
      <c r="CD207" s="51">
        <f t="shared" si="409"/>
        <v>1.0717948142159945E-2</v>
      </c>
      <c r="CE207" s="81"/>
      <c r="CN207" s="48">
        <f t="shared" si="451"/>
        <v>43</v>
      </c>
      <c r="CO207" s="48">
        <v>12</v>
      </c>
      <c r="CP207" s="47" t="str">
        <f t="shared" si="410"/>
        <v>Nn3</v>
      </c>
      <c r="CQ207" s="47"/>
      <c r="CR207" s="47" t="s">
        <v>250</v>
      </c>
      <c r="CS207" s="99" t="s">
        <v>251</v>
      </c>
      <c r="CT207" s="99" t="s">
        <v>251</v>
      </c>
      <c r="CU207" s="47" t="s">
        <v>186</v>
      </c>
      <c r="CV207" s="99" t="s">
        <v>223</v>
      </c>
      <c r="CW207" s="47">
        <v>3</v>
      </c>
      <c r="CX207" s="48">
        <f t="shared" si="452"/>
        <v>33</v>
      </c>
      <c r="CY207" s="48">
        <f t="shared" si="453"/>
        <v>8</v>
      </c>
      <c r="CZ207" s="48">
        <f t="shared" si="454"/>
        <v>28</v>
      </c>
      <c r="DA207" s="48">
        <f t="shared" si="455"/>
        <v>29</v>
      </c>
      <c r="DB207" s="48">
        <f t="shared" si="456"/>
        <v>91</v>
      </c>
      <c r="DC207" s="118">
        <f t="shared" si="411"/>
        <v>19507488</v>
      </c>
      <c r="DD207" s="118">
        <f t="shared" si="412"/>
        <v>8190616.9917926565</v>
      </c>
      <c r="DE207" s="118">
        <f t="shared" si="413"/>
        <v>50</v>
      </c>
      <c r="DF207" s="118">
        <f t="shared" si="414"/>
        <v>409530849.58963281</v>
      </c>
      <c r="DG207" s="51">
        <f t="shared" si="415"/>
        <v>1.8790496760259179E-2</v>
      </c>
      <c r="DI207" s="142"/>
      <c r="DJ207" s="142"/>
      <c r="DK207" s="142"/>
      <c r="DL207" s="142"/>
      <c r="DM207" s="142"/>
      <c r="DN207" s="142"/>
      <c r="DQ207" s="48">
        <f t="shared" si="457"/>
        <v>43</v>
      </c>
      <c r="DR207" s="48">
        <v>12</v>
      </c>
      <c r="DS207" s="47" t="str">
        <f t="shared" si="416"/>
        <v>Nn3</v>
      </c>
      <c r="DT207" s="47"/>
      <c r="DU207" s="47" t="s">
        <v>250</v>
      </c>
      <c r="DV207" s="99" t="s">
        <v>251</v>
      </c>
      <c r="DW207" s="99" t="s">
        <v>251</v>
      </c>
      <c r="DX207" s="47" t="s">
        <v>186</v>
      </c>
      <c r="DY207" s="99" t="s">
        <v>223</v>
      </c>
      <c r="DZ207" s="47">
        <v>3</v>
      </c>
      <c r="EA207" s="48">
        <f t="shared" si="417"/>
        <v>33</v>
      </c>
      <c r="EB207" s="48">
        <f t="shared" si="418"/>
        <v>8</v>
      </c>
      <c r="EC207" s="48">
        <f t="shared" si="419"/>
        <v>28</v>
      </c>
      <c r="ED207" s="48">
        <f t="shared" si="420"/>
        <v>29</v>
      </c>
      <c r="EE207" s="48">
        <f t="shared" si="421"/>
        <v>91</v>
      </c>
      <c r="EF207" s="118">
        <f t="shared" si="422"/>
        <v>19507488</v>
      </c>
      <c r="EG207" s="118">
        <f t="shared" si="423"/>
        <v>6342235.2176192971</v>
      </c>
      <c r="EH207" s="118">
        <f t="shared" si="424"/>
        <v>80</v>
      </c>
      <c r="EI207" s="118">
        <f t="shared" si="425"/>
        <v>507378817.40954375</v>
      </c>
      <c r="EJ207" s="51">
        <f t="shared" si="426"/>
        <v>2.3280053344727349E-2</v>
      </c>
      <c r="EL207" s="142"/>
      <c r="EM207" s="142"/>
      <c r="EN207" s="142"/>
      <c r="EO207" s="142"/>
      <c r="EP207" s="142"/>
      <c r="EQ207" s="142"/>
      <c r="ER207" s="142"/>
      <c r="ET207" s="48">
        <f t="shared" si="458"/>
        <v>43</v>
      </c>
      <c r="EU207" s="48">
        <v>12</v>
      </c>
      <c r="EV207" s="47" t="str">
        <f t="shared" si="427"/>
        <v>Nn3</v>
      </c>
      <c r="EW207" s="47"/>
      <c r="EX207" s="47" t="s">
        <v>250</v>
      </c>
      <c r="EY207" s="99" t="s">
        <v>251</v>
      </c>
      <c r="EZ207" s="99" t="s">
        <v>251</v>
      </c>
      <c r="FA207" s="47" t="s">
        <v>186</v>
      </c>
      <c r="FB207" s="99" t="s">
        <v>223</v>
      </c>
      <c r="FC207" s="47">
        <v>3</v>
      </c>
      <c r="FD207" s="48">
        <f t="shared" si="428"/>
        <v>33</v>
      </c>
      <c r="FE207" s="48">
        <f t="shared" si="429"/>
        <v>8</v>
      </c>
      <c r="FF207" s="48">
        <f t="shared" si="430"/>
        <v>28</v>
      </c>
      <c r="FG207" s="48">
        <f t="shared" si="431"/>
        <v>29</v>
      </c>
      <c r="FH207" s="48">
        <f t="shared" si="432"/>
        <v>91</v>
      </c>
      <c r="FI207" s="118">
        <f t="shared" si="433"/>
        <v>19507488</v>
      </c>
      <c r="FJ207" s="118">
        <f t="shared" si="434"/>
        <v>7372614.1697841724</v>
      </c>
      <c r="FK207" s="118">
        <f t="shared" si="435"/>
        <v>100</v>
      </c>
      <c r="FL207" s="118">
        <f t="shared" si="436"/>
        <v>737261416.97841728</v>
      </c>
      <c r="FM207" s="51">
        <f t="shared" si="437"/>
        <v>3.3827752612724638E-2</v>
      </c>
      <c r="FO207" s="142"/>
      <c r="FP207" s="142"/>
      <c r="FQ207" s="142"/>
      <c r="FR207" s="142"/>
      <c r="FS207" s="142"/>
      <c r="FT207" s="142"/>
      <c r="FU207" s="142"/>
      <c r="FW207" s="48">
        <f t="shared" si="459"/>
        <v>43</v>
      </c>
      <c r="FX207" s="48">
        <v>12</v>
      </c>
      <c r="FY207" s="47" t="str">
        <f t="shared" si="438"/>
        <v>Nn3</v>
      </c>
      <c r="FZ207" s="47"/>
      <c r="GA207" s="47" t="s">
        <v>250</v>
      </c>
      <c r="GB207" s="99" t="s">
        <v>251</v>
      </c>
      <c r="GC207" s="99" t="s">
        <v>251</v>
      </c>
      <c r="GD207" s="47" t="s">
        <v>186</v>
      </c>
      <c r="GE207" s="99" t="s">
        <v>223</v>
      </c>
      <c r="GF207" s="47">
        <v>3</v>
      </c>
      <c r="GG207" s="48">
        <f t="shared" si="439"/>
        <v>33</v>
      </c>
      <c r="GH207" s="48">
        <f t="shared" si="440"/>
        <v>8</v>
      </c>
      <c r="GI207" s="48">
        <f t="shared" si="441"/>
        <v>28</v>
      </c>
      <c r="GJ207" s="48">
        <f t="shared" si="442"/>
        <v>29</v>
      </c>
      <c r="GK207" s="48">
        <f t="shared" si="443"/>
        <v>91</v>
      </c>
      <c r="GL207" s="118">
        <f t="shared" si="444"/>
        <v>19507488</v>
      </c>
      <c r="GM207" s="118">
        <f t="shared" si="445"/>
        <v>7604237.265625</v>
      </c>
      <c r="GN207" s="118">
        <f t="shared" si="446"/>
        <v>150</v>
      </c>
      <c r="GO207" s="118">
        <f t="shared" si="447"/>
        <v>1140635589.84375</v>
      </c>
      <c r="GP207" s="51">
        <f t="shared" si="448"/>
        <v>5.2335762683256175E-2</v>
      </c>
      <c r="GS207" s="48">
        <v>6</v>
      </c>
      <c r="GT207" s="47">
        <v>1</v>
      </c>
      <c r="GU207" s="97" t="s">
        <v>240</v>
      </c>
      <c r="GV207" s="297">
        <f t="shared" si="481"/>
        <v>3</v>
      </c>
      <c r="GW207" s="47" t="s">
        <v>206</v>
      </c>
      <c r="GX207" s="99" t="str">
        <f t="shared" si="477"/>
        <v>Pe1</v>
      </c>
      <c r="GY207" s="48">
        <f t="shared" si="486"/>
        <v>0</v>
      </c>
      <c r="GZ207" s="307">
        <f t="shared" si="482"/>
        <v>0</v>
      </c>
      <c r="HA207" s="95">
        <f t="shared" si="483"/>
        <v>0</v>
      </c>
      <c r="HB207" s="51">
        <f t="shared" si="478"/>
        <v>0</v>
      </c>
      <c r="HC207" s="51">
        <f t="shared" si="479"/>
        <v>0</v>
      </c>
      <c r="HD207" s="453">
        <f t="shared" si="480"/>
        <v>0</v>
      </c>
    </row>
    <row r="208" spans="7:215">
      <c r="M208" s="49" t="str">
        <f t="shared" si="505"/>
        <v>PIC-c</v>
      </c>
      <c r="N208" s="201" t="str">
        <f t="shared" si="495"/>
        <v/>
      </c>
      <c r="O208" s="47" t="str">
        <f t="shared" si="496"/>
        <v/>
      </c>
      <c r="P208" s="47" t="str">
        <f t="shared" si="497"/>
        <v/>
      </c>
      <c r="Q208" s="47" t="str">
        <f t="shared" si="498"/>
        <v/>
      </c>
      <c r="R208" s="201" t="str">
        <f t="shared" si="499"/>
        <v/>
      </c>
      <c r="AE208" s="49" t="str">
        <f t="shared" si="506"/>
        <v>PIC-c</v>
      </c>
      <c r="AF208" s="201" t="str">
        <f t="shared" si="500"/>
        <v/>
      </c>
      <c r="AG208" s="47" t="str">
        <f t="shared" si="501"/>
        <v/>
      </c>
      <c r="AH208" s="47">
        <f t="shared" si="502"/>
        <v>1</v>
      </c>
      <c r="AI208" s="47" t="str">
        <f t="shared" si="503"/>
        <v/>
      </c>
      <c r="AJ208" s="201" t="str">
        <f t="shared" si="504"/>
        <v/>
      </c>
      <c r="AL208" s="142"/>
      <c r="AM208" s="142"/>
      <c r="AN208" s="142"/>
      <c r="AO208" s="142"/>
      <c r="AP208" s="142"/>
      <c r="AQ208" s="142"/>
      <c r="AR208" s="142"/>
      <c r="AT208" s="46">
        <f t="shared" si="492"/>
        <v>8</v>
      </c>
      <c r="AU208" s="47" t="str">
        <f t="shared" si="492"/>
        <v>K</v>
      </c>
      <c r="AV208" s="47" t="str">
        <f t="shared" si="492"/>
        <v>Kg</v>
      </c>
      <c r="AW208" s="171">
        <f t="shared" si="494"/>
        <v>0</v>
      </c>
      <c r="AX208" s="171">
        <f t="shared" si="493"/>
        <v>0</v>
      </c>
      <c r="AY208" s="171">
        <f t="shared" si="493"/>
        <v>4.1360703658488998E-4</v>
      </c>
      <c r="AZ208" s="171">
        <f t="shared" si="493"/>
        <v>2.4933297024897611E-3</v>
      </c>
      <c r="BA208" s="171">
        <f t="shared" si="493"/>
        <v>4.207493872951472E-3</v>
      </c>
      <c r="BK208" s="48">
        <f t="shared" si="449"/>
        <v>44</v>
      </c>
      <c r="BL208" s="48">
        <v>12</v>
      </c>
      <c r="BM208" s="47" t="str">
        <f t="shared" si="400"/>
        <v>Nn2</v>
      </c>
      <c r="BN208" s="47"/>
      <c r="BO208" s="47" t="s">
        <v>250</v>
      </c>
      <c r="BP208" s="99" t="s">
        <v>251</v>
      </c>
      <c r="BQ208" s="47" t="s">
        <v>186</v>
      </c>
      <c r="BR208" s="99" t="s">
        <v>223</v>
      </c>
      <c r="BS208" s="99" t="s">
        <v>223</v>
      </c>
      <c r="BT208" s="47">
        <v>2</v>
      </c>
      <c r="BU208" s="48">
        <f t="shared" si="401"/>
        <v>33</v>
      </c>
      <c r="BV208" s="48">
        <f t="shared" si="402"/>
        <v>8</v>
      </c>
      <c r="BW208" s="48">
        <f t="shared" si="403"/>
        <v>23</v>
      </c>
      <c r="BX208" s="48">
        <f t="shared" si="404"/>
        <v>72</v>
      </c>
      <c r="BY208" s="48">
        <f t="shared" si="405"/>
        <v>91</v>
      </c>
      <c r="BZ208" s="118">
        <f t="shared" si="406"/>
        <v>39783744</v>
      </c>
      <c r="CA208" s="118">
        <f t="shared" si="407"/>
        <v>0</v>
      </c>
      <c r="CB208" s="118">
        <f t="shared" si="408"/>
        <v>0</v>
      </c>
      <c r="CC208" s="118">
        <f t="shared" si="450"/>
        <v>0</v>
      </c>
      <c r="CD208" s="51">
        <f t="shared" si="409"/>
        <v>0</v>
      </c>
      <c r="CE208" s="81"/>
      <c r="CN208" s="48">
        <f t="shared" si="451"/>
        <v>44</v>
      </c>
      <c r="CO208" s="48">
        <v>12</v>
      </c>
      <c r="CP208" s="47" t="str">
        <f t="shared" si="410"/>
        <v>Nn2</v>
      </c>
      <c r="CQ208" s="47"/>
      <c r="CR208" s="47" t="s">
        <v>250</v>
      </c>
      <c r="CS208" s="99" t="s">
        <v>251</v>
      </c>
      <c r="CT208" s="47" t="s">
        <v>186</v>
      </c>
      <c r="CU208" s="99" t="s">
        <v>223</v>
      </c>
      <c r="CV208" s="99" t="s">
        <v>223</v>
      </c>
      <c r="CW208" s="47">
        <v>2</v>
      </c>
      <c r="CX208" s="48">
        <f t="shared" si="452"/>
        <v>33</v>
      </c>
      <c r="CY208" s="48">
        <f t="shared" si="453"/>
        <v>8</v>
      </c>
      <c r="CZ208" s="48">
        <f t="shared" si="454"/>
        <v>23</v>
      </c>
      <c r="DA208" s="48">
        <f t="shared" si="455"/>
        <v>72</v>
      </c>
      <c r="DB208" s="48">
        <f t="shared" si="456"/>
        <v>91</v>
      </c>
      <c r="DC208" s="118">
        <f t="shared" si="411"/>
        <v>39783744</v>
      </c>
      <c r="DD208" s="118">
        <f t="shared" si="412"/>
        <v>0</v>
      </c>
      <c r="DE208" s="118">
        <f t="shared" si="413"/>
        <v>0</v>
      </c>
      <c r="DF208" s="118">
        <f t="shared" si="414"/>
        <v>0</v>
      </c>
      <c r="DG208" s="51">
        <f t="shared" si="415"/>
        <v>0</v>
      </c>
      <c r="DI208" s="142"/>
      <c r="DJ208" s="142"/>
      <c r="DK208" s="142"/>
      <c r="DL208" s="142"/>
      <c r="DM208" s="142"/>
      <c r="DN208" s="142"/>
      <c r="DQ208" s="48">
        <f t="shared" si="457"/>
        <v>44</v>
      </c>
      <c r="DR208" s="48">
        <v>12</v>
      </c>
      <c r="DS208" s="47" t="str">
        <f t="shared" si="416"/>
        <v>Nn2</v>
      </c>
      <c r="DT208" s="47"/>
      <c r="DU208" s="47" t="s">
        <v>250</v>
      </c>
      <c r="DV208" s="99" t="s">
        <v>251</v>
      </c>
      <c r="DW208" s="47" t="s">
        <v>186</v>
      </c>
      <c r="DX208" s="99" t="s">
        <v>223</v>
      </c>
      <c r="DY208" s="99" t="s">
        <v>223</v>
      </c>
      <c r="DZ208" s="47">
        <v>2</v>
      </c>
      <c r="EA208" s="48">
        <f t="shared" si="417"/>
        <v>33</v>
      </c>
      <c r="EB208" s="48">
        <f t="shared" si="418"/>
        <v>8</v>
      </c>
      <c r="EC208" s="48">
        <f t="shared" si="419"/>
        <v>23</v>
      </c>
      <c r="ED208" s="48">
        <f t="shared" si="420"/>
        <v>72</v>
      </c>
      <c r="EE208" s="48">
        <f t="shared" si="421"/>
        <v>91</v>
      </c>
      <c r="EF208" s="118">
        <f t="shared" si="422"/>
        <v>39783744</v>
      </c>
      <c r="EG208" s="118">
        <f t="shared" si="423"/>
        <v>0</v>
      </c>
      <c r="EH208" s="118">
        <f t="shared" si="424"/>
        <v>0</v>
      </c>
      <c r="EI208" s="118">
        <f t="shared" si="425"/>
        <v>0</v>
      </c>
      <c r="EJ208" s="51">
        <f t="shared" si="426"/>
        <v>0</v>
      </c>
      <c r="EL208" s="142"/>
      <c r="EM208" s="142"/>
      <c r="EN208" s="142"/>
      <c r="EO208" s="142"/>
      <c r="EP208" s="142"/>
      <c r="EQ208" s="142"/>
      <c r="ER208" s="142"/>
      <c r="ET208" s="48">
        <f t="shared" si="458"/>
        <v>44</v>
      </c>
      <c r="EU208" s="48">
        <v>12</v>
      </c>
      <c r="EV208" s="47" t="str">
        <f t="shared" si="427"/>
        <v>Nn2</v>
      </c>
      <c r="EW208" s="47"/>
      <c r="EX208" s="47" t="s">
        <v>250</v>
      </c>
      <c r="EY208" s="99" t="s">
        <v>251</v>
      </c>
      <c r="EZ208" s="47" t="s">
        <v>186</v>
      </c>
      <c r="FA208" s="99" t="s">
        <v>223</v>
      </c>
      <c r="FB208" s="99" t="s">
        <v>223</v>
      </c>
      <c r="FC208" s="47">
        <v>2</v>
      </c>
      <c r="FD208" s="48">
        <f t="shared" si="428"/>
        <v>33</v>
      </c>
      <c r="FE208" s="48">
        <f t="shared" si="429"/>
        <v>8</v>
      </c>
      <c r="FF208" s="48">
        <f t="shared" si="430"/>
        <v>23</v>
      </c>
      <c r="FG208" s="48">
        <f t="shared" si="431"/>
        <v>72</v>
      </c>
      <c r="FH208" s="48">
        <f t="shared" si="432"/>
        <v>91</v>
      </c>
      <c r="FI208" s="118">
        <f t="shared" si="433"/>
        <v>39783744</v>
      </c>
      <c r="FJ208" s="118">
        <f t="shared" si="434"/>
        <v>0</v>
      </c>
      <c r="FK208" s="118">
        <f t="shared" si="435"/>
        <v>0</v>
      </c>
      <c r="FL208" s="118">
        <f t="shared" si="436"/>
        <v>0</v>
      </c>
      <c r="FM208" s="51">
        <f t="shared" si="437"/>
        <v>0</v>
      </c>
      <c r="FO208" s="142"/>
      <c r="FP208" s="142"/>
      <c r="FQ208" s="142"/>
      <c r="FR208" s="142"/>
      <c r="FS208" s="142"/>
      <c r="FT208" s="142"/>
      <c r="FU208" s="142"/>
      <c r="FW208" s="48">
        <f t="shared" si="459"/>
        <v>44</v>
      </c>
      <c r="FX208" s="48">
        <v>12</v>
      </c>
      <c r="FY208" s="47" t="str">
        <f t="shared" si="438"/>
        <v>Nn2</v>
      </c>
      <c r="FZ208" s="47"/>
      <c r="GA208" s="47" t="s">
        <v>250</v>
      </c>
      <c r="GB208" s="99" t="s">
        <v>251</v>
      </c>
      <c r="GC208" s="47" t="s">
        <v>186</v>
      </c>
      <c r="GD208" s="99" t="s">
        <v>223</v>
      </c>
      <c r="GE208" s="99" t="s">
        <v>223</v>
      </c>
      <c r="GF208" s="47">
        <v>2</v>
      </c>
      <c r="GG208" s="48">
        <f t="shared" si="439"/>
        <v>33</v>
      </c>
      <c r="GH208" s="48">
        <f t="shared" si="440"/>
        <v>8</v>
      </c>
      <c r="GI208" s="48">
        <f t="shared" si="441"/>
        <v>23</v>
      </c>
      <c r="GJ208" s="48">
        <f t="shared" si="442"/>
        <v>72</v>
      </c>
      <c r="GK208" s="48">
        <f t="shared" si="443"/>
        <v>91</v>
      </c>
      <c r="GL208" s="118">
        <f t="shared" si="444"/>
        <v>39783744</v>
      </c>
      <c r="GM208" s="118">
        <f t="shared" si="445"/>
        <v>0</v>
      </c>
      <c r="GN208" s="118">
        <f t="shared" si="446"/>
        <v>0</v>
      </c>
      <c r="GO208" s="118">
        <f t="shared" si="447"/>
        <v>0</v>
      </c>
      <c r="GP208" s="51">
        <f t="shared" si="448"/>
        <v>0</v>
      </c>
      <c r="GS208" s="48">
        <v>7</v>
      </c>
      <c r="GT208" s="47">
        <v>5</v>
      </c>
      <c r="GU208" s="97" t="s">
        <v>240</v>
      </c>
      <c r="GV208" s="297">
        <f t="shared" si="481"/>
        <v>3</v>
      </c>
      <c r="GW208" s="47" t="s">
        <v>206</v>
      </c>
      <c r="GX208" s="99" t="str">
        <f t="shared" si="477"/>
        <v>Ac5</v>
      </c>
      <c r="GY208" s="48">
        <f t="shared" si="486"/>
        <v>600</v>
      </c>
      <c r="GZ208" s="307">
        <f t="shared" si="482"/>
        <v>104954.87769244073</v>
      </c>
      <c r="HA208" s="95">
        <f t="shared" si="483"/>
        <v>1668.2634847433189</v>
      </c>
      <c r="HB208" s="51">
        <f t="shared" si="478"/>
        <v>8.3678980187943828E-4</v>
      </c>
      <c r="HC208" s="51">
        <f t="shared" si="479"/>
        <v>5.9942569572807086E-3</v>
      </c>
      <c r="HD208" s="453">
        <f t="shared" si="480"/>
        <v>5.0493713436849677E-2</v>
      </c>
    </row>
    <row r="209" spans="13:212">
      <c r="M209" s="49" t="str">
        <f t="shared" si="505"/>
        <v>PIC-c</v>
      </c>
      <c r="N209" s="201" t="str">
        <f t="shared" si="495"/>
        <v/>
      </c>
      <c r="O209" s="47" t="str">
        <f t="shared" si="496"/>
        <v/>
      </c>
      <c r="P209" s="47" t="str">
        <f t="shared" si="497"/>
        <v/>
      </c>
      <c r="Q209" s="47" t="str">
        <f t="shared" si="498"/>
        <v/>
      </c>
      <c r="R209" s="201" t="str">
        <f t="shared" si="499"/>
        <v/>
      </c>
      <c r="AE209" s="49" t="str">
        <f t="shared" si="506"/>
        <v>PIC-c</v>
      </c>
      <c r="AF209" s="201">
        <f t="shared" si="500"/>
        <v>1</v>
      </c>
      <c r="AG209" s="47" t="str">
        <f t="shared" si="501"/>
        <v/>
      </c>
      <c r="AH209" s="47">
        <f t="shared" si="502"/>
        <v>1</v>
      </c>
      <c r="AI209" s="47" t="str">
        <f t="shared" si="503"/>
        <v/>
      </c>
      <c r="AJ209" s="201" t="str">
        <f t="shared" si="504"/>
        <v/>
      </c>
      <c r="AL209" s="142"/>
      <c r="AM209" s="142"/>
      <c r="AN209" s="142"/>
      <c r="AO209" s="142"/>
      <c r="AP209" s="142"/>
      <c r="AQ209" s="142"/>
      <c r="AR209" s="142"/>
      <c r="AT209" s="46">
        <f t="shared" si="492"/>
        <v>9</v>
      </c>
      <c r="AU209" s="47" t="str">
        <f t="shared" si="492"/>
        <v>Q</v>
      </c>
      <c r="AV209" s="47" t="str">
        <f t="shared" si="492"/>
        <v>Qn</v>
      </c>
      <c r="AW209" s="171">
        <f t="shared" si="494"/>
        <v>0</v>
      </c>
      <c r="AX209" s="171">
        <f t="shared" si="493"/>
        <v>0</v>
      </c>
      <c r="AY209" s="171">
        <f t="shared" si="493"/>
        <v>9.7611260634034042E-3</v>
      </c>
      <c r="AZ209" s="171">
        <f t="shared" si="493"/>
        <v>2.9670623459628152E-3</v>
      </c>
      <c r="BA209" s="171">
        <f t="shared" si="493"/>
        <v>1.3089980938071243E-2</v>
      </c>
      <c r="BK209" s="63"/>
      <c r="BL209" s="56"/>
      <c r="BM209" s="119"/>
      <c r="BN209" s="119"/>
      <c r="BO209" s="119"/>
      <c r="BP209" s="119"/>
      <c r="BQ209" s="119"/>
      <c r="BR209" s="119"/>
      <c r="BS209" s="119"/>
      <c r="BT209" s="119"/>
      <c r="BU209" s="56"/>
      <c r="BV209" s="56"/>
      <c r="BW209" s="56"/>
      <c r="BX209" s="56"/>
      <c r="BY209" s="56"/>
      <c r="BZ209" s="56"/>
      <c r="CA209" s="121">
        <f>SUM(CA165:CA208)</f>
        <v>105090206.628941</v>
      </c>
      <c r="CB209" s="56"/>
      <c r="CC209" s="252" t="s">
        <v>117</v>
      </c>
      <c r="CD209" s="120">
        <f>SUM(CD165:CD208)</f>
        <v>0.66998075648757016</v>
      </c>
      <c r="CE209" s="81"/>
      <c r="CN209" s="63"/>
      <c r="CO209" s="56"/>
      <c r="CP209" s="119"/>
      <c r="CQ209" s="119"/>
      <c r="CR209" s="119"/>
      <c r="CS209" s="119"/>
      <c r="CT209" s="119"/>
      <c r="CU209" s="119"/>
      <c r="CV209" s="119"/>
      <c r="CW209" s="119"/>
      <c r="CX209" s="56"/>
      <c r="CY209" s="56"/>
      <c r="CZ209" s="56"/>
      <c r="DA209" s="56"/>
      <c r="DB209" s="56"/>
      <c r="DC209" s="56"/>
      <c r="DD209" s="121">
        <f>SUM(DD165:DD208)</f>
        <v>110545255.17408207</v>
      </c>
      <c r="DE209" s="56"/>
      <c r="DF209" s="252" t="s">
        <v>117</v>
      </c>
      <c r="DG209" s="120">
        <f>SUM(DG165:DG208)</f>
        <v>1.1745971399781951</v>
      </c>
      <c r="DI209" s="142"/>
      <c r="DJ209" s="142"/>
      <c r="DK209" s="142"/>
      <c r="DL209" s="142"/>
      <c r="DM209" s="142"/>
      <c r="DN209" s="142"/>
      <c r="DQ209" s="63"/>
      <c r="DR209" s="56"/>
      <c r="DS209" s="119"/>
      <c r="DT209" s="119"/>
      <c r="DU209" s="119"/>
      <c r="DV209" s="119"/>
      <c r="DW209" s="119"/>
      <c r="DX209" s="119"/>
      <c r="DY209" s="119"/>
      <c r="DZ209" s="119"/>
      <c r="EA209" s="56"/>
      <c r="EB209" s="56"/>
      <c r="EC209" s="56"/>
      <c r="ED209" s="56"/>
      <c r="EE209" s="56"/>
      <c r="EF209" s="56"/>
      <c r="EG209" s="121">
        <f>SUM(EG165:EG208)</f>
        <v>85598436.748820141</v>
      </c>
      <c r="EH209" s="56"/>
      <c r="EI209" s="252" t="s">
        <v>117</v>
      </c>
      <c r="EJ209" s="120">
        <f>SUM(EJ165:EJ208)</f>
        <v>1.4552400836516999</v>
      </c>
      <c r="EL209" s="142"/>
      <c r="EM209" s="142"/>
      <c r="EN209" s="142"/>
      <c r="EO209" s="142"/>
      <c r="EP209" s="142"/>
      <c r="EQ209" s="142"/>
      <c r="ER209" s="142"/>
      <c r="ET209" s="63"/>
      <c r="EU209" s="56"/>
      <c r="EV209" s="119"/>
      <c r="EW209" s="119"/>
      <c r="EX209" s="119"/>
      <c r="EY209" s="119"/>
      <c r="EZ209" s="119"/>
      <c r="FA209" s="119"/>
      <c r="FB209" s="119"/>
      <c r="FC209" s="119"/>
      <c r="FD209" s="56"/>
      <c r="FE209" s="56"/>
      <c r="FF209" s="56"/>
      <c r="FG209" s="56"/>
      <c r="FH209" s="56"/>
      <c r="FI209" s="56"/>
      <c r="FJ209" s="121">
        <f>SUM(FJ165:FJ208)</f>
        <v>99505020.869064763</v>
      </c>
      <c r="FK209" s="56"/>
      <c r="FL209" s="252" t="s">
        <v>117</v>
      </c>
      <c r="FM209" s="120">
        <f>SUM(FM165:FM208)</f>
        <v>2.11457855413548</v>
      </c>
      <c r="FO209" s="142"/>
      <c r="FP209" s="142"/>
      <c r="FQ209" s="142"/>
      <c r="FR209" s="142"/>
      <c r="FS209" s="142"/>
      <c r="FT209" s="142"/>
      <c r="FU209" s="142"/>
      <c r="FW209" s="63"/>
      <c r="FX209" s="56"/>
      <c r="FY209" s="119"/>
      <c r="FZ209" s="119"/>
      <c r="GA209" s="119"/>
      <c r="GB209" s="119"/>
      <c r="GC209" s="119"/>
      <c r="GD209" s="119"/>
      <c r="GE209" s="119"/>
      <c r="GF209" s="119"/>
      <c r="GG209" s="56"/>
      <c r="GH209" s="56"/>
      <c r="GI209" s="56"/>
      <c r="GJ209" s="56"/>
      <c r="GK209" s="56"/>
      <c r="GL209" s="56"/>
      <c r="GM209" s="121">
        <f>SUM(GM165:GM208)</f>
        <v>102631138.75</v>
      </c>
      <c r="GN209" s="56"/>
      <c r="GO209" s="252" t="s">
        <v>117</v>
      </c>
      <c r="GP209" s="120">
        <f>SUM(GP165:GP208)</f>
        <v>3.2715174032196446</v>
      </c>
      <c r="GS209" s="48">
        <v>7</v>
      </c>
      <c r="GT209" s="47">
        <v>4</v>
      </c>
      <c r="GU209" s="97" t="s">
        <v>240</v>
      </c>
      <c r="GV209" s="297">
        <f t="shared" si="481"/>
        <v>3</v>
      </c>
      <c r="GW209" s="47" t="s">
        <v>206</v>
      </c>
      <c r="GX209" s="99" t="str">
        <f t="shared" si="477"/>
        <v>Ac4</v>
      </c>
      <c r="GY209" s="48">
        <f t="shared" si="486"/>
        <v>150</v>
      </c>
      <c r="GZ209" s="307">
        <f t="shared" si="482"/>
        <v>82317.55113132605</v>
      </c>
      <c r="HA209" s="95">
        <f t="shared" si="483"/>
        <v>2127.035943047732</v>
      </c>
      <c r="HB209" s="51">
        <f t="shared" si="478"/>
        <v>6.5630572696426519E-4</v>
      </c>
      <c r="HC209" s="51">
        <f t="shared" si="479"/>
        <v>1.1753445014275898E-3</v>
      </c>
      <c r="HD209" s="453">
        <f t="shared" si="480"/>
        <v>1.3238569856981559E-3</v>
      </c>
    </row>
    <row r="210" spans="13:212">
      <c r="M210" s="49" t="str">
        <f t="shared" si="505"/>
        <v>PIC-c</v>
      </c>
      <c r="N210" s="201" t="str">
        <f t="shared" si="495"/>
        <v/>
      </c>
      <c r="O210" s="47">
        <f t="shared" si="496"/>
        <v>1</v>
      </c>
      <c r="P210" s="47" t="str">
        <f t="shared" si="497"/>
        <v/>
      </c>
      <c r="Q210" s="47" t="str">
        <f t="shared" si="498"/>
        <v/>
      </c>
      <c r="R210" s="201">
        <f t="shared" si="499"/>
        <v>1</v>
      </c>
      <c r="AE210" s="49" t="str">
        <f t="shared" si="506"/>
        <v>PIC-c</v>
      </c>
      <c r="AF210" s="201">
        <f t="shared" si="500"/>
        <v>1</v>
      </c>
      <c r="AG210" s="47" t="str">
        <f t="shared" si="501"/>
        <v/>
      </c>
      <c r="AH210" s="47">
        <f t="shared" si="502"/>
        <v>1</v>
      </c>
      <c r="AI210" s="47" t="str">
        <f t="shared" si="503"/>
        <v/>
      </c>
      <c r="AJ210" s="201">
        <f t="shared" si="504"/>
        <v>1</v>
      </c>
      <c r="AL210" s="142"/>
      <c r="AM210" s="142"/>
      <c r="AN210" s="142"/>
      <c r="AO210" s="142"/>
      <c r="AP210" s="142"/>
      <c r="AQ210" s="142"/>
      <c r="AR210" s="142"/>
      <c r="AT210" s="46">
        <f t="shared" si="492"/>
        <v>10</v>
      </c>
      <c r="AU210" s="47" t="str">
        <f t="shared" si="492"/>
        <v>J</v>
      </c>
      <c r="AV210" s="47" t="str">
        <f t="shared" si="492"/>
        <v>Jk</v>
      </c>
      <c r="AW210" s="171">
        <f t="shared" si="494"/>
        <v>0</v>
      </c>
      <c r="AX210" s="171">
        <f t="shared" si="493"/>
        <v>0</v>
      </c>
      <c r="AY210" s="171">
        <f t="shared" si="493"/>
        <v>1.9144097121929194E-3</v>
      </c>
      <c r="AZ210" s="171">
        <f t="shared" si="493"/>
        <v>5.6723250731642054E-3</v>
      </c>
      <c r="BA210" s="171">
        <f t="shared" si="493"/>
        <v>8.5084876097463093E-3</v>
      </c>
      <c r="BM210" s="46"/>
      <c r="BN210" s="46"/>
      <c r="BP210" s="57"/>
      <c r="BQ210" s="74"/>
      <c r="BR210" s="157"/>
      <c r="BS210" s="60"/>
      <c r="BT210" s="82"/>
      <c r="CE210" s="81"/>
      <c r="CP210" s="46"/>
      <c r="CQ210" s="46"/>
      <c r="CS210" s="57"/>
      <c r="CT210" s="74"/>
      <c r="CU210" s="157"/>
      <c r="CV210" s="60"/>
      <c r="CW210" s="82"/>
      <c r="DI210" s="142"/>
      <c r="DJ210" s="142"/>
      <c r="DK210" s="142"/>
      <c r="DL210" s="142"/>
      <c r="DM210" s="142"/>
      <c r="DN210" s="142"/>
      <c r="DS210" s="46"/>
      <c r="DT210" s="46"/>
      <c r="DV210" s="57"/>
      <c r="DW210" s="74"/>
      <c r="DX210" s="157"/>
      <c r="DY210" s="60"/>
      <c r="DZ210" s="82"/>
      <c r="EL210" s="142"/>
      <c r="EM210" s="142"/>
      <c r="EN210" s="142"/>
      <c r="EO210" s="142"/>
      <c r="EP210" s="142"/>
      <c r="EQ210" s="142"/>
      <c r="ER210" s="142"/>
      <c r="EV210" s="46"/>
      <c r="EW210" s="46"/>
      <c r="EY210" s="57"/>
      <c r="EZ210" s="74"/>
      <c r="FA210" s="157"/>
      <c r="FB210" s="60"/>
      <c r="FC210" s="82"/>
      <c r="FO210" s="142"/>
      <c r="FP210" s="142"/>
      <c r="FQ210" s="142"/>
      <c r="FR210" s="142"/>
      <c r="FS210" s="142"/>
      <c r="FT210" s="142"/>
      <c r="FU210" s="142"/>
      <c r="FY210" s="46"/>
      <c r="FZ210" s="46"/>
      <c r="GB210" s="57"/>
      <c r="GC210" s="74"/>
      <c r="GD210" s="157"/>
      <c r="GE210" s="60"/>
      <c r="GF210" s="82"/>
      <c r="GS210" s="48">
        <v>7</v>
      </c>
      <c r="GT210" s="47">
        <v>3</v>
      </c>
      <c r="GU210" s="97" t="s">
        <v>240</v>
      </c>
      <c r="GV210" s="297">
        <f t="shared" si="481"/>
        <v>3</v>
      </c>
      <c r="GW210" s="47" t="s">
        <v>206</v>
      </c>
      <c r="GX210" s="99" t="str">
        <f t="shared" si="477"/>
        <v>Ac3</v>
      </c>
      <c r="GY210" s="48">
        <f t="shared" si="486"/>
        <v>30</v>
      </c>
      <c r="GZ210" s="307">
        <f t="shared" si="482"/>
        <v>486908.31494179356</v>
      </c>
      <c r="HA210" s="95">
        <f t="shared" si="483"/>
        <v>359.60032849496736</v>
      </c>
      <c r="HB210" s="51">
        <f t="shared" si="478"/>
        <v>3.8820483749936285E-3</v>
      </c>
      <c r="HC210" s="51">
        <f t="shared" si="479"/>
        <v>1.3904325451888388E-3</v>
      </c>
      <c r="HD210" s="453">
        <f t="shared" si="480"/>
        <v>2.8822055715955705E-4</v>
      </c>
    </row>
    <row r="211" spans="13:212">
      <c r="M211" s="49" t="str">
        <f t="shared" si="505"/>
        <v>PIC-c</v>
      </c>
      <c r="N211" s="201">
        <f t="shared" si="495"/>
        <v>1</v>
      </c>
      <c r="O211" s="47" t="str">
        <f t="shared" si="496"/>
        <v/>
      </c>
      <c r="P211" s="47">
        <f t="shared" si="497"/>
        <v>1</v>
      </c>
      <c r="Q211" s="47" t="str">
        <f t="shared" si="498"/>
        <v/>
      </c>
      <c r="R211" s="201">
        <f t="shared" si="499"/>
        <v>1</v>
      </c>
      <c r="AE211" s="49" t="str">
        <f t="shared" si="506"/>
        <v>PIC-c</v>
      </c>
      <c r="AF211" s="201">
        <f t="shared" si="500"/>
        <v>1</v>
      </c>
      <c r="AG211" s="47" t="str">
        <f t="shared" si="501"/>
        <v/>
      </c>
      <c r="AH211" s="47">
        <f t="shared" si="502"/>
        <v>1</v>
      </c>
      <c r="AI211" s="47" t="str">
        <f t="shared" si="503"/>
        <v/>
      </c>
      <c r="AJ211" s="201">
        <f t="shared" si="504"/>
        <v>1</v>
      </c>
      <c r="AL211" s="142"/>
      <c r="AM211" s="142"/>
      <c r="AN211" s="142"/>
      <c r="AO211" s="142"/>
      <c r="AP211" s="142"/>
      <c r="AQ211" s="142"/>
      <c r="AR211" s="142"/>
      <c r="AT211" s="46">
        <f t="shared" si="492"/>
        <v>11</v>
      </c>
      <c r="AU211" s="47">
        <f t="shared" si="492"/>
        <v>10</v>
      </c>
      <c r="AV211" s="47" t="str">
        <f t="shared" si="492"/>
        <v>Te</v>
      </c>
      <c r="AW211" s="171">
        <f t="shared" si="494"/>
        <v>0</v>
      </c>
      <c r="AX211" s="171">
        <f t="shared" si="493"/>
        <v>0</v>
      </c>
      <c r="AY211" s="171">
        <f t="shared" si="493"/>
        <v>5.4359781951156972E-3</v>
      </c>
      <c r="AZ211" s="171">
        <f t="shared" si="493"/>
        <v>4.8723817936154089E-3</v>
      </c>
      <c r="BA211" s="171">
        <f t="shared" si="493"/>
        <v>8.7266539587141628E-3</v>
      </c>
      <c r="BK211" s="100" t="s">
        <v>207</v>
      </c>
      <c r="BL211" s="84"/>
      <c r="BM211" s="88"/>
      <c r="BN211" s="88"/>
      <c r="BO211" s="84"/>
      <c r="BP211" s="84"/>
      <c r="BQ211" s="84"/>
      <c r="BR211" s="56"/>
      <c r="BS211" s="87"/>
      <c r="CE211" s="81"/>
      <c r="CN211" s="100" t="s">
        <v>207</v>
      </c>
      <c r="CO211" s="84"/>
      <c r="CP211" s="88"/>
      <c r="CQ211" s="88"/>
      <c r="CR211" s="84"/>
      <c r="CS211" s="84"/>
      <c r="CT211" s="84"/>
      <c r="CU211" s="56"/>
      <c r="CV211" s="87"/>
      <c r="DI211" s="142"/>
      <c r="DJ211" s="142"/>
      <c r="DK211" s="142"/>
      <c r="DL211" s="142"/>
      <c r="DM211" s="142"/>
      <c r="DN211" s="142"/>
      <c r="DQ211" s="100" t="s">
        <v>207</v>
      </c>
      <c r="DR211" s="84"/>
      <c r="DS211" s="88"/>
      <c r="DT211" s="88"/>
      <c r="DU211" s="84"/>
      <c r="DV211" s="84"/>
      <c r="DW211" s="84"/>
      <c r="DX211" s="56"/>
      <c r="DY211" s="87"/>
      <c r="EL211" s="142"/>
      <c r="EM211" s="142"/>
      <c r="EN211" s="142"/>
      <c r="EO211" s="142"/>
      <c r="EP211" s="142"/>
      <c r="EQ211" s="142"/>
      <c r="ER211" s="142"/>
      <c r="ET211" s="100" t="s">
        <v>207</v>
      </c>
      <c r="EU211" s="84"/>
      <c r="EV211" s="88"/>
      <c r="EW211" s="88"/>
      <c r="EX211" s="84"/>
      <c r="EY211" s="84"/>
      <c r="EZ211" s="84"/>
      <c r="FA211" s="56"/>
      <c r="FB211" s="87"/>
      <c r="FO211" s="142"/>
      <c r="FP211" s="142"/>
      <c r="FQ211" s="142"/>
      <c r="FR211" s="142"/>
      <c r="FS211" s="142"/>
      <c r="FT211" s="142"/>
      <c r="FU211" s="142"/>
      <c r="FW211" s="100" t="s">
        <v>207</v>
      </c>
      <c r="FX211" s="84"/>
      <c r="FY211" s="88"/>
      <c r="FZ211" s="88"/>
      <c r="GA211" s="84"/>
      <c r="GB211" s="84"/>
      <c r="GC211" s="84"/>
      <c r="GD211" s="56"/>
      <c r="GE211" s="87"/>
      <c r="GS211" s="48">
        <v>7</v>
      </c>
      <c r="GT211" s="47">
        <v>2</v>
      </c>
      <c r="GU211" s="97" t="s">
        <v>240</v>
      </c>
      <c r="GV211" s="297">
        <f t="shared" si="481"/>
        <v>3</v>
      </c>
      <c r="GW211" s="47" t="s">
        <v>206</v>
      </c>
      <c r="GX211" s="99" t="str">
        <f t="shared" si="477"/>
        <v>Ac2</v>
      </c>
      <c r="GY211" s="48">
        <f t="shared" si="486"/>
        <v>0</v>
      </c>
      <c r="GZ211" s="307">
        <f t="shared" ref="GZ211:GZ241" si="507">SUMIF($BM$165:$BM$238,GX211,$CA$165:$CA$238)*$GX$46/$AN$56*$AN$4/$AN$42</f>
        <v>0</v>
      </c>
      <c r="HA211" s="95">
        <f t="shared" si="483"/>
        <v>0</v>
      </c>
      <c r="HB211" s="51">
        <f t="shared" si="478"/>
        <v>0</v>
      </c>
      <c r="HC211" s="51">
        <f t="shared" si="479"/>
        <v>0</v>
      </c>
      <c r="HD211" s="453">
        <f t="shared" si="480"/>
        <v>0</v>
      </c>
    </row>
    <row r="212" spans="13:212">
      <c r="M212" s="49" t="str">
        <f t="shared" si="505"/>
        <v>PIC-c</v>
      </c>
      <c r="N212" s="201">
        <f t="shared" si="495"/>
        <v>1</v>
      </c>
      <c r="O212" s="47" t="str">
        <f t="shared" si="496"/>
        <v/>
      </c>
      <c r="P212" s="47">
        <f t="shared" si="497"/>
        <v>1</v>
      </c>
      <c r="Q212" s="47" t="str">
        <f t="shared" si="498"/>
        <v/>
      </c>
      <c r="R212" s="201">
        <f t="shared" si="499"/>
        <v>1</v>
      </c>
      <c r="AE212" s="49" t="str">
        <f t="shared" si="506"/>
        <v>PIC-c</v>
      </c>
      <c r="AF212" s="201">
        <f t="shared" si="500"/>
        <v>1</v>
      </c>
      <c r="AG212" s="47">
        <f t="shared" si="501"/>
        <v>1</v>
      </c>
      <c r="AH212" s="47">
        <f t="shared" si="502"/>
        <v>1</v>
      </c>
      <c r="AI212" s="47">
        <f t="shared" si="503"/>
        <v>1</v>
      </c>
      <c r="AJ212" s="201">
        <f t="shared" si="504"/>
        <v>1</v>
      </c>
      <c r="AL212" s="142"/>
      <c r="AM212" s="142"/>
      <c r="AN212" s="142"/>
      <c r="AO212" s="142"/>
      <c r="AP212" s="142"/>
      <c r="AQ212" s="142"/>
      <c r="AR212" s="142"/>
      <c r="AT212" s="46">
        <f t="shared" si="492"/>
        <v>12</v>
      </c>
      <c r="AU212" s="47">
        <f t="shared" si="492"/>
        <v>9</v>
      </c>
      <c r="AV212" s="47" t="str">
        <f t="shared" si="492"/>
        <v>Nn</v>
      </c>
      <c r="AW212" s="171">
        <f t="shared" si="494"/>
        <v>0</v>
      </c>
      <c r="AX212" s="171">
        <f t="shared" si="493"/>
        <v>0</v>
      </c>
      <c r="AY212" s="171">
        <f t="shared" si="493"/>
        <v>4.3980214890193305E-3</v>
      </c>
      <c r="AZ212" s="171">
        <f t="shared" si="493"/>
        <v>1.3119069784600292E-2</v>
      </c>
      <c r="BA212" s="171">
        <f t="shared" si="493"/>
        <v>7.1994895159391836E-3</v>
      </c>
      <c r="BK212" s="117"/>
      <c r="BL212" s="117"/>
      <c r="BM212" s="67"/>
      <c r="BN212" s="67"/>
      <c r="BO212" s="67" t="s">
        <v>59</v>
      </c>
      <c r="BP212" s="67" t="s">
        <v>60</v>
      </c>
      <c r="BQ212" s="67" t="s">
        <v>61</v>
      </c>
      <c r="BR212" s="67" t="s">
        <v>62</v>
      </c>
      <c r="BS212" s="67" t="s">
        <v>63</v>
      </c>
      <c r="BT212" s="47"/>
      <c r="BU212" s="47" t="s">
        <v>59</v>
      </c>
      <c r="BV212" s="47" t="s">
        <v>60</v>
      </c>
      <c r="BW212" s="47" t="s">
        <v>61</v>
      </c>
      <c r="BX212" s="47" t="s">
        <v>62</v>
      </c>
      <c r="BY212" s="47" t="s">
        <v>63</v>
      </c>
      <c r="BZ212" s="48"/>
      <c r="CA212" s="47" t="s">
        <v>37</v>
      </c>
      <c r="CB212" s="47" t="s">
        <v>51</v>
      </c>
      <c r="CC212" s="47" t="s">
        <v>64</v>
      </c>
      <c r="CD212" s="47" t="s">
        <v>39</v>
      </c>
      <c r="CE212" s="81"/>
      <c r="CN212" s="117"/>
      <c r="CO212" s="117"/>
      <c r="CP212" s="67"/>
      <c r="CQ212" s="67"/>
      <c r="CR212" s="67" t="s">
        <v>59</v>
      </c>
      <c r="CS212" s="67" t="s">
        <v>60</v>
      </c>
      <c r="CT212" s="67" t="s">
        <v>61</v>
      </c>
      <c r="CU212" s="67" t="s">
        <v>62</v>
      </c>
      <c r="CV212" s="67" t="s">
        <v>63</v>
      </c>
      <c r="CW212" s="47"/>
      <c r="CX212" s="47" t="s">
        <v>59</v>
      </c>
      <c r="CY212" s="47" t="s">
        <v>60</v>
      </c>
      <c r="CZ212" s="47" t="s">
        <v>61</v>
      </c>
      <c r="DA212" s="47" t="s">
        <v>62</v>
      </c>
      <c r="DB212" s="47" t="s">
        <v>63</v>
      </c>
      <c r="DC212" s="48"/>
      <c r="DD212" s="47" t="s">
        <v>37</v>
      </c>
      <c r="DE212" s="47" t="s">
        <v>51</v>
      </c>
      <c r="DF212" s="47" t="s">
        <v>64</v>
      </c>
      <c r="DG212" s="47" t="s">
        <v>39</v>
      </c>
      <c r="DI212" s="142"/>
      <c r="DJ212" s="142"/>
      <c r="DK212" s="142"/>
      <c r="DL212" s="142"/>
      <c r="DM212" s="142"/>
      <c r="DN212" s="142"/>
      <c r="DQ212" s="117"/>
      <c r="DR212" s="117"/>
      <c r="DS212" s="67"/>
      <c r="DT212" s="67"/>
      <c r="DU212" s="67" t="s">
        <v>59</v>
      </c>
      <c r="DV212" s="67" t="s">
        <v>60</v>
      </c>
      <c r="DW212" s="67" t="s">
        <v>61</v>
      </c>
      <c r="DX212" s="67" t="s">
        <v>62</v>
      </c>
      <c r="DY212" s="67" t="s">
        <v>63</v>
      </c>
      <c r="DZ212" s="47"/>
      <c r="EA212" s="47" t="s">
        <v>59</v>
      </c>
      <c r="EB212" s="47" t="s">
        <v>60</v>
      </c>
      <c r="EC212" s="47" t="s">
        <v>61</v>
      </c>
      <c r="ED212" s="47" t="s">
        <v>62</v>
      </c>
      <c r="EE212" s="47" t="s">
        <v>63</v>
      </c>
      <c r="EF212" s="48"/>
      <c r="EG212" s="47" t="s">
        <v>37</v>
      </c>
      <c r="EH212" s="47" t="s">
        <v>51</v>
      </c>
      <c r="EI212" s="47" t="s">
        <v>64</v>
      </c>
      <c r="EJ212" s="47" t="s">
        <v>39</v>
      </c>
      <c r="EL212" s="142"/>
      <c r="EM212" s="142"/>
      <c r="EN212" s="142"/>
      <c r="EO212" s="142"/>
      <c r="EP212" s="142"/>
      <c r="EQ212" s="142"/>
      <c r="ER212" s="142"/>
      <c r="ET212" s="117"/>
      <c r="EU212" s="117"/>
      <c r="EV212" s="67"/>
      <c r="EW212" s="67"/>
      <c r="EX212" s="67" t="s">
        <v>59</v>
      </c>
      <c r="EY212" s="67" t="s">
        <v>60</v>
      </c>
      <c r="EZ212" s="67" t="s">
        <v>61</v>
      </c>
      <c r="FA212" s="67" t="s">
        <v>62</v>
      </c>
      <c r="FB212" s="67" t="s">
        <v>63</v>
      </c>
      <c r="FC212" s="47"/>
      <c r="FD212" s="47" t="s">
        <v>59</v>
      </c>
      <c r="FE212" s="47" t="s">
        <v>60</v>
      </c>
      <c r="FF212" s="47" t="s">
        <v>61</v>
      </c>
      <c r="FG212" s="47" t="s">
        <v>62</v>
      </c>
      <c r="FH212" s="47" t="s">
        <v>63</v>
      </c>
      <c r="FI212" s="48"/>
      <c r="FJ212" s="47" t="s">
        <v>37</v>
      </c>
      <c r="FK212" s="47" t="s">
        <v>51</v>
      </c>
      <c r="FL212" s="47" t="s">
        <v>64</v>
      </c>
      <c r="FM212" s="47" t="s">
        <v>39</v>
      </c>
      <c r="FO212" s="142"/>
      <c r="FP212" s="142"/>
      <c r="FQ212" s="142"/>
      <c r="FR212" s="142"/>
      <c r="FS212" s="142"/>
      <c r="FT212" s="142"/>
      <c r="FU212" s="142"/>
      <c r="FW212" s="117"/>
      <c r="FX212" s="117"/>
      <c r="FY212" s="67"/>
      <c r="FZ212" s="67"/>
      <c r="GA212" s="67" t="s">
        <v>59</v>
      </c>
      <c r="GB212" s="67" t="s">
        <v>60</v>
      </c>
      <c r="GC212" s="67" t="s">
        <v>61</v>
      </c>
      <c r="GD212" s="67" t="s">
        <v>62</v>
      </c>
      <c r="GE212" s="67" t="s">
        <v>63</v>
      </c>
      <c r="GF212" s="47"/>
      <c r="GG212" s="47" t="s">
        <v>59</v>
      </c>
      <c r="GH212" s="47" t="s">
        <v>60</v>
      </c>
      <c r="GI212" s="47" t="s">
        <v>61</v>
      </c>
      <c r="GJ212" s="47" t="s">
        <v>62</v>
      </c>
      <c r="GK212" s="47" t="s">
        <v>63</v>
      </c>
      <c r="GL212" s="48"/>
      <c r="GM212" s="47" t="s">
        <v>37</v>
      </c>
      <c r="GN212" s="47" t="s">
        <v>51</v>
      </c>
      <c r="GO212" s="47" t="s">
        <v>64</v>
      </c>
      <c r="GP212" s="47" t="s">
        <v>39</v>
      </c>
      <c r="GS212" s="48">
        <v>7</v>
      </c>
      <c r="GT212" s="47">
        <v>1</v>
      </c>
      <c r="GU212" s="97" t="s">
        <v>240</v>
      </c>
      <c r="GV212" s="297">
        <f t="shared" si="481"/>
        <v>3</v>
      </c>
      <c r="GW212" s="47" t="s">
        <v>206</v>
      </c>
      <c r="GX212" s="99" t="str">
        <f t="shared" si="477"/>
        <v>Ac1</v>
      </c>
      <c r="GY212" s="48">
        <f t="shared" si="486"/>
        <v>0</v>
      </c>
      <c r="GZ212" s="307">
        <f t="shared" si="507"/>
        <v>0</v>
      </c>
      <c r="HA212" s="95">
        <f t="shared" si="483"/>
        <v>0</v>
      </c>
      <c r="HB212" s="51">
        <f t="shared" si="478"/>
        <v>0</v>
      </c>
      <c r="HC212" s="51">
        <f t="shared" si="479"/>
        <v>0</v>
      </c>
      <c r="HD212" s="453">
        <f t="shared" si="480"/>
        <v>0</v>
      </c>
    </row>
    <row r="213" spans="13:212">
      <c r="M213" s="49" t="str">
        <f t="shared" si="505"/>
        <v>PIC-c</v>
      </c>
      <c r="N213" s="201">
        <f t="shared" si="495"/>
        <v>1</v>
      </c>
      <c r="O213" s="47" t="str">
        <f t="shared" si="496"/>
        <v/>
      </c>
      <c r="P213" s="47">
        <f t="shared" si="497"/>
        <v>1</v>
      </c>
      <c r="Q213" s="47" t="str">
        <f t="shared" si="498"/>
        <v/>
      </c>
      <c r="R213" s="201">
        <f t="shared" si="499"/>
        <v>1</v>
      </c>
      <c r="AE213" s="49" t="str">
        <f t="shared" si="506"/>
        <v>PIC-c</v>
      </c>
      <c r="AF213" s="201">
        <f t="shared" si="500"/>
        <v>1</v>
      </c>
      <c r="AG213" s="47">
        <f t="shared" si="501"/>
        <v>1</v>
      </c>
      <c r="AH213" s="47">
        <f t="shared" si="502"/>
        <v>1</v>
      </c>
      <c r="AI213" s="47">
        <f t="shared" si="503"/>
        <v>1</v>
      </c>
      <c r="AJ213" s="201">
        <f t="shared" si="504"/>
        <v>1</v>
      </c>
      <c r="AL213" s="142"/>
      <c r="AM213" s="142"/>
      <c r="AN213" s="142"/>
      <c r="AO213" s="142"/>
      <c r="AP213" s="142"/>
      <c r="AQ213" s="142"/>
      <c r="AR213" s="142"/>
      <c r="AT213" s="46">
        <f t="shared" si="492"/>
        <v>13</v>
      </c>
      <c r="AU213" s="47" t="str">
        <f t="shared" si="492"/>
        <v>Scatter</v>
      </c>
      <c r="AV213" s="47" t="str">
        <f t="shared" si="492"/>
        <v>Sc</v>
      </c>
      <c r="AW213" s="171">
        <f t="shared" si="494"/>
        <v>0</v>
      </c>
      <c r="AX213" s="171">
        <f t="shared" si="493"/>
        <v>0</v>
      </c>
      <c r="AY213" s="171">
        <f t="shared" si="493"/>
        <v>5.414377995088919E-3</v>
      </c>
      <c r="AZ213" s="171">
        <f t="shared" si="493"/>
        <v>1.081741480298943E-3</v>
      </c>
      <c r="BA213" s="171">
        <f t="shared" si="493"/>
        <v>4.6749931921683007E-5</v>
      </c>
      <c r="BK213" s="48">
        <v>1</v>
      </c>
      <c r="BL213" s="48">
        <v>13</v>
      </c>
      <c r="BM213" s="47" t="str">
        <f>CONCATENATE(INDEX($AV$4:$AV$16,MATCH(BL213,$AT$4:$AT$16,0)),BT213)</f>
        <v>Sc5</v>
      </c>
      <c r="BN213" s="47"/>
      <c r="BO213" s="170" t="s">
        <v>208</v>
      </c>
      <c r="BP213" s="170" t="s">
        <v>208</v>
      </c>
      <c r="BQ213" s="170" t="s">
        <v>208</v>
      </c>
      <c r="BR213" s="170" t="s">
        <v>208</v>
      </c>
      <c r="BS213" s="170" t="s">
        <v>208</v>
      </c>
      <c r="BT213" s="47">
        <v>5</v>
      </c>
      <c r="BU213" s="48">
        <f t="shared" ref="BU213:BY215" si="508">VLOOKUP(BO213,$BD$86:$BI$123,LEFT(BU$85,1)+1,FALSE)</f>
        <v>6</v>
      </c>
      <c r="BV213" s="48">
        <f t="shared" si="508"/>
        <v>4</v>
      </c>
      <c r="BW213" s="48">
        <f t="shared" si="508"/>
        <v>4</v>
      </c>
      <c r="BX213" s="48">
        <f t="shared" si="508"/>
        <v>4</v>
      </c>
      <c r="BY213" s="48">
        <f t="shared" si="508"/>
        <v>3</v>
      </c>
      <c r="BZ213" s="118">
        <f>PRODUCT(BU213:BY213)</f>
        <v>1152</v>
      </c>
      <c r="CA213" s="118">
        <f>IF(CB213&gt;0,BZ213,0)*$CD$162</f>
        <v>459.82215036378335</v>
      </c>
      <c r="CB213" s="202">
        <f>HLOOKUP(BT213,$AW$43:$BA$56,BL213+1,TRUE)*$AM$19*$CB$162</f>
        <v>5400</v>
      </c>
      <c r="CC213" s="118">
        <f>PRODUCT(CA213:CB213)</f>
        <v>2483039.6119644302</v>
      </c>
      <c r="CD213" s="51">
        <f>CC213/$AM$19/$AN$42</f>
        <v>1.1392926279171805E-4</v>
      </c>
      <c r="CE213" s="81"/>
      <c r="CN213" s="48">
        <v>1</v>
      </c>
      <c r="CO213" s="48">
        <v>13</v>
      </c>
      <c r="CP213" s="47" t="str">
        <f>CONCATENATE(INDEX($AV$4:$AV$16,MATCH(CO213,$AT$4:$AT$16,0)),CW213)</f>
        <v>Sc5</v>
      </c>
      <c r="CQ213" s="47"/>
      <c r="CR213" s="170" t="s">
        <v>208</v>
      </c>
      <c r="CS213" s="170" t="s">
        <v>208</v>
      </c>
      <c r="CT213" s="170" t="s">
        <v>208</v>
      </c>
      <c r="CU213" s="170" t="s">
        <v>208</v>
      </c>
      <c r="CV213" s="170" t="s">
        <v>208</v>
      </c>
      <c r="CW213" s="47">
        <v>5</v>
      </c>
      <c r="CX213" s="48">
        <f t="shared" ref="CX213:DB215" si="509">VLOOKUP(CR213,$CG$86:$CL$123,LEFT(CX$85,1)+1,FALSE)</f>
        <v>6</v>
      </c>
      <c r="CY213" s="48">
        <f t="shared" si="509"/>
        <v>4</v>
      </c>
      <c r="CZ213" s="48">
        <f t="shared" si="509"/>
        <v>4</v>
      </c>
      <c r="DA213" s="48">
        <f t="shared" si="509"/>
        <v>4</v>
      </c>
      <c r="DB213" s="48">
        <f t="shared" si="509"/>
        <v>3</v>
      </c>
      <c r="DC213" s="118">
        <f>PRODUCT(CX213:DB213)</f>
        <v>1152</v>
      </c>
      <c r="DD213" s="118">
        <f>IF(DE213&gt;0,DC213,0)*$DG$162</f>
        <v>483.69071274298051</v>
      </c>
      <c r="DE213" s="202">
        <f>HLOOKUP(CW213,$AW$43:$BA$56,CO213+1,TRUE)*$AM$19*$DE$162</f>
        <v>9000</v>
      </c>
      <c r="DF213" s="118">
        <f>PRODUCT(DD213:DE213)</f>
        <v>4353216.4146868242</v>
      </c>
      <c r="DG213" s="51">
        <f>DF213/$AM$19/$AN$42</f>
        <v>1.9973855209893466E-4</v>
      </c>
      <c r="DI213" s="142"/>
      <c r="DJ213" s="142"/>
      <c r="DK213" s="142"/>
      <c r="DL213" s="142"/>
      <c r="DM213" s="142"/>
      <c r="DN213" s="142"/>
      <c r="DQ213" s="48">
        <v>1</v>
      </c>
      <c r="DR213" s="48">
        <v>13</v>
      </c>
      <c r="DS213" s="47" t="str">
        <f>CONCATENATE(INDEX($AV$4:$AV$16,MATCH(DR213,$AT$4:$AT$16,0)),DZ213)</f>
        <v>Sc5</v>
      </c>
      <c r="DT213" s="47"/>
      <c r="DU213" s="170" t="s">
        <v>208</v>
      </c>
      <c r="DV213" s="170" t="s">
        <v>208</v>
      </c>
      <c r="DW213" s="170" t="s">
        <v>208</v>
      </c>
      <c r="DX213" s="170" t="s">
        <v>208</v>
      </c>
      <c r="DY213" s="170" t="s">
        <v>208</v>
      </c>
      <c r="DZ213" s="47">
        <v>5</v>
      </c>
      <c r="EA213" s="48">
        <f t="shared" ref="EA213:EE215" si="510">VLOOKUP(DU213,$DJ$86:$DO$123,LEFT(EA$85,1)+1,FALSE)</f>
        <v>6</v>
      </c>
      <c r="EB213" s="48">
        <f t="shared" si="510"/>
        <v>4</v>
      </c>
      <c r="EC213" s="48">
        <f t="shared" si="510"/>
        <v>4</v>
      </c>
      <c r="ED213" s="48">
        <f t="shared" si="510"/>
        <v>4</v>
      </c>
      <c r="EE213" s="48">
        <f t="shared" si="510"/>
        <v>3</v>
      </c>
      <c r="EF213" s="118">
        <f>PRODUCT(EA213:EE213)</f>
        <v>1152</v>
      </c>
      <c r="EG213" s="118">
        <f>IF(EH213&gt;0,EF213,0)*$EJ$162</f>
        <v>374.53592029365495</v>
      </c>
      <c r="EH213" s="202">
        <f>HLOOKUP(DZ213,$AW$43:$BA$56,DR213+1,TRUE)*$AM$19*$EH$162</f>
        <v>14400</v>
      </c>
      <c r="EI213" s="118">
        <f>PRODUCT(EG213:EH213)</f>
        <v>5393317.2522286316</v>
      </c>
      <c r="EJ213" s="51">
        <f>EI213/$AM$19/$AN$42</f>
        <v>2.4746148051264544E-4</v>
      </c>
      <c r="EL213" s="142"/>
      <c r="EM213" s="142"/>
      <c r="EN213" s="142"/>
      <c r="EO213" s="142"/>
      <c r="EP213" s="142"/>
      <c r="EQ213" s="142"/>
      <c r="ER213" s="142"/>
      <c r="ET213" s="48">
        <v>1</v>
      </c>
      <c r="EU213" s="48">
        <v>13</v>
      </c>
      <c r="EV213" s="47" t="str">
        <f>CONCATENATE(INDEX($AV$4:$AV$16,MATCH(EU213,$AT$4:$AT$16,0)),FC213)</f>
        <v>Sc5</v>
      </c>
      <c r="EW213" s="47"/>
      <c r="EX213" s="170" t="s">
        <v>208</v>
      </c>
      <c r="EY213" s="170" t="s">
        <v>208</v>
      </c>
      <c r="EZ213" s="170" t="s">
        <v>208</v>
      </c>
      <c r="FA213" s="170" t="s">
        <v>208</v>
      </c>
      <c r="FB213" s="170" t="s">
        <v>208</v>
      </c>
      <c r="FC213" s="47">
        <v>5</v>
      </c>
      <c r="FD213" s="48">
        <f t="shared" ref="FD213:FH215" si="511">VLOOKUP(EX213,$EM$86:$ER$123,LEFT(FD$85,1)+1,FALSE)</f>
        <v>6</v>
      </c>
      <c r="FE213" s="48">
        <f t="shared" si="511"/>
        <v>4</v>
      </c>
      <c r="FF213" s="48">
        <f t="shared" si="511"/>
        <v>4</v>
      </c>
      <c r="FG213" s="48">
        <f t="shared" si="511"/>
        <v>4</v>
      </c>
      <c r="FH213" s="48">
        <f t="shared" si="511"/>
        <v>3</v>
      </c>
      <c r="FI213" s="118">
        <f>PRODUCT(FD213:FH213)</f>
        <v>1152</v>
      </c>
      <c r="FJ213" s="118">
        <f>IF(FK213&gt;0,FI213,0)*$FM$162</f>
        <v>435.38417266187048</v>
      </c>
      <c r="FK213" s="202">
        <f>HLOOKUP(FC213,$AW$43:$BA$56,EU213+1,TRUE)*$AM$19*$FK$162</f>
        <v>18000</v>
      </c>
      <c r="FL213" s="118">
        <f>PRODUCT(FJ213:FK213)</f>
        <v>7836915.1079136683</v>
      </c>
      <c r="FM213" s="51">
        <f>FL213/$AM$19/$AN$42</f>
        <v>3.5958103789552909E-4</v>
      </c>
      <c r="FO213" s="142"/>
      <c r="FP213" s="142"/>
      <c r="FQ213" s="142"/>
      <c r="FR213" s="142"/>
      <c r="FS213" s="142"/>
      <c r="FT213" s="142"/>
      <c r="FU213" s="142"/>
      <c r="FW213" s="48">
        <v>1</v>
      </c>
      <c r="FX213" s="48">
        <v>13</v>
      </c>
      <c r="FY213" s="47" t="str">
        <f>CONCATENATE(INDEX($AV$4:$AV$16,MATCH(FX213,$AT$4:$AT$16,0)),GF213)</f>
        <v>Sc5</v>
      </c>
      <c r="FZ213" s="47"/>
      <c r="GA213" s="170" t="s">
        <v>208</v>
      </c>
      <c r="GB213" s="170" t="s">
        <v>208</v>
      </c>
      <c r="GC213" s="170" t="s">
        <v>208</v>
      </c>
      <c r="GD213" s="170" t="s">
        <v>208</v>
      </c>
      <c r="GE213" s="170" t="s">
        <v>208</v>
      </c>
      <c r="GF213" s="47">
        <v>5</v>
      </c>
      <c r="GG213" s="48">
        <f t="shared" ref="GG213:GK215" si="512">VLOOKUP(GA213,$FP$86:$FU$123,LEFT(GG$85,1)+1,FALSE)</f>
        <v>6</v>
      </c>
      <c r="GH213" s="48">
        <f t="shared" si="512"/>
        <v>4</v>
      </c>
      <c r="GI213" s="48">
        <f t="shared" si="512"/>
        <v>4</v>
      </c>
      <c r="GJ213" s="48">
        <f t="shared" si="512"/>
        <v>4</v>
      </c>
      <c r="GK213" s="48">
        <f t="shared" si="512"/>
        <v>3</v>
      </c>
      <c r="GL213" s="118">
        <f>PRODUCT(GG213:GK213)</f>
        <v>1152</v>
      </c>
      <c r="GM213" s="118">
        <f>IF(GN213&gt;0,GL213,0)*$GP$162</f>
        <v>449.0625</v>
      </c>
      <c r="GN213" s="202">
        <f>HLOOKUP(GF213,$AW$43:$BA$56,FX213+1,TRUE)*$AM$19*$GN$162</f>
        <v>27000</v>
      </c>
      <c r="GO213" s="118">
        <f>PRODUCT(GM213:GN213)</f>
        <v>12124687.5</v>
      </c>
      <c r="GP213" s="51">
        <f>GO213/$AM$19/$AN$42</f>
        <v>5.5631682305789447E-4</v>
      </c>
      <c r="GS213" s="48">
        <v>8</v>
      </c>
      <c r="GT213" s="47">
        <v>5</v>
      </c>
      <c r="GU213" s="97" t="s">
        <v>240</v>
      </c>
      <c r="GV213" s="297">
        <f t="shared" si="481"/>
        <v>3</v>
      </c>
      <c r="GW213" s="47" t="s">
        <v>206</v>
      </c>
      <c r="GX213" s="99" t="str">
        <f t="shared" si="477"/>
        <v>Kg5</v>
      </c>
      <c r="GY213" s="48">
        <f t="shared" si="486"/>
        <v>600</v>
      </c>
      <c r="GZ213" s="307">
        <f t="shared" si="507"/>
        <v>27782.173506822543</v>
      </c>
      <c r="HA213" s="95">
        <f t="shared" si="483"/>
        <v>6302.3287201414278</v>
      </c>
      <c r="HB213" s="51">
        <f t="shared" si="478"/>
        <v>2.2150318285043953E-4</v>
      </c>
      <c r="HC213" s="51">
        <f t="shared" si="479"/>
        <v>1.5867150769272463E-3</v>
      </c>
      <c r="HD213" s="453">
        <f t="shared" si="480"/>
        <v>1.3365982968577854E-2</v>
      </c>
    </row>
    <row r="214" spans="13:212">
      <c r="M214" s="49" t="str">
        <f t="shared" si="505"/>
        <v>PIC-c</v>
      </c>
      <c r="N214" s="201">
        <f t="shared" si="495"/>
        <v>1</v>
      </c>
      <c r="O214" s="47" t="str">
        <f t="shared" si="496"/>
        <v/>
      </c>
      <c r="P214" s="47">
        <f t="shared" si="497"/>
        <v>1</v>
      </c>
      <c r="Q214" s="47" t="str">
        <f t="shared" si="498"/>
        <v/>
      </c>
      <c r="R214" s="201" t="str">
        <f t="shared" si="499"/>
        <v/>
      </c>
      <c r="AE214" s="49" t="str">
        <f t="shared" si="506"/>
        <v>PIC-c</v>
      </c>
      <c r="AF214" s="201">
        <f t="shared" si="500"/>
        <v>1</v>
      </c>
      <c r="AG214" s="47">
        <f t="shared" si="501"/>
        <v>1</v>
      </c>
      <c r="AH214" s="47">
        <f t="shared" si="502"/>
        <v>1</v>
      </c>
      <c r="AI214" s="47">
        <f t="shared" si="503"/>
        <v>1</v>
      </c>
      <c r="AJ214" s="201">
        <f t="shared" si="504"/>
        <v>1</v>
      </c>
      <c r="AL214" s="142"/>
      <c r="AM214" s="142"/>
      <c r="AN214" s="142"/>
      <c r="AO214" s="142"/>
      <c r="AP214" s="142"/>
      <c r="AQ214" s="142"/>
      <c r="AR214" s="142"/>
      <c r="AU214" s="63"/>
      <c r="AV214" s="186"/>
      <c r="AW214" s="186"/>
      <c r="AX214" s="186"/>
      <c r="AY214" s="186"/>
      <c r="AZ214" s="187"/>
      <c r="BA214" s="188">
        <f>SUM(AW201:BA213)</f>
        <v>0.28146393873690478</v>
      </c>
      <c r="BK214" s="48">
        <f>BK213+1</f>
        <v>2</v>
      </c>
      <c r="BL214" s="48">
        <v>13</v>
      </c>
      <c r="BM214" s="47" t="str">
        <f>CONCATENATE(INDEX($AV$4:$AV$16,MATCH(BL214,$AT$4:$AT$16,0)),BT214)</f>
        <v>Sc4</v>
      </c>
      <c r="BN214" s="47"/>
      <c r="BO214" s="170" t="s">
        <v>209</v>
      </c>
      <c r="BP214" s="170" t="s">
        <v>208</v>
      </c>
      <c r="BQ214" s="170" t="s">
        <v>208</v>
      </c>
      <c r="BR214" s="170" t="s">
        <v>208</v>
      </c>
      <c r="BS214" s="170" t="s">
        <v>208</v>
      </c>
      <c r="BT214" s="47">
        <v>4</v>
      </c>
      <c r="BU214" s="48">
        <f t="shared" si="508"/>
        <v>50</v>
      </c>
      <c r="BV214" s="48">
        <f t="shared" si="508"/>
        <v>4</v>
      </c>
      <c r="BW214" s="48">
        <f t="shared" si="508"/>
        <v>4</v>
      </c>
      <c r="BX214" s="48">
        <f t="shared" si="508"/>
        <v>4</v>
      </c>
      <c r="BY214" s="48">
        <f t="shared" si="508"/>
        <v>3</v>
      </c>
      <c r="BZ214" s="118">
        <f>PRODUCT(BU214:BY214)</f>
        <v>9600</v>
      </c>
      <c r="CA214" s="118">
        <f t="shared" ref="CA214:CA238" si="513">IF(CB214&gt;0,BZ214,0)*$CD$162</f>
        <v>3831.8512530315279</v>
      </c>
      <c r="CB214" s="202">
        <f t="shared" ref="CB214:CB238" si="514">HLOOKUP(BT214,$AW$43:$BA$56,BL214+1,TRUE)*$AM$19*$CB$162</f>
        <v>1800</v>
      </c>
      <c r="CC214" s="118">
        <f>PRODUCT(CA214:CB214)</f>
        <v>6897332.2554567503</v>
      </c>
      <c r="CD214" s="51">
        <f>CC214/$AM$19/$AN$42</f>
        <v>3.16470174421439E-4</v>
      </c>
      <c r="CE214" s="81"/>
      <c r="CN214" s="48">
        <f>CN213+1</f>
        <v>2</v>
      </c>
      <c r="CO214" s="48">
        <v>13</v>
      </c>
      <c r="CP214" s="47" t="str">
        <f>CONCATENATE(INDEX($AV$4:$AV$16,MATCH(CO214,$AT$4:$AT$16,0)),CW214)</f>
        <v>Sc4</v>
      </c>
      <c r="CQ214" s="47"/>
      <c r="CR214" s="170" t="s">
        <v>209</v>
      </c>
      <c r="CS214" s="170" t="s">
        <v>208</v>
      </c>
      <c r="CT214" s="170" t="s">
        <v>208</v>
      </c>
      <c r="CU214" s="170" t="s">
        <v>208</v>
      </c>
      <c r="CV214" s="170" t="s">
        <v>208</v>
      </c>
      <c r="CW214" s="47">
        <v>4</v>
      </c>
      <c r="CX214" s="48">
        <f t="shared" si="509"/>
        <v>50</v>
      </c>
      <c r="CY214" s="48">
        <f t="shared" si="509"/>
        <v>4</v>
      </c>
      <c r="CZ214" s="48">
        <f t="shared" si="509"/>
        <v>4</v>
      </c>
      <c r="DA214" s="48">
        <f t="shared" si="509"/>
        <v>4</v>
      </c>
      <c r="DB214" s="48">
        <f t="shared" si="509"/>
        <v>3</v>
      </c>
      <c r="DC214" s="118">
        <f>PRODUCT(CX214:DB214)</f>
        <v>9600</v>
      </c>
      <c r="DD214" s="118">
        <f>IF(DE214&gt;0,DC214,0)*$DG$162</f>
        <v>4030.7559395248377</v>
      </c>
      <c r="DE214" s="202">
        <f>HLOOKUP(CW214,$AW$43:$BA$56,CO214+1,TRUE)*$AM$19*$DE$162</f>
        <v>3000</v>
      </c>
      <c r="DF214" s="118">
        <f>PRODUCT(DD214:DE214)</f>
        <v>12092267.818574512</v>
      </c>
      <c r="DG214" s="51">
        <f>DF214/$AM$19/$AN$42</f>
        <v>5.5482931138592958E-4</v>
      </c>
      <c r="DI214" s="142"/>
      <c r="DJ214" s="142"/>
      <c r="DK214" s="142"/>
      <c r="DL214" s="142"/>
      <c r="DM214" s="142"/>
      <c r="DN214" s="142"/>
      <c r="DQ214" s="48">
        <f>DQ213+1</f>
        <v>2</v>
      </c>
      <c r="DR214" s="48">
        <v>13</v>
      </c>
      <c r="DS214" s="47" t="str">
        <f>CONCATENATE(INDEX($AV$4:$AV$16,MATCH(DR214,$AT$4:$AT$16,0)),DZ214)</f>
        <v>Sc4</v>
      </c>
      <c r="DT214" s="47"/>
      <c r="DU214" s="170" t="s">
        <v>209</v>
      </c>
      <c r="DV214" s="170" t="s">
        <v>208</v>
      </c>
      <c r="DW214" s="170" t="s">
        <v>208</v>
      </c>
      <c r="DX214" s="170" t="s">
        <v>208</v>
      </c>
      <c r="DY214" s="170" t="s">
        <v>208</v>
      </c>
      <c r="DZ214" s="47">
        <v>4</v>
      </c>
      <c r="EA214" s="48">
        <f t="shared" si="510"/>
        <v>50</v>
      </c>
      <c r="EB214" s="48">
        <f t="shared" si="510"/>
        <v>4</v>
      </c>
      <c r="EC214" s="48">
        <f t="shared" si="510"/>
        <v>4</v>
      </c>
      <c r="ED214" s="48">
        <f t="shared" si="510"/>
        <v>4</v>
      </c>
      <c r="EE214" s="48">
        <f t="shared" si="510"/>
        <v>3</v>
      </c>
      <c r="EF214" s="118">
        <f>PRODUCT(EA214:EE214)</f>
        <v>9600</v>
      </c>
      <c r="EG214" s="118">
        <f>IF(EH214&gt;0,EF214,0)*$EJ$162</f>
        <v>3121.1326691137911</v>
      </c>
      <c r="EH214" s="202">
        <f>HLOOKUP(DZ214,$AW$43:$BA$56,DR214+1,TRUE)*$AM$19*$EH$162</f>
        <v>4800</v>
      </c>
      <c r="EI214" s="118">
        <f>PRODUCT(EG214:EH214)</f>
        <v>14981436.811746197</v>
      </c>
      <c r="EJ214" s="51">
        <f>EI214/$AM$19/$AN$42</f>
        <v>6.8739300142401489E-4</v>
      </c>
      <c r="EL214" s="142"/>
      <c r="EM214" s="142"/>
      <c r="EN214" s="142"/>
      <c r="EO214" s="142"/>
      <c r="EP214" s="142"/>
      <c r="EQ214" s="142"/>
      <c r="ER214" s="142"/>
      <c r="ET214" s="48">
        <f>ET213+1</f>
        <v>2</v>
      </c>
      <c r="EU214" s="48">
        <v>13</v>
      </c>
      <c r="EV214" s="47" t="str">
        <f>CONCATENATE(INDEX($AV$4:$AV$16,MATCH(EU214,$AT$4:$AT$16,0)),FC214)</f>
        <v>Sc4</v>
      </c>
      <c r="EW214" s="47"/>
      <c r="EX214" s="170" t="s">
        <v>209</v>
      </c>
      <c r="EY214" s="170" t="s">
        <v>208</v>
      </c>
      <c r="EZ214" s="170" t="s">
        <v>208</v>
      </c>
      <c r="FA214" s="170" t="s">
        <v>208</v>
      </c>
      <c r="FB214" s="170" t="s">
        <v>208</v>
      </c>
      <c r="FC214" s="47">
        <v>4</v>
      </c>
      <c r="FD214" s="48">
        <f t="shared" si="511"/>
        <v>50</v>
      </c>
      <c r="FE214" s="48">
        <f t="shared" si="511"/>
        <v>4</v>
      </c>
      <c r="FF214" s="48">
        <f t="shared" si="511"/>
        <v>4</v>
      </c>
      <c r="FG214" s="48">
        <f t="shared" si="511"/>
        <v>4</v>
      </c>
      <c r="FH214" s="48">
        <f t="shared" si="511"/>
        <v>3</v>
      </c>
      <c r="FI214" s="118">
        <f>PRODUCT(FD214:FH214)</f>
        <v>9600</v>
      </c>
      <c r="FJ214" s="118">
        <f>IF(FK214&gt;0,FI214,0)*$FM$162</f>
        <v>3628.201438848921</v>
      </c>
      <c r="FK214" s="202">
        <f>HLOOKUP(FC214,$AW$43:$BA$56,EU214+1,TRUE)*$AM$19*$FK$162</f>
        <v>6000</v>
      </c>
      <c r="FL214" s="118">
        <f>PRODUCT(FJ214:FK214)</f>
        <v>21769208.633093525</v>
      </c>
      <c r="FM214" s="51">
        <f>FL214/$AM$19/$AN$42</f>
        <v>9.9883621637646982E-4</v>
      </c>
      <c r="FO214" s="142"/>
      <c r="FP214" s="142"/>
      <c r="FQ214" s="142"/>
      <c r="FR214" s="142"/>
      <c r="FS214" s="142"/>
      <c r="FT214" s="142"/>
      <c r="FU214" s="142"/>
      <c r="FW214" s="48">
        <f>FW213+1</f>
        <v>2</v>
      </c>
      <c r="FX214" s="48">
        <v>13</v>
      </c>
      <c r="FY214" s="47" t="str">
        <f>CONCATENATE(INDEX($AV$4:$AV$16,MATCH(FX214,$AT$4:$AT$16,0)),GF214)</f>
        <v>Sc4</v>
      </c>
      <c r="FZ214" s="47"/>
      <c r="GA214" s="170" t="s">
        <v>209</v>
      </c>
      <c r="GB214" s="170" t="s">
        <v>208</v>
      </c>
      <c r="GC214" s="170" t="s">
        <v>208</v>
      </c>
      <c r="GD214" s="170" t="s">
        <v>208</v>
      </c>
      <c r="GE214" s="170" t="s">
        <v>208</v>
      </c>
      <c r="GF214" s="47">
        <v>4</v>
      </c>
      <c r="GG214" s="48">
        <f t="shared" si="512"/>
        <v>50</v>
      </c>
      <c r="GH214" s="48">
        <f t="shared" si="512"/>
        <v>4</v>
      </c>
      <c r="GI214" s="48">
        <f t="shared" si="512"/>
        <v>4</v>
      </c>
      <c r="GJ214" s="48">
        <f t="shared" si="512"/>
        <v>4</v>
      </c>
      <c r="GK214" s="48">
        <f t="shared" si="512"/>
        <v>3</v>
      </c>
      <c r="GL214" s="118">
        <f>PRODUCT(GG214:GK214)</f>
        <v>9600</v>
      </c>
      <c r="GM214" s="118">
        <f>IF(GN214&gt;0,GL214,0)*$GP$162</f>
        <v>3742.1875</v>
      </c>
      <c r="GN214" s="202">
        <f>HLOOKUP(GF214,$AW$43:$BA$56,FX214+1,TRUE)*$AM$19*$GN$162</f>
        <v>9000</v>
      </c>
      <c r="GO214" s="118">
        <f>PRODUCT(GM214:GN214)</f>
        <v>33679687.5</v>
      </c>
      <c r="GP214" s="51">
        <f>GO214/$AM$19/$AN$42</f>
        <v>1.5453245084941513E-3</v>
      </c>
      <c r="GS214" s="48">
        <v>8</v>
      </c>
      <c r="GT214" s="47">
        <v>4</v>
      </c>
      <c r="GU214" s="97" t="s">
        <v>240</v>
      </c>
      <c r="GV214" s="297">
        <f t="shared" si="481"/>
        <v>3</v>
      </c>
      <c r="GW214" s="47" t="s">
        <v>206</v>
      </c>
      <c r="GX214" s="99" t="str">
        <f t="shared" si="477"/>
        <v>Kg4</v>
      </c>
      <c r="GY214" s="48">
        <f t="shared" si="486"/>
        <v>150</v>
      </c>
      <c r="GZ214" s="307">
        <f t="shared" si="507"/>
        <v>65854.040905060843</v>
      </c>
      <c r="HA214" s="95">
        <f t="shared" si="483"/>
        <v>2658.7949288096647</v>
      </c>
      <c r="HB214" s="51">
        <f t="shared" si="478"/>
        <v>5.2504458157141224E-4</v>
      </c>
      <c r="HC214" s="51">
        <f t="shared" si="479"/>
        <v>9.4027560114207196E-4</v>
      </c>
      <c r="HD214" s="453">
        <f t="shared" si="480"/>
        <v>1.0590855885585248E-3</v>
      </c>
    </row>
    <row r="215" spans="13:212">
      <c r="M215" s="49" t="str">
        <f t="shared" si="505"/>
        <v>PIC-c</v>
      </c>
      <c r="N215" s="201">
        <f t="shared" si="495"/>
        <v>1</v>
      </c>
      <c r="O215" s="47">
        <f t="shared" si="496"/>
        <v>1</v>
      </c>
      <c r="P215" s="47">
        <f t="shared" si="497"/>
        <v>1</v>
      </c>
      <c r="Q215" s="47" t="str">
        <f t="shared" si="498"/>
        <v/>
      </c>
      <c r="R215" s="201" t="str">
        <f t="shared" si="499"/>
        <v/>
      </c>
      <c r="AE215" s="49" t="str">
        <f t="shared" si="506"/>
        <v>PIC-c</v>
      </c>
      <c r="AF215" s="201">
        <f t="shared" si="500"/>
        <v>1</v>
      </c>
      <c r="AG215" s="47">
        <f t="shared" si="501"/>
        <v>1</v>
      </c>
      <c r="AH215" s="47">
        <f t="shared" si="502"/>
        <v>1</v>
      </c>
      <c r="AI215" s="47">
        <f t="shared" si="503"/>
        <v>1</v>
      </c>
      <c r="AJ215" s="201">
        <f t="shared" si="504"/>
        <v>1</v>
      </c>
      <c r="AL215" s="142"/>
      <c r="AM215" s="142"/>
      <c r="AN215" s="142"/>
      <c r="AO215" s="142"/>
      <c r="AP215" s="142"/>
      <c r="AQ215" s="142"/>
      <c r="AR215" s="142"/>
      <c r="BK215" s="48">
        <f>BK214+1</f>
        <v>3</v>
      </c>
      <c r="BL215" s="48">
        <v>13</v>
      </c>
      <c r="BM215" s="47" t="str">
        <f>CONCATENATE(INDEX($AV$4:$AV$16,MATCH(BL215,$AT$4:$AT$16,0)),BT215)</f>
        <v>Sc4</v>
      </c>
      <c r="BN215" s="47"/>
      <c r="BO215" s="170" t="s">
        <v>208</v>
      </c>
      <c r="BP215" s="170" t="s">
        <v>209</v>
      </c>
      <c r="BQ215" s="170" t="s">
        <v>208</v>
      </c>
      <c r="BR215" s="170" t="s">
        <v>208</v>
      </c>
      <c r="BS215" s="170" t="s">
        <v>208</v>
      </c>
      <c r="BT215" s="106">
        <v>4</v>
      </c>
      <c r="BU215" s="48">
        <f t="shared" si="508"/>
        <v>6</v>
      </c>
      <c r="BV215" s="48">
        <f t="shared" si="508"/>
        <v>18</v>
      </c>
      <c r="BW215" s="48">
        <f t="shared" si="508"/>
        <v>4</v>
      </c>
      <c r="BX215" s="48">
        <f t="shared" si="508"/>
        <v>4</v>
      </c>
      <c r="BY215" s="48">
        <f t="shared" si="508"/>
        <v>3</v>
      </c>
      <c r="BZ215" s="118">
        <f>PRODUCT(BU215:BY215)</f>
        <v>5184</v>
      </c>
      <c r="CA215" s="118">
        <f t="shared" si="513"/>
        <v>2069.1996766370253</v>
      </c>
      <c r="CB215" s="202">
        <f t="shared" si="514"/>
        <v>1800</v>
      </c>
      <c r="CC215" s="118">
        <f>PRODUCT(CA215:CB215)</f>
        <v>3724559.4179466455</v>
      </c>
      <c r="CD215" s="51">
        <f>CC215/$AM$19/$AN$42</f>
        <v>1.7089389418757707E-4</v>
      </c>
      <c r="CE215" s="81"/>
      <c r="CI215" s="127"/>
      <c r="CN215" s="301">
        <f>CN214+1</f>
        <v>3</v>
      </c>
      <c r="CO215" s="301">
        <v>13</v>
      </c>
      <c r="CP215" s="47" t="str">
        <f>CONCATENATE(INDEX($AV$4:$AV$16,MATCH(CO215,$AT$4:$AT$16,0)),CW215)</f>
        <v>Sc4</v>
      </c>
      <c r="CQ215" s="106"/>
      <c r="CR215" s="170" t="s">
        <v>208</v>
      </c>
      <c r="CS215" s="170" t="s">
        <v>209</v>
      </c>
      <c r="CT215" s="170" t="s">
        <v>208</v>
      </c>
      <c r="CU215" s="170" t="s">
        <v>208</v>
      </c>
      <c r="CV215" s="170" t="s">
        <v>208</v>
      </c>
      <c r="CW215" s="106">
        <v>4</v>
      </c>
      <c r="CX215" s="48">
        <f t="shared" si="509"/>
        <v>6</v>
      </c>
      <c r="CY215" s="48">
        <f t="shared" si="509"/>
        <v>18</v>
      </c>
      <c r="CZ215" s="48">
        <f t="shared" si="509"/>
        <v>4</v>
      </c>
      <c r="DA215" s="48">
        <f t="shared" si="509"/>
        <v>4</v>
      </c>
      <c r="DB215" s="48">
        <f t="shared" si="509"/>
        <v>3</v>
      </c>
      <c r="DC215" s="118">
        <f>PRODUCT(CX215:DB215)</f>
        <v>5184</v>
      </c>
      <c r="DD215" s="118">
        <f>IF(DE215&gt;0,DC215,0)*$DG$162</f>
        <v>2176.6082073434122</v>
      </c>
      <c r="DE215" s="202">
        <f>HLOOKUP(CW215,$AW$43:$BA$56,CO215+1,TRUE)*$AM$19*$DE$162</f>
        <v>3000</v>
      </c>
      <c r="DF215" s="118">
        <f>PRODUCT(DD215:DE215)</f>
        <v>6529824.6220302368</v>
      </c>
      <c r="DG215" s="51">
        <f>DF215/$AM$19/$AN$42</f>
        <v>2.9960782814840198E-4</v>
      </c>
      <c r="DI215" s="142"/>
      <c r="DJ215" s="142"/>
      <c r="DK215" s="142"/>
      <c r="DL215" s="142"/>
      <c r="DM215" s="142"/>
      <c r="DN215" s="142"/>
      <c r="DQ215" s="301">
        <f>DQ214+1</f>
        <v>3</v>
      </c>
      <c r="DR215" s="301">
        <v>13</v>
      </c>
      <c r="DS215" s="47" t="str">
        <f>CONCATENATE(INDEX($AV$4:$AV$16,MATCH(DR215,$AT$4:$AT$16,0)),DZ215)</f>
        <v>Sc4</v>
      </c>
      <c r="DT215" s="106"/>
      <c r="DU215" s="170" t="s">
        <v>208</v>
      </c>
      <c r="DV215" s="170" t="s">
        <v>209</v>
      </c>
      <c r="DW215" s="170" t="s">
        <v>208</v>
      </c>
      <c r="DX215" s="170" t="s">
        <v>208</v>
      </c>
      <c r="DY215" s="170" t="s">
        <v>208</v>
      </c>
      <c r="DZ215" s="106">
        <v>4</v>
      </c>
      <c r="EA215" s="48">
        <f t="shared" si="510"/>
        <v>6</v>
      </c>
      <c r="EB215" s="48">
        <f t="shared" si="510"/>
        <v>18</v>
      </c>
      <c r="EC215" s="48">
        <f t="shared" si="510"/>
        <v>4</v>
      </c>
      <c r="ED215" s="48">
        <f t="shared" si="510"/>
        <v>4</v>
      </c>
      <c r="EE215" s="48">
        <f t="shared" si="510"/>
        <v>3</v>
      </c>
      <c r="EF215" s="118">
        <f>PRODUCT(EA215:EE215)</f>
        <v>5184</v>
      </c>
      <c r="EG215" s="118">
        <f>IF(EH215&gt;0,EF215,0)*$EJ$162</f>
        <v>1685.4116413214472</v>
      </c>
      <c r="EH215" s="202">
        <f>HLOOKUP(DZ215,$AW$43:$BA$56,DR215+1,TRUE)*$AM$19*$EH$162</f>
        <v>4800</v>
      </c>
      <c r="EI215" s="118">
        <f>PRODUCT(EG215:EH215)</f>
        <v>8089975.8783429461</v>
      </c>
      <c r="EJ215" s="51">
        <f>EI215/$AM$19/$AN$42</f>
        <v>3.71192220768968E-4</v>
      </c>
      <c r="EL215" s="142"/>
      <c r="EM215" s="142"/>
      <c r="EN215" s="142"/>
      <c r="EO215" s="142"/>
      <c r="EP215" s="142"/>
      <c r="EQ215" s="142"/>
      <c r="ER215" s="142"/>
      <c r="ET215" s="301">
        <f>ET214+1</f>
        <v>3</v>
      </c>
      <c r="EU215" s="301">
        <v>13</v>
      </c>
      <c r="EV215" s="47" t="str">
        <f>CONCATENATE(INDEX($AV$4:$AV$16,MATCH(EU215,$AT$4:$AT$16,0)),FC215)</f>
        <v>Sc4</v>
      </c>
      <c r="EW215" s="106"/>
      <c r="EX215" s="170" t="s">
        <v>208</v>
      </c>
      <c r="EY215" s="170" t="s">
        <v>209</v>
      </c>
      <c r="EZ215" s="170" t="s">
        <v>208</v>
      </c>
      <c r="FA215" s="170" t="s">
        <v>208</v>
      </c>
      <c r="FB215" s="170" t="s">
        <v>208</v>
      </c>
      <c r="FC215" s="106">
        <v>4</v>
      </c>
      <c r="FD215" s="48">
        <f t="shared" si="511"/>
        <v>6</v>
      </c>
      <c r="FE215" s="48">
        <f t="shared" si="511"/>
        <v>18</v>
      </c>
      <c r="FF215" s="48">
        <f t="shared" si="511"/>
        <v>4</v>
      </c>
      <c r="FG215" s="48">
        <f t="shared" si="511"/>
        <v>4</v>
      </c>
      <c r="FH215" s="48">
        <f t="shared" si="511"/>
        <v>3</v>
      </c>
      <c r="FI215" s="118">
        <f>PRODUCT(FD215:FH215)</f>
        <v>5184</v>
      </c>
      <c r="FJ215" s="118">
        <f>IF(FK215&gt;0,FI215,0)*$FM$162</f>
        <v>1959.2287769784173</v>
      </c>
      <c r="FK215" s="202">
        <f>HLOOKUP(FC215,$AW$43:$BA$56,EU215+1,TRUE)*$AM$19*$FK$162</f>
        <v>6000</v>
      </c>
      <c r="FL215" s="118">
        <f>PRODUCT(FJ215:FK215)</f>
        <v>11755372.661870504</v>
      </c>
      <c r="FM215" s="51">
        <f>FL215/$AM$19/$AN$42</f>
        <v>5.3937155684329378E-4</v>
      </c>
      <c r="FO215" s="142"/>
      <c r="FP215" s="142"/>
      <c r="FQ215" s="142"/>
      <c r="FR215" s="142"/>
      <c r="FS215" s="142"/>
      <c r="FT215" s="142"/>
      <c r="FU215" s="142"/>
      <c r="FW215" s="301">
        <f>FW214+1</f>
        <v>3</v>
      </c>
      <c r="FX215" s="301">
        <v>13</v>
      </c>
      <c r="FY215" s="47" t="str">
        <f>CONCATENATE(INDEX($AV$4:$AV$16,MATCH(FX215,$AT$4:$AT$16,0)),GF215)</f>
        <v>Sc4</v>
      </c>
      <c r="FZ215" s="106"/>
      <c r="GA215" s="170" t="s">
        <v>208</v>
      </c>
      <c r="GB215" s="170" t="s">
        <v>209</v>
      </c>
      <c r="GC215" s="170" t="s">
        <v>208</v>
      </c>
      <c r="GD215" s="170" t="s">
        <v>208</v>
      </c>
      <c r="GE215" s="170" t="s">
        <v>208</v>
      </c>
      <c r="GF215" s="106">
        <v>4</v>
      </c>
      <c r="GG215" s="48">
        <f t="shared" si="512"/>
        <v>6</v>
      </c>
      <c r="GH215" s="48">
        <f t="shared" si="512"/>
        <v>18</v>
      </c>
      <c r="GI215" s="48">
        <f t="shared" si="512"/>
        <v>4</v>
      </c>
      <c r="GJ215" s="48">
        <f t="shared" si="512"/>
        <v>4</v>
      </c>
      <c r="GK215" s="48">
        <f t="shared" si="512"/>
        <v>3</v>
      </c>
      <c r="GL215" s="118">
        <f>PRODUCT(GG215:GK215)</f>
        <v>5184</v>
      </c>
      <c r="GM215" s="118">
        <f>IF(GN215&gt;0,GL215,0)*$GP$162</f>
        <v>2020.78125</v>
      </c>
      <c r="GN215" s="202">
        <f>HLOOKUP(GF215,$AW$43:$BA$56,FX215+1,TRUE)*$AM$19*$GN$162</f>
        <v>9000</v>
      </c>
      <c r="GO215" s="118">
        <f>PRODUCT(GM215:GN215)</f>
        <v>18187031.25</v>
      </c>
      <c r="GP215" s="51">
        <f>GO215/$AM$19/$AN$42</f>
        <v>8.344752345868417E-4</v>
      </c>
      <c r="GS215" s="48">
        <v>8</v>
      </c>
      <c r="GT215" s="47">
        <v>3</v>
      </c>
      <c r="GU215" s="97" t="s">
        <v>240</v>
      </c>
      <c r="GV215" s="297">
        <f t="shared" si="481"/>
        <v>3</v>
      </c>
      <c r="GW215" s="47" t="s">
        <v>206</v>
      </c>
      <c r="GX215" s="99" t="str">
        <f t="shared" si="477"/>
        <v>Kg3</v>
      </c>
      <c r="GY215" s="48">
        <f t="shared" si="486"/>
        <v>30</v>
      </c>
      <c r="GZ215" s="307">
        <f t="shared" si="507"/>
        <v>54621.125073598632</v>
      </c>
      <c r="HA215" s="95">
        <f t="shared" si="483"/>
        <v>3205.5800711551383</v>
      </c>
      <c r="HB215" s="51">
        <f t="shared" si="478"/>
        <v>4.3548619591274676E-4</v>
      </c>
      <c r="HC215" s="51">
        <f t="shared" si="479"/>
        <v>1.5597800987695307E-4</v>
      </c>
      <c r="HD215" s="453">
        <f t="shared" si="480"/>
        <v>3.2332434296745181E-5</v>
      </c>
    </row>
    <row r="216" spans="13:212">
      <c r="M216" s="49" t="str">
        <f t="shared" si="505"/>
        <v>PIC-c</v>
      </c>
      <c r="N216" s="201">
        <f t="shared" si="495"/>
        <v>1</v>
      </c>
      <c r="O216" s="47">
        <f t="shared" si="496"/>
        <v>1</v>
      </c>
      <c r="P216" s="47">
        <f t="shared" si="497"/>
        <v>1</v>
      </c>
      <c r="Q216" s="47">
        <f t="shared" si="498"/>
        <v>1</v>
      </c>
      <c r="R216" s="201" t="str">
        <f t="shared" si="499"/>
        <v/>
      </c>
      <c r="AE216" s="49" t="str">
        <f t="shared" si="506"/>
        <v>PIC-c</v>
      </c>
      <c r="AF216" s="201">
        <f t="shared" si="500"/>
        <v>1</v>
      </c>
      <c r="AG216" s="47">
        <f t="shared" si="501"/>
        <v>1</v>
      </c>
      <c r="AH216" s="47">
        <f t="shared" si="502"/>
        <v>1</v>
      </c>
      <c r="AI216" s="47">
        <f t="shared" si="503"/>
        <v>1</v>
      </c>
      <c r="AJ216" s="201">
        <f t="shared" si="504"/>
        <v>1</v>
      </c>
      <c r="AL216" s="142"/>
      <c r="AM216" s="142"/>
      <c r="AN216" s="142"/>
      <c r="AO216" s="142"/>
      <c r="AP216" s="142"/>
      <c r="AQ216" s="142"/>
      <c r="AR216" s="142"/>
      <c r="AU216" s="100" t="s">
        <v>259</v>
      </c>
      <c r="AV216" s="84"/>
      <c r="AW216" s="84"/>
      <c r="AX216" s="84"/>
      <c r="AY216" s="84"/>
      <c r="AZ216" s="84"/>
      <c r="BA216" s="85"/>
      <c r="BK216" s="301">
        <f t="shared" ref="BK216:BK238" si="515">BK215+1</f>
        <v>4</v>
      </c>
      <c r="BL216" s="301">
        <v>13</v>
      </c>
      <c r="BM216" s="47" t="str">
        <f>CONCATENATE(INDEX($AV$4:$AV$16,MATCH(BL216,$AT$4:$AT$16,0)),BT216)</f>
        <v>Sc4</v>
      </c>
      <c r="BN216" s="106"/>
      <c r="BO216" s="170" t="s">
        <v>208</v>
      </c>
      <c r="BP216" s="170" t="s">
        <v>208</v>
      </c>
      <c r="BQ216" s="170" t="s">
        <v>209</v>
      </c>
      <c r="BR216" s="170" t="s">
        <v>208</v>
      </c>
      <c r="BS216" s="170" t="s">
        <v>208</v>
      </c>
      <c r="BT216" s="106">
        <v>4</v>
      </c>
      <c r="BU216" s="48">
        <f t="shared" ref="BU216:BU238" si="516">VLOOKUP(BO216,$BD$86:$BI$123,LEFT(BU$85,1)+1,FALSE)</f>
        <v>6</v>
      </c>
      <c r="BV216" s="48">
        <f t="shared" ref="BV216:BV238" si="517">VLOOKUP(BP216,$BD$86:$BI$123,LEFT(BV$85,1)+1,FALSE)</f>
        <v>4</v>
      </c>
      <c r="BW216" s="48">
        <f t="shared" ref="BW216:BW238" si="518">VLOOKUP(BQ216,$BD$86:$BI$123,LEFT(BW$85,1)+1,FALSE)</f>
        <v>41</v>
      </c>
      <c r="BX216" s="48">
        <f t="shared" ref="BX216:BX238" si="519">VLOOKUP(BR216,$BD$86:$BI$123,LEFT(BX$85,1)+1,FALSE)</f>
        <v>4</v>
      </c>
      <c r="BY216" s="48">
        <f t="shared" ref="BY216:BY238" si="520">VLOOKUP(BS216,$BD$86:$BI$123,LEFT(BY$85,1)+1,FALSE)</f>
        <v>3</v>
      </c>
      <c r="BZ216" s="118">
        <f t="shared" ref="BZ216:BZ238" si="521">PRODUCT(BU216:BY216)</f>
        <v>11808</v>
      </c>
      <c r="CA216" s="118">
        <f t="shared" si="513"/>
        <v>4713.1770412287797</v>
      </c>
      <c r="CB216" s="202">
        <f t="shared" si="514"/>
        <v>1800</v>
      </c>
      <c r="CC216" s="118">
        <f t="shared" ref="CC216:CC238" si="522">PRODUCT(CA216:CB216)</f>
        <v>8483718.6742118038</v>
      </c>
      <c r="CD216" s="51">
        <f t="shared" ref="CD216:CD238" si="523">CC216/$AM$19/$AN$42</f>
        <v>3.8925831453837003E-4</v>
      </c>
      <c r="CN216" s="301">
        <f t="shared" ref="CN216:CN238" si="524">CN215+1</f>
        <v>4</v>
      </c>
      <c r="CO216" s="301">
        <v>13</v>
      </c>
      <c r="CP216" s="47" t="str">
        <f>CONCATENATE(INDEX($AV$4:$AV$16,MATCH(CO216,$AT$4:$AT$16,0)),CW216)</f>
        <v>Sc4</v>
      </c>
      <c r="CQ216" s="106"/>
      <c r="CR216" s="170" t="s">
        <v>208</v>
      </c>
      <c r="CS216" s="170" t="s">
        <v>208</v>
      </c>
      <c r="CT216" s="170" t="s">
        <v>209</v>
      </c>
      <c r="CU216" s="170" t="s">
        <v>208</v>
      </c>
      <c r="CV216" s="170" t="s">
        <v>208</v>
      </c>
      <c r="CW216" s="106">
        <v>4</v>
      </c>
      <c r="CX216" s="48">
        <f t="shared" ref="CX216:CX238" si="525">VLOOKUP(CR216,$CG$86:$CL$123,LEFT(CX$85,1)+1,FALSE)</f>
        <v>6</v>
      </c>
      <c r="CY216" s="48">
        <f t="shared" ref="CY216:CY238" si="526">VLOOKUP(CS216,$CG$86:$CL$123,LEFT(CY$85,1)+1,FALSE)</f>
        <v>4</v>
      </c>
      <c r="CZ216" s="48">
        <f t="shared" ref="CZ216:CZ238" si="527">VLOOKUP(CT216,$CG$86:$CL$123,LEFT(CZ$85,1)+1,FALSE)</f>
        <v>41</v>
      </c>
      <c r="DA216" s="48">
        <f t="shared" ref="DA216:DA238" si="528">VLOOKUP(CU216,$CG$86:$CL$123,LEFT(DA$85,1)+1,FALSE)</f>
        <v>4</v>
      </c>
      <c r="DB216" s="48">
        <f t="shared" ref="DB216:DB238" si="529">VLOOKUP(CV216,$CG$86:$CL$123,LEFT(DB$85,1)+1,FALSE)</f>
        <v>3</v>
      </c>
      <c r="DC216" s="118">
        <f t="shared" ref="DC216:DC238" si="530">PRODUCT(CX216:DB216)</f>
        <v>11808</v>
      </c>
      <c r="DD216" s="118">
        <f t="shared" ref="DD216:DD238" si="531">IF(DE216&gt;0,DC216,0)*$DG$162</f>
        <v>4957.8298056155509</v>
      </c>
      <c r="DE216" s="202">
        <f t="shared" ref="DE216:DE238" si="532">HLOOKUP(CW216,$AW$43:$BA$56,CO216+1,TRUE)*$AM$19*$DE$162</f>
        <v>3000</v>
      </c>
      <c r="DF216" s="118">
        <f t="shared" ref="DF216:DF238" si="533">PRODUCT(DD216:DE216)</f>
        <v>14873489.416846653</v>
      </c>
      <c r="DG216" s="51">
        <f t="shared" ref="DG216:DG238" si="534">DF216/$AM$19/$AN$42</f>
        <v>6.824400530046936E-4</v>
      </c>
      <c r="DI216" s="148"/>
      <c r="DJ216" s="285"/>
      <c r="DK216" s="285"/>
      <c r="DL216" s="284"/>
      <c r="DM216" s="142"/>
      <c r="DN216" s="142"/>
      <c r="DQ216" s="301">
        <f t="shared" ref="DQ216:DQ238" si="535">DQ215+1</f>
        <v>4</v>
      </c>
      <c r="DR216" s="301">
        <v>13</v>
      </c>
      <c r="DS216" s="47" t="str">
        <f>CONCATENATE(INDEX($AV$4:$AV$16,MATCH(DR216,$AT$4:$AT$16,0)),DZ216)</f>
        <v>Sc4</v>
      </c>
      <c r="DT216" s="106"/>
      <c r="DU216" s="170" t="s">
        <v>208</v>
      </c>
      <c r="DV216" s="170" t="s">
        <v>208</v>
      </c>
      <c r="DW216" s="170" t="s">
        <v>209</v>
      </c>
      <c r="DX216" s="170" t="s">
        <v>208</v>
      </c>
      <c r="DY216" s="170" t="s">
        <v>208</v>
      </c>
      <c r="DZ216" s="106">
        <v>4</v>
      </c>
      <c r="EA216" s="48">
        <f t="shared" ref="EA216:EA238" si="536">VLOOKUP(DU216,$DJ$86:$DO$123,LEFT(EA$85,1)+1,FALSE)</f>
        <v>6</v>
      </c>
      <c r="EB216" s="48">
        <f t="shared" ref="EB216:EB238" si="537">VLOOKUP(DV216,$DJ$86:$DO$123,LEFT(EB$85,1)+1,FALSE)</f>
        <v>4</v>
      </c>
      <c r="EC216" s="48">
        <f t="shared" ref="EC216:EC238" si="538">VLOOKUP(DW216,$DJ$86:$DO$123,LEFT(EC$85,1)+1,FALSE)</f>
        <v>41</v>
      </c>
      <c r="ED216" s="48">
        <f t="shared" ref="ED216:ED238" si="539">VLOOKUP(DX216,$DJ$86:$DO$123,LEFT(ED$85,1)+1,FALSE)</f>
        <v>4</v>
      </c>
      <c r="EE216" s="48">
        <f t="shared" ref="EE216:EE238" si="540">VLOOKUP(DY216,$DJ$86:$DO$123,LEFT(EE$85,1)+1,FALSE)</f>
        <v>3</v>
      </c>
      <c r="EF216" s="118">
        <f t="shared" ref="EF216:EF238" si="541">PRODUCT(EA216:EE216)</f>
        <v>11808</v>
      </c>
      <c r="EG216" s="118">
        <f t="shared" ref="EG216:EG238" si="542">IF(EH216&gt;0,EF216,0)*$EJ$162</f>
        <v>3838.9931830099631</v>
      </c>
      <c r="EH216" s="202">
        <f t="shared" ref="EH216:EH238" si="543">HLOOKUP(DZ216,$AW$43:$BA$56,DR216+1,TRUE)*$AM$19*$EH$162</f>
        <v>4800</v>
      </c>
      <c r="EI216" s="118">
        <f t="shared" ref="EI216:EI238" si="544">PRODUCT(EG216:EH216)</f>
        <v>18427167.278447822</v>
      </c>
      <c r="EJ216" s="51">
        <f t="shared" ref="EJ216:EJ238" si="545">EI216/$AM$19/$AN$42</f>
        <v>8.4549339175153844E-4</v>
      </c>
      <c r="EL216" s="148"/>
      <c r="EM216" s="285"/>
      <c r="EN216" s="284"/>
      <c r="EO216" s="142"/>
      <c r="EP216" s="142"/>
      <c r="EQ216" s="142"/>
      <c r="ER216" s="142"/>
      <c r="ET216" s="301">
        <f t="shared" ref="ET216:ET238" si="546">ET215+1</f>
        <v>4</v>
      </c>
      <c r="EU216" s="301">
        <v>13</v>
      </c>
      <c r="EV216" s="47" t="str">
        <f>CONCATENATE(INDEX($AV$4:$AV$16,MATCH(EU216,$AT$4:$AT$16,0)),FC216)</f>
        <v>Sc4</v>
      </c>
      <c r="EW216" s="106"/>
      <c r="EX216" s="170" t="s">
        <v>208</v>
      </c>
      <c r="EY216" s="170" t="s">
        <v>208</v>
      </c>
      <c r="EZ216" s="170" t="s">
        <v>209</v>
      </c>
      <c r="FA216" s="170" t="s">
        <v>208</v>
      </c>
      <c r="FB216" s="170" t="s">
        <v>208</v>
      </c>
      <c r="FC216" s="106">
        <v>4</v>
      </c>
      <c r="FD216" s="48">
        <f t="shared" ref="FD216:FD238" si="547">VLOOKUP(EX216,$EM$86:$ER$123,LEFT(FD$85,1)+1,FALSE)</f>
        <v>6</v>
      </c>
      <c r="FE216" s="48">
        <f t="shared" ref="FE216:FE238" si="548">VLOOKUP(EY216,$EM$86:$ER$123,LEFT(FE$85,1)+1,FALSE)</f>
        <v>4</v>
      </c>
      <c r="FF216" s="48">
        <f t="shared" ref="FF216:FF238" si="549">VLOOKUP(EZ216,$EM$86:$ER$123,LEFT(FF$85,1)+1,FALSE)</f>
        <v>41</v>
      </c>
      <c r="FG216" s="48">
        <f t="shared" ref="FG216:FG238" si="550">VLOOKUP(FA216,$EM$86:$ER$123,LEFT(FG$85,1)+1,FALSE)</f>
        <v>4</v>
      </c>
      <c r="FH216" s="48">
        <f t="shared" ref="FH216:FH238" si="551">VLOOKUP(FB216,$EM$86:$ER$123,LEFT(FH$85,1)+1,FALSE)</f>
        <v>3</v>
      </c>
      <c r="FI216" s="118">
        <f t="shared" ref="FI216:FI238" si="552">PRODUCT(FD216:FH216)</f>
        <v>11808</v>
      </c>
      <c r="FJ216" s="118">
        <f t="shared" ref="FJ216:FJ238" si="553">IF(FK216&gt;0,FI216,0)*$FM$162</f>
        <v>4462.6877697841728</v>
      </c>
      <c r="FK216" s="202">
        <f t="shared" ref="FK216:FK238" si="554">HLOOKUP(FC216,$AW$43:$BA$56,EU216+1,TRUE)*$AM$19*$FK$162</f>
        <v>6000</v>
      </c>
      <c r="FL216" s="118">
        <f t="shared" ref="FL216:FL238" si="555">PRODUCT(FJ216:FK216)</f>
        <v>26776126.618705038</v>
      </c>
      <c r="FM216" s="51">
        <f t="shared" ref="FM216:FM238" si="556">FL216/$AM$19/$AN$42</f>
        <v>1.2285685461430581E-3</v>
      </c>
      <c r="FO216" s="148"/>
      <c r="FP216" s="285"/>
      <c r="FQ216" s="284"/>
      <c r="FR216" s="142"/>
      <c r="FS216" s="142"/>
      <c r="FT216" s="142"/>
      <c r="FU216" s="142"/>
      <c r="FW216" s="301">
        <f t="shared" ref="FW216:FW238" si="557">FW215+1</f>
        <v>4</v>
      </c>
      <c r="FX216" s="301">
        <v>13</v>
      </c>
      <c r="FY216" s="47" t="str">
        <f>CONCATENATE(INDEX($AV$4:$AV$16,MATCH(FX216,$AT$4:$AT$16,0)),GF216)</f>
        <v>Sc4</v>
      </c>
      <c r="FZ216" s="106"/>
      <c r="GA216" s="170" t="s">
        <v>208</v>
      </c>
      <c r="GB216" s="170" t="s">
        <v>208</v>
      </c>
      <c r="GC216" s="170" t="s">
        <v>209</v>
      </c>
      <c r="GD216" s="170" t="s">
        <v>208</v>
      </c>
      <c r="GE216" s="170" t="s">
        <v>208</v>
      </c>
      <c r="GF216" s="106">
        <v>4</v>
      </c>
      <c r="GG216" s="48">
        <f t="shared" ref="GG216:GG238" si="558">VLOOKUP(GA216,$FP$86:$FU$123,LEFT(GG$85,1)+1,FALSE)</f>
        <v>6</v>
      </c>
      <c r="GH216" s="48">
        <f t="shared" ref="GH216:GH238" si="559">VLOOKUP(GB216,$FP$86:$FU$123,LEFT(GH$85,1)+1,FALSE)</f>
        <v>4</v>
      </c>
      <c r="GI216" s="48">
        <f t="shared" ref="GI216:GI238" si="560">VLOOKUP(GC216,$FP$86:$FU$123,LEFT(GI$85,1)+1,FALSE)</f>
        <v>41</v>
      </c>
      <c r="GJ216" s="48">
        <f t="shared" ref="GJ216:GJ238" si="561">VLOOKUP(GD216,$FP$86:$FU$123,LEFT(GJ$85,1)+1,FALSE)</f>
        <v>4</v>
      </c>
      <c r="GK216" s="48">
        <f t="shared" ref="GK216:GK238" si="562">VLOOKUP(GE216,$FP$86:$FU$123,LEFT(GK$85,1)+1,FALSE)</f>
        <v>3</v>
      </c>
      <c r="GL216" s="118">
        <f t="shared" ref="GL216:GL238" si="563">PRODUCT(GG216:GK216)</f>
        <v>11808</v>
      </c>
      <c r="GM216" s="118">
        <f t="shared" ref="GM216:GM238" si="564">IF(GN216&gt;0,GL216,0)*$GP$162</f>
        <v>4602.890625</v>
      </c>
      <c r="GN216" s="202">
        <f t="shared" ref="GN216:GN238" si="565">HLOOKUP(GF216,$AW$43:$BA$56,FX216+1,TRUE)*$AM$19*$GN$162</f>
        <v>9000</v>
      </c>
      <c r="GO216" s="118">
        <f t="shared" ref="GO216:GO238" si="566">PRODUCT(GM216:GN216)</f>
        <v>41426015.625</v>
      </c>
      <c r="GP216" s="51">
        <f t="shared" ref="GP216:GP238" si="567">GO216/$AM$19/$AN$42</f>
        <v>1.9007491454478061E-3</v>
      </c>
      <c r="GS216" s="48">
        <v>8</v>
      </c>
      <c r="GT216" s="47">
        <v>2</v>
      </c>
      <c r="GU216" s="97" t="s">
        <v>240</v>
      </c>
      <c r="GV216" s="297">
        <f t="shared" si="481"/>
        <v>3</v>
      </c>
      <c r="GW216" s="47" t="s">
        <v>206</v>
      </c>
      <c r="GX216" s="99" t="str">
        <f t="shared" si="477"/>
        <v>Kg2</v>
      </c>
      <c r="GY216" s="48">
        <f t="shared" si="486"/>
        <v>0</v>
      </c>
      <c r="GZ216" s="307">
        <f t="shared" si="507"/>
        <v>0</v>
      </c>
      <c r="HA216" s="95">
        <f t="shared" si="483"/>
        <v>0</v>
      </c>
      <c r="HB216" s="51">
        <f t="shared" si="478"/>
        <v>0</v>
      </c>
      <c r="HC216" s="51">
        <f t="shared" si="479"/>
        <v>0</v>
      </c>
      <c r="HD216" s="453">
        <f t="shared" si="480"/>
        <v>0</v>
      </c>
    </row>
    <row r="217" spans="13:212">
      <c r="M217" s="49" t="str">
        <f t="shared" si="505"/>
        <v>PIC-c</v>
      </c>
      <c r="N217" s="201">
        <f t="shared" si="495"/>
        <v>1</v>
      </c>
      <c r="O217" s="47">
        <f t="shared" si="496"/>
        <v>1</v>
      </c>
      <c r="P217" s="47">
        <f t="shared" si="497"/>
        <v>1</v>
      </c>
      <c r="Q217" s="47">
        <f t="shared" si="498"/>
        <v>1</v>
      </c>
      <c r="R217" s="201">
        <f t="shared" si="499"/>
        <v>1</v>
      </c>
      <c r="AE217" s="49" t="str">
        <f t="shared" si="506"/>
        <v>PIC-c</v>
      </c>
      <c r="AF217" s="201">
        <f t="shared" si="500"/>
        <v>1</v>
      </c>
      <c r="AG217" s="47">
        <f t="shared" si="501"/>
        <v>1</v>
      </c>
      <c r="AH217" s="47">
        <f t="shared" si="502"/>
        <v>1</v>
      </c>
      <c r="AI217" s="47">
        <f t="shared" si="503"/>
        <v>1</v>
      </c>
      <c r="AJ217" s="201">
        <f t="shared" si="504"/>
        <v>1</v>
      </c>
      <c r="AL217" s="142"/>
      <c r="AM217" s="142"/>
      <c r="AN217" s="142"/>
      <c r="AO217" s="142"/>
      <c r="AP217" s="142"/>
      <c r="AQ217" s="142"/>
      <c r="AR217" s="142"/>
      <c r="AU217" s="47"/>
      <c r="AV217" s="48"/>
      <c r="AW217" s="47">
        <v>1</v>
      </c>
      <c r="AX217" s="47">
        <v>2</v>
      </c>
      <c r="AY217" s="47">
        <v>3</v>
      </c>
      <c r="AZ217" s="47">
        <v>4</v>
      </c>
      <c r="BA217" s="47">
        <v>5</v>
      </c>
      <c r="BK217" s="301">
        <f t="shared" si="515"/>
        <v>5</v>
      </c>
      <c r="BL217" s="301">
        <v>13</v>
      </c>
      <c r="BM217" s="47" t="str">
        <f t="shared" ref="BM217:BM238" si="568">CONCATENATE(INDEX($AV$4:$AV$16,MATCH(BL217,$AT$4:$AT$16,0)),BT217)</f>
        <v>Sc4</v>
      </c>
      <c r="BN217" s="106"/>
      <c r="BO217" s="170" t="s">
        <v>208</v>
      </c>
      <c r="BP217" s="170" t="s">
        <v>208</v>
      </c>
      <c r="BQ217" s="170" t="s">
        <v>208</v>
      </c>
      <c r="BR217" s="170" t="s">
        <v>209</v>
      </c>
      <c r="BS217" s="170" t="s">
        <v>208</v>
      </c>
      <c r="BT217" s="106">
        <v>4</v>
      </c>
      <c r="BU217" s="48">
        <f t="shared" si="516"/>
        <v>6</v>
      </c>
      <c r="BV217" s="48">
        <f t="shared" si="517"/>
        <v>4</v>
      </c>
      <c r="BW217" s="48">
        <f t="shared" si="518"/>
        <v>4</v>
      </c>
      <c r="BX217" s="48">
        <f t="shared" si="519"/>
        <v>68</v>
      </c>
      <c r="BY217" s="48">
        <f t="shared" si="520"/>
        <v>3</v>
      </c>
      <c r="BZ217" s="118">
        <f t="shared" si="521"/>
        <v>19584</v>
      </c>
      <c r="CA217" s="118">
        <f t="shared" si="513"/>
        <v>7816.9765561843169</v>
      </c>
      <c r="CB217" s="202">
        <f t="shared" si="514"/>
        <v>1800</v>
      </c>
      <c r="CC217" s="118">
        <f t="shared" si="522"/>
        <v>14070557.80113177</v>
      </c>
      <c r="CD217" s="51">
        <f t="shared" si="523"/>
        <v>6.4559915581973554E-4</v>
      </c>
      <c r="CN217" s="301">
        <f t="shared" si="524"/>
        <v>5</v>
      </c>
      <c r="CO217" s="301">
        <v>13</v>
      </c>
      <c r="CP217" s="47" t="str">
        <f t="shared" ref="CP217:CP238" si="569">CONCATENATE(INDEX($AV$4:$AV$16,MATCH(CO217,$AT$4:$AT$16,0)),CW217)</f>
        <v>Sc4</v>
      </c>
      <c r="CQ217" s="106"/>
      <c r="CR217" s="170" t="s">
        <v>208</v>
      </c>
      <c r="CS217" s="170" t="s">
        <v>208</v>
      </c>
      <c r="CT217" s="170" t="s">
        <v>208</v>
      </c>
      <c r="CU217" s="170" t="s">
        <v>209</v>
      </c>
      <c r="CV217" s="170" t="s">
        <v>208</v>
      </c>
      <c r="CW217" s="106">
        <v>4</v>
      </c>
      <c r="CX217" s="48">
        <f t="shared" si="525"/>
        <v>6</v>
      </c>
      <c r="CY217" s="48">
        <f t="shared" si="526"/>
        <v>4</v>
      </c>
      <c r="CZ217" s="48">
        <f t="shared" si="527"/>
        <v>4</v>
      </c>
      <c r="DA217" s="48">
        <f t="shared" si="528"/>
        <v>68</v>
      </c>
      <c r="DB217" s="48">
        <f t="shared" si="529"/>
        <v>3</v>
      </c>
      <c r="DC217" s="118">
        <f t="shared" si="530"/>
        <v>19584</v>
      </c>
      <c r="DD217" s="118">
        <f t="shared" si="531"/>
        <v>8222.7421166306685</v>
      </c>
      <c r="DE217" s="202">
        <f t="shared" si="532"/>
        <v>3000</v>
      </c>
      <c r="DF217" s="118">
        <f t="shared" si="533"/>
        <v>24668226.349892005</v>
      </c>
      <c r="DG217" s="51">
        <f t="shared" si="534"/>
        <v>1.1318517952272965E-3</v>
      </c>
      <c r="DI217" s="148"/>
      <c r="DJ217" s="285"/>
      <c r="DK217" s="285"/>
      <c r="DL217" s="284"/>
      <c r="DM217" s="142"/>
      <c r="DN217" s="142"/>
      <c r="DQ217" s="301">
        <f t="shared" si="535"/>
        <v>5</v>
      </c>
      <c r="DR217" s="301">
        <v>13</v>
      </c>
      <c r="DS217" s="47" t="str">
        <f t="shared" ref="DS217:DS238" si="570">CONCATENATE(INDEX($AV$4:$AV$16,MATCH(DR217,$AT$4:$AT$16,0)),DZ217)</f>
        <v>Sc4</v>
      </c>
      <c r="DT217" s="106"/>
      <c r="DU217" s="170" t="s">
        <v>208</v>
      </c>
      <c r="DV217" s="170" t="s">
        <v>208</v>
      </c>
      <c r="DW217" s="170" t="s">
        <v>208</v>
      </c>
      <c r="DX217" s="170" t="s">
        <v>209</v>
      </c>
      <c r="DY217" s="170" t="s">
        <v>208</v>
      </c>
      <c r="DZ217" s="106">
        <v>4</v>
      </c>
      <c r="EA217" s="48">
        <f t="shared" si="536"/>
        <v>6</v>
      </c>
      <c r="EB217" s="48">
        <f t="shared" si="537"/>
        <v>4</v>
      </c>
      <c r="EC217" s="48">
        <f t="shared" si="538"/>
        <v>4</v>
      </c>
      <c r="ED217" s="48">
        <f t="shared" si="539"/>
        <v>68</v>
      </c>
      <c r="EE217" s="48">
        <f t="shared" si="540"/>
        <v>3</v>
      </c>
      <c r="EF217" s="118">
        <f t="shared" si="541"/>
        <v>19584</v>
      </c>
      <c r="EG217" s="118">
        <f t="shared" si="542"/>
        <v>6367.1106449921335</v>
      </c>
      <c r="EH217" s="202">
        <f t="shared" si="543"/>
        <v>4800</v>
      </c>
      <c r="EI217" s="118">
        <f t="shared" si="544"/>
        <v>30562131.095962241</v>
      </c>
      <c r="EJ217" s="51">
        <f t="shared" si="545"/>
        <v>1.4022817229049904E-3</v>
      </c>
      <c r="EL217" s="148"/>
      <c r="EM217" s="285"/>
      <c r="EN217" s="284"/>
      <c r="EO217" s="142"/>
      <c r="EP217" s="142"/>
      <c r="EQ217" s="142"/>
      <c r="ER217" s="142"/>
      <c r="ET217" s="301">
        <f t="shared" si="546"/>
        <v>5</v>
      </c>
      <c r="EU217" s="301">
        <v>13</v>
      </c>
      <c r="EV217" s="47" t="str">
        <f t="shared" ref="EV217:EV238" si="571">CONCATENATE(INDEX($AV$4:$AV$16,MATCH(EU217,$AT$4:$AT$16,0)),FC217)</f>
        <v>Sc4</v>
      </c>
      <c r="EW217" s="106"/>
      <c r="EX217" s="170" t="s">
        <v>208</v>
      </c>
      <c r="EY217" s="170" t="s">
        <v>208</v>
      </c>
      <c r="EZ217" s="170" t="s">
        <v>208</v>
      </c>
      <c r="FA217" s="170" t="s">
        <v>209</v>
      </c>
      <c r="FB217" s="170" t="s">
        <v>208</v>
      </c>
      <c r="FC217" s="106">
        <v>4</v>
      </c>
      <c r="FD217" s="48">
        <f t="shared" si="547"/>
        <v>6</v>
      </c>
      <c r="FE217" s="48">
        <f t="shared" si="548"/>
        <v>4</v>
      </c>
      <c r="FF217" s="48">
        <f t="shared" si="549"/>
        <v>4</v>
      </c>
      <c r="FG217" s="48">
        <f t="shared" si="550"/>
        <v>68</v>
      </c>
      <c r="FH217" s="48">
        <f t="shared" si="551"/>
        <v>3</v>
      </c>
      <c r="FI217" s="118">
        <f t="shared" si="552"/>
        <v>19584</v>
      </c>
      <c r="FJ217" s="118">
        <f t="shared" si="553"/>
        <v>7401.5309352517988</v>
      </c>
      <c r="FK217" s="202">
        <f t="shared" si="554"/>
        <v>6000</v>
      </c>
      <c r="FL217" s="118">
        <f t="shared" si="555"/>
        <v>44409185.611510791</v>
      </c>
      <c r="FM217" s="51">
        <f t="shared" si="556"/>
        <v>2.0376258814079986E-3</v>
      </c>
      <c r="FO217" s="148"/>
      <c r="FP217" s="285"/>
      <c r="FQ217" s="284"/>
      <c r="FR217" s="142"/>
      <c r="FS217" s="142"/>
      <c r="FT217" s="142"/>
      <c r="FU217" s="142"/>
      <c r="FW217" s="301">
        <f t="shared" si="557"/>
        <v>5</v>
      </c>
      <c r="FX217" s="301">
        <v>13</v>
      </c>
      <c r="FY217" s="47" t="str">
        <f t="shared" ref="FY217:FY238" si="572">CONCATENATE(INDEX($AV$4:$AV$16,MATCH(FX217,$AT$4:$AT$16,0)),GF217)</f>
        <v>Sc4</v>
      </c>
      <c r="FZ217" s="106"/>
      <c r="GA217" s="170" t="s">
        <v>208</v>
      </c>
      <c r="GB217" s="170" t="s">
        <v>208</v>
      </c>
      <c r="GC217" s="170" t="s">
        <v>208</v>
      </c>
      <c r="GD217" s="170" t="s">
        <v>209</v>
      </c>
      <c r="GE217" s="170" t="s">
        <v>208</v>
      </c>
      <c r="GF217" s="106">
        <v>4</v>
      </c>
      <c r="GG217" s="48">
        <f t="shared" si="558"/>
        <v>6</v>
      </c>
      <c r="GH217" s="48">
        <f t="shared" si="559"/>
        <v>4</v>
      </c>
      <c r="GI217" s="48">
        <f t="shared" si="560"/>
        <v>4</v>
      </c>
      <c r="GJ217" s="48">
        <f t="shared" si="561"/>
        <v>68</v>
      </c>
      <c r="GK217" s="48">
        <f t="shared" si="562"/>
        <v>3</v>
      </c>
      <c r="GL217" s="118">
        <f t="shared" si="563"/>
        <v>19584</v>
      </c>
      <c r="GM217" s="118">
        <f t="shared" si="564"/>
        <v>7634.0625</v>
      </c>
      <c r="GN217" s="202">
        <f t="shared" si="565"/>
        <v>9000</v>
      </c>
      <c r="GO217" s="118">
        <f t="shared" si="566"/>
        <v>68706562.5</v>
      </c>
      <c r="GP217" s="51">
        <f t="shared" si="567"/>
        <v>3.1524619973280687E-3</v>
      </c>
      <c r="GS217" s="48">
        <v>8</v>
      </c>
      <c r="GT217" s="47">
        <v>1</v>
      </c>
      <c r="GU217" s="97" t="s">
        <v>240</v>
      </c>
      <c r="GV217" s="297">
        <f t="shared" si="481"/>
        <v>3</v>
      </c>
      <c r="GW217" s="47" t="s">
        <v>206</v>
      </c>
      <c r="GX217" s="99" t="str">
        <f t="shared" si="477"/>
        <v>Kg1</v>
      </c>
      <c r="GY217" s="48">
        <f t="shared" si="486"/>
        <v>0</v>
      </c>
      <c r="GZ217" s="307">
        <f t="shared" si="507"/>
        <v>0</v>
      </c>
      <c r="HA217" s="95">
        <f t="shared" si="483"/>
        <v>0</v>
      </c>
      <c r="HB217" s="51">
        <f t="shared" si="478"/>
        <v>0</v>
      </c>
      <c r="HC217" s="51">
        <f t="shared" si="479"/>
        <v>0</v>
      </c>
      <c r="HD217" s="453">
        <f t="shared" si="480"/>
        <v>0</v>
      </c>
    </row>
    <row r="218" spans="13:212">
      <c r="M218" s="49" t="str">
        <f t="shared" si="505"/>
        <v>PIC-c</v>
      </c>
      <c r="N218" s="201">
        <f t="shared" si="495"/>
        <v>1</v>
      </c>
      <c r="O218" s="47">
        <f t="shared" si="496"/>
        <v>1</v>
      </c>
      <c r="P218" s="47">
        <f t="shared" si="497"/>
        <v>1</v>
      </c>
      <c r="Q218" s="47">
        <f t="shared" si="498"/>
        <v>1</v>
      </c>
      <c r="R218" s="201">
        <f t="shared" si="499"/>
        <v>1</v>
      </c>
      <c r="AE218" s="49" t="str">
        <f t="shared" si="506"/>
        <v>PIC-c</v>
      </c>
      <c r="AF218" s="201">
        <f t="shared" si="500"/>
        <v>1</v>
      </c>
      <c r="AG218" s="47">
        <f t="shared" si="501"/>
        <v>1</v>
      </c>
      <c r="AH218" s="47" t="str">
        <f t="shared" si="502"/>
        <v/>
      </c>
      <c r="AI218" s="47">
        <f t="shared" si="503"/>
        <v>1</v>
      </c>
      <c r="AJ218" s="201">
        <f t="shared" si="504"/>
        <v>1</v>
      </c>
      <c r="AL218" s="142"/>
      <c r="AM218" s="142"/>
      <c r="AN218" s="142"/>
      <c r="AO218" s="142"/>
      <c r="AP218" s="142"/>
      <c r="AQ218" s="142"/>
      <c r="AR218" s="142"/>
      <c r="AT218" s="46">
        <f t="shared" ref="AT218:AV230" si="573">AT201</f>
        <v>1</v>
      </c>
      <c r="AU218" s="47" t="str">
        <f t="shared" si="573"/>
        <v>Wild</v>
      </c>
      <c r="AV218" s="47" t="str">
        <f t="shared" si="573"/>
        <v>Wd</v>
      </c>
      <c r="AW218" s="171">
        <f>((SUMIF($FY$86:$FY$159,CONCATENATE($AV218,AW$217),$GP$86:$GP$159)+SUMIF($FY$165:$FY$238,CONCATENATE($AV218,AW$217),$GP$165:$GP$238)+SUMIF($FY$244:$FY$317,CONCATENATE($AV218,AW$217),$GP$244:$GP$317))*$AS$58)/$AN$56</f>
        <v>0</v>
      </c>
      <c r="AX218" s="171">
        <f t="shared" ref="AX218:BA230" si="574">((SUMIF($FY$86:$FY$159,CONCATENATE($AV218,AX$217),$GP$86:$GP$159)+SUMIF($FY$165:$FY$238,CONCATENATE($AV218,AX$217),$GP$165:$GP$238)+SUMIF($FY$244:$FY$317,CONCATENATE($AV218,AX$217),$GP$244:$GP$317))*$AS$58)/$AN$56</f>
        <v>0</v>
      </c>
      <c r="AY218" s="171">
        <f t="shared" si="574"/>
        <v>0</v>
      </c>
      <c r="AZ218" s="171">
        <f t="shared" si="574"/>
        <v>0</v>
      </c>
      <c r="BA218" s="171">
        <f t="shared" si="574"/>
        <v>0</v>
      </c>
      <c r="BK218" s="301">
        <f t="shared" si="515"/>
        <v>6</v>
      </c>
      <c r="BL218" s="301">
        <v>13</v>
      </c>
      <c r="BM218" s="47" t="str">
        <f t="shared" si="568"/>
        <v>Sc4</v>
      </c>
      <c r="BN218" s="106"/>
      <c r="BO218" s="170" t="s">
        <v>208</v>
      </c>
      <c r="BP218" s="170" t="s">
        <v>208</v>
      </c>
      <c r="BQ218" s="170" t="s">
        <v>208</v>
      </c>
      <c r="BR218" s="170" t="s">
        <v>208</v>
      </c>
      <c r="BS218" s="170" t="s">
        <v>209</v>
      </c>
      <c r="BT218" s="106">
        <v>4</v>
      </c>
      <c r="BU218" s="48">
        <f t="shared" si="516"/>
        <v>6</v>
      </c>
      <c r="BV218" s="48">
        <f t="shared" si="517"/>
        <v>4</v>
      </c>
      <c r="BW218" s="48">
        <f t="shared" si="518"/>
        <v>4</v>
      </c>
      <c r="BX218" s="48">
        <f t="shared" si="519"/>
        <v>4</v>
      </c>
      <c r="BY218" s="48">
        <f t="shared" si="520"/>
        <v>88</v>
      </c>
      <c r="BZ218" s="118">
        <f t="shared" si="521"/>
        <v>33792</v>
      </c>
      <c r="CA218" s="118">
        <f t="shared" si="513"/>
        <v>13488.116410670978</v>
      </c>
      <c r="CB218" s="202">
        <f t="shared" si="514"/>
        <v>1800</v>
      </c>
      <c r="CC218" s="118">
        <f t="shared" si="522"/>
        <v>24278609.53920776</v>
      </c>
      <c r="CD218" s="51">
        <f t="shared" si="523"/>
        <v>1.1139750139634653E-3</v>
      </c>
      <c r="CN218" s="301">
        <f t="shared" si="524"/>
        <v>6</v>
      </c>
      <c r="CO218" s="301">
        <v>13</v>
      </c>
      <c r="CP218" s="47" t="str">
        <f t="shared" si="569"/>
        <v>Sc4</v>
      </c>
      <c r="CQ218" s="106"/>
      <c r="CR218" s="170" t="s">
        <v>208</v>
      </c>
      <c r="CS218" s="170" t="s">
        <v>208</v>
      </c>
      <c r="CT218" s="170" t="s">
        <v>208</v>
      </c>
      <c r="CU218" s="170" t="s">
        <v>208</v>
      </c>
      <c r="CV218" s="170" t="s">
        <v>209</v>
      </c>
      <c r="CW218" s="106">
        <v>4</v>
      </c>
      <c r="CX218" s="48">
        <f t="shared" si="525"/>
        <v>6</v>
      </c>
      <c r="CY218" s="48">
        <f t="shared" si="526"/>
        <v>4</v>
      </c>
      <c r="CZ218" s="48">
        <f t="shared" si="527"/>
        <v>4</v>
      </c>
      <c r="DA218" s="48">
        <f t="shared" si="528"/>
        <v>4</v>
      </c>
      <c r="DB218" s="48">
        <f t="shared" si="529"/>
        <v>88</v>
      </c>
      <c r="DC218" s="118">
        <f t="shared" si="530"/>
        <v>33792</v>
      </c>
      <c r="DD218" s="118">
        <f t="shared" si="531"/>
        <v>14188.260907127429</v>
      </c>
      <c r="DE218" s="202">
        <f t="shared" si="532"/>
        <v>3000</v>
      </c>
      <c r="DF218" s="118">
        <f t="shared" si="533"/>
        <v>42564782.72138229</v>
      </c>
      <c r="DG218" s="51">
        <f t="shared" si="534"/>
        <v>1.9529991760784727E-3</v>
      </c>
      <c r="DI218" s="148"/>
      <c r="DJ218" s="285"/>
      <c r="DK218" s="285"/>
      <c r="DL218" s="284"/>
      <c r="DM218" s="142"/>
      <c r="DN218" s="142"/>
      <c r="DQ218" s="301">
        <f t="shared" si="535"/>
        <v>6</v>
      </c>
      <c r="DR218" s="301">
        <v>13</v>
      </c>
      <c r="DS218" s="47" t="str">
        <f t="shared" si="570"/>
        <v>Sc4</v>
      </c>
      <c r="DT218" s="106"/>
      <c r="DU218" s="170" t="s">
        <v>208</v>
      </c>
      <c r="DV218" s="170" t="s">
        <v>208</v>
      </c>
      <c r="DW218" s="170" t="s">
        <v>208</v>
      </c>
      <c r="DX218" s="170" t="s">
        <v>208</v>
      </c>
      <c r="DY218" s="170" t="s">
        <v>209</v>
      </c>
      <c r="DZ218" s="106">
        <v>4</v>
      </c>
      <c r="EA218" s="48">
        <f t="shared" si="536"/>
        <v>6</v>
      </c>
      <c r="EB218" s="48">
        <f t="shared" si="537"/>
        <v>4</v>
      </c>
      <c r="EC218" s="48">
        <f t="shared" si="538"/>
        <v>4</v>
      </c>
      <c r="ED218" s="48">
        <f t="shared" si="539"/>
        <v>4</v>
      </c>
      <c r="EE218" s="48">
        <f t="shared" si="540"/>
        <v>88</v>
      </c>
      <c r="EF218" s="118">
        <f t="shared" si="541"/>
        <v>33792</v>
      </c>
      <c r="EG218" s="118">
        <f t="shared" si="542"/>
        <v>10986.386995280545</v>
      </c>
      <c r="EH218" s="202">
        <f t="shared" si="543"/>
        <v>4800</v>
      </c>
      <c r="EI218" s="118">
        <f t="shared" si="544"/>
        <v>52734657.577346615</v>
      </c>
      <c r="EJ218" s="51">
        <f t="shared" si="545"/>
        <v>2.4196233650125324E-3</v>
      </c>
      <c r="EL218" s="148"/>
      <c r="EM218" s="285"/>
      <c r="EN218" s="284"/>
      <c r="EO218" s="142"/>
      <c r="EP218" s="142"/>
      <c r="EQ218" s="142"/>
      <c r="ER218" s="142"/>
      <c r="ET218" s="301">
        <f t="shared" si="546"/>
        <v>6</v>
      </c>
      <c r="EU218" s="301">
        <v>13</v>
      </c>
      <c r="EV218" s="47" t="str">
        <f t="shared" si="571"/>
        <v>Sc4</v>
      </c>
      <c r="EW218" s="106"/>
      <c r="EX218" s="170" t="s">
        <v>208</v>
      </c>
      <c r="EY218" s="170" t="s">
        <v>208</v>
      </c>
      <c r="EZ218" s="170" t="s">
        <v>208</v>
      </c>
      <c r="FA218" s="170" t="s">
        <v>208</v>
      </c>
      <c r="FB218" s="170" t="s">
        <v>209</v>
      </c>
      <c r="FC218" s="106">
        <v>4</v>
      </c>
      <c r="FD218" s="48">
        <f t="shared" si="547"/>
        <v>6</v>
      </c>
      <c r="FE218" s="48">
        <f t="shared" si="548"/>
        <v>4</v>
      </c>
      <c r="FF218" s="48">
        <f t="shared" si="549"/>
        <v>4</v>
      </c>
      <c r="FG218" s="48">
        <f t="shared" si="550"/>
        <v>4</v>
      </c>
      <c r="FH218" s="48">
        <f t="shared" si="551"/>
        <v>88</v>
      </c>
      <c r="FI218" s="118">
        <f t="shared" si="552"/>
        <v>33792</v>
      </c>
      <c r="FJ218" s="118">
        <f t="shared" si="553"/>
        <v>12771.269064748201</v>
      </c>
      <c r="FK218" s="202">
        <f t="shared" si="554"/>
        <v>6000</v>
      </c>
      <c r="FL218" s="118">
        <f t="shared" si="555"/>
        <v>76627614.388489202</v>
      </c>
      <c r="FM218" s="51">
        <f t="shared" si="556"/>
        <v>3.5159034816451737E-3</v>
      </c>
      <c r="FO218" s="148"/>
      <c r="FP218" s="285"/>
      <c r="FQ218" s="284"/>
      <c r="FR218" s="142"/>
      <c r="FS218" s="142"/>
      <c r="FT218" s="142"/>
      <c r="FU218" s="142"/>
      <c r="FW218" s="301">
        <f t="shared" si="557"/>
        <v>6</v>
      </c>
      <c r="FX218" s="301">
        <v>13</v>
      </c>
      <c r="FY218" s="47" t="str">
        <f t="shared" si="572"/>
        <v>Sc4</v>
      </c>
      <c r="FZ218" s="106"/>
      <c r="GA218" s="170" t="s">
        <v>208</v>
      </c>
      <c r="GB218" s="170" t="s">
        <v>208</v>
      </c>
      <c r="GC218" s="170" t="s">
        <v>208</v>
      </c>
      <c r="GD218" s="170" t="s">
        <v>208</v>
      </c>
      <c r="GE218" s="170" t="s">
        <v>209</v>
      </c>
      <c r="GF218" s="106">
        <v>4</v>
      </c>
      <c r="GG218" s="48">
        <f t="shared" si="558"/>
        <v>6</v>
      </c>
      <c r="GH218" s="48">
        <f t="shared" si="559"/>
        <v>4</v>
      </c>
      <c r="GI218" s="48">
        <f t="shared" si="560"/>
        <v>4</v>
      </c>
      <c r="GJ218" s="48">
        <f t="shared" si="561"/>
        <v>4</v>
      </c>
      <c r="GK218" s="48">
        <f t="shared" si="562"/>
        <v>88</v>
      </c>
      <c r="GL218" s="118">
        <f t="shared" si="563"/>
        <v>33792</v>
      </c>
      <c r="GM218" s="118">
        <f t="shared" si="564"/>
        <v>13172.5</v>
      </c>
      <c r="GN218" s="202">
        <f t="shared" si="565"/>
        <v>9000</v>
      </c>
      <c r="GO218" s="118">
        <f t="shared" si="566"/>
        <v>118552500</v>
      </c>
      <c r="GP218" s="51">
        <f t="shared" si="567"/>
        <v>5.4395422698994131E-3</v>
      </c>
      <c r="GS218" s="48">
        <v>9</v>
      </c>
      <c r="GT218" s="47">
        <v>5</v>
      </c>
      <c r="GU218" s="97" t="s">
        <v>240</v>
      </c>
      <c r="GV218" s="297">
        <f t="shared" si="481"/>
        <v>3</v>
      </c>
      <c r="GW218" s="47" t="s">
        <v>206</v>
      </c>
      <c r="GX218" s="99" t="str">
        <f t="shared" si="477"/>
        <v>Qn5</v>
      </c>
      <c r="GY218" s="48">
        <f t="shared" si="486"/>
        <v>300</v>
      </c>
      <c r="GZ218" s="307">
        <f t="shared" si="507"/>
        <v>172866.85737578469</v>
      </c>
      <c r="HA218" s="95">
        <f t="shared" si="483"/>
        <v>1012.8742585941582</v>
      </c>
      <c r="HB218" s="51">
        <f t="shared" si="478"/>
        <v>1.3782420266249568E-3</v>
      </c>
      <c r="HC218" s="51">
        <f t="shared" si="479"/>
        <v>4.936446905995877E-3</v>
      </c>
      <c r="HD218" s="453">
        <f t="shared" si="480"/>
        <v>1.7234321264630682E-2</v>
      </c>
    </row>
    <row r="219" spans="13:212">
      <c r="M219" s="49" t="str">
        <f t="shared" si="505"/>
        <v>PIC-c</v>
      </c>
      <c r="N219" s="201">
        <f t="shared" si="495"/>
        <v>1</v>
      </c>
      <c r="O219" s="47">
        <f t="shared" si="496"/>
        <v>1</v>
      </c>
      <c r="P219" s="47" t="str">
        <f t="shared" si="497"/>
        <v/>
      </c>
      <c r="Q219" s="47">
        <f t="shared" si="498"/>
        <v>1</v>
      </c>
      <c r="R219" s="201">
        <f t="shared" si="499"/>
        <v>1</v>
      </c>
      <c r="AE219" s="49" t="str">
        <f t="shared" si="506"/>
        <v>PIC-c</v>
      </c>
      <c r="AF219" s="201">
        <f t="shared" si="500"/>
        <v>1</v>
      </c>
      <c r="AG219" s="47">
        <f t="shared" si="501"/>
        <v>1</v>
      </c>
      <c r="AH219" s="47" t="str">
        <f t="shared" si="502"/>
        <v/>
      </c>
      <c r="AI219" s="47">
        <f t="shared" si="503"/>
        <v>1</v>
      </c>
      <c r="AJ219" s="201">
        <f t="shared" si="504"/>
        <v>1</v>
      </c>
      <c r="AL219" s="142"/>
      <c r="AM219" s="142"/>
      <c r="AN219" s="142"/>
      <c r="AO219" s="142"/>
      <c r="AP219" s="142"/>
      <c r="AQ219" s="142"/>
      <c r="AR219" s="142"/>
      <c r="AT219" s="46">
        <f t="shared" si="573"/>
        <v>2</v>
      </c>
      <c r="AU219" s="47" t="str">
        <f t="shared" si="573"/>
        <v>PIC-a</v>
      </c>
      <c r="AV219" s="47" t="str">
        <f t="shared" si="573"/>
        <v>Pa</v>
      </c>
      <c r="AW219" s="171">
        <f t="shared" ref="AW219:AW230" si="575">((SUMIF($FY$86:$FY$159,CONCATENATE($AV219,AW$217),$GP$86:$GP$159)+SUMIF($FY$165:$FY$238,CONCATENATE($AV219,AW$217),$GP$165:$GP$238)+SUMIF($FY$244:$FY$317,CONCATENATE($AV219,AW$217),$GP$244:$GP$317))*$AS$58)/$AN$56</f>
        <v>0</v>
      </c>
      <c r="AX219" s="171">
        <f t="shared" si="574"/>
        <v>0</v>
      </c>
      <c r="AY219" s="171">
        <f t="shared" si="574"/>
        <v>9.5718370141923033E-3</v>
      </c>
      <c r="AZ219" s="171">
        <f t="shared" si="574"/>
        <v>1.5388179164045421E-2</v>
      </c>
      <c r="BA219" s="171">
        <f t="shared" si="574"/>
        <v>9.3497797452427884E-3</v>
      </c>
      <c r="BK219" s="301">
        <f t="shared" si="515"/>
        <v>7</v>
      </c>
      <c r="BL219" s="301">
        <v>13</v>
      </c>
      <c r="BM219" s="47" t="str">
        <f t="shared" si="568"/>
        <v>Sc3</v>
      </c>
      <c r="BN219" s="106"/>
      <c r="BO219" s="170" t="s">
        <v>209</v>
      </c>
      <c r="BP219" s="170" t="s">
        <v>209</v>
      </c>
      <c r="BQ219" s="170" t="s">
        <v>208</v>
      </c>
      <c r="BR219" s="170" t="s">
        <v>208</v>
      </c>
      <c r="BS219" s="170" t="s">
        <v>208</v>
      </c>
      <c r="BT219" s="106">
        <v>3</v>
      </c>
      <c r="BU219" s="48">
        <f t="shared" si="516"/>
        <v>50</v>
      </c>
      <c r="BV219" s="48">
        <f t="shared" si="517"/>
        <v>18</v>
      </c>
      <c r="BW219" s="48">
        <f t="shared" si="518"/>
        <v>4</v>
      </c>
      <c r="BX219" s="48">
        <f t="shared" si="519"/>
        <v>4</v>
      </c>
      <c r="BY219" s="48">
        <f t="shared" si="520"/>
        <v>3</v>
      </c>
      <c r="BZ219" s="118">
        <f t="shared" si="521"/>
        <v>43200</v>
      </c>
      <c r="CA219" s="118">
        <f t="shared" si="513"/>
        <v>17243.330638641877</v>
      </c>
      <c r="CB219" s="202">
        <f t="shared" si="514"/>
        <v>360</v>
      </c>
      <c r="CC219" s="118">
        <f t="shared" si="522"/>
        <v>6207599.0299110757</v>
      </c>
      <c r="CD219" s="51">
        <f t="shared" si="523"/>
        <v>2.8482315697929514E-4</v>
      </c>
      <c r="CN219" s="301">
        <f t="shared" si="524"/>
        <v>7</v>
      </c>
      <c r="CO219" s="301">
        <v>13</v>
      </c>
      <c r="CP219" s="47" t="str">
        <f t="shared" si="569"/>
        <v>Sc3</v>
      </c>
      <c r="CQ219" s="106"/>
      <c r="CR219" s="170" t="s">
        <v>209</v>
      </c>
      <c r="CS219" s="170" t="s">
        <v>209</v>
      </c>
      <c r="CT219" s="170" t="s">
        <v>208</v>
      </c>
      <c r="CU219" s="170" t="s">
        <v>208</v>
      </c>
      <c r="CV219" s="170" t="s">
        <v>208</v>
      </c>
      <c r="CW219" s="106">
        <v>3</v>
      </c>
      <c r="CX219" s="48">
        <f t="shared" si="525"/>
        <v>50</v>
      </c>
      <c r="CY219" s="48">
        <f t="shared" si="526"/>
        <v>18</v>
      </c>
      <c r="CZ219" s="48">
        <f t="shared" si="527"/>
        <v>4</v>
      </c>
      <c r="DA219" s="48">
        <f t="shared" si="528"/>
        <v>4</v>
      </c>
      <c r="DB219" s="48">
        <f t="shared" si="529"/>
        <v>3</v>
      </c>
      <c r="DC219" s="118">
        <f t="shared" si="530"/>
        <v>43200</v>
      </c>
      <c r="DD219" s="118">
        <f t="shared" si="531"/>
        <v>18138.401727861768</v>
      </c>
      <c r="DE219" s="202">
        <f t="shared" si="532"/>
        <v>600</v>
      </c>
      <c r="DF219" s="118">
        <f t="shared" si="533"/>
        <v>10883041.036717061</v>
      </c>
      <c r="DG219" s="51">
        <f t="shared" si="534"/>
        <v>4.9934638024733667E-4</v>
      </c>
      <c r="DI219" s="148"/>
      <c r="DJ219" s="285"/>
      <c r="DK219" s="285"/>
      <c r="DL219" s="284"/>
      <c r="DM219" s="142"/>
      <c r="DN219" s="142"/>
      <c r="DQ219" s="301">
        <f t="shared" si="535"/>
        <v>7</v>
      </c>
      <c r="DR219" s="301">
        <v>13</v>
      </c>
      <c r="DS219" s="47" t="str">
        <f t="shared" si="570"/>
        <v>Sc3</v>
      </c>
      <c r="DT219" s="106"/>
      <c r="DU219" s="170" t="s">
        <v>209</v>
      </c>
      <c r="DV219" s="170" t="s">
        <v>209</v>
      </c>
      <c r="DW219" s="170" t="s">
        <v>208</v>
      </c>
      <c r="DX219" s="170" t="s">
        <v>208</v>
      </c>
      <c r="DY219" s="170" t="s">
        <v>208</v>
      </c>
      <c r="DZ219" s="106">
        <v>3</v>
      </c>
      <c r="EA219" s="48">
        <f t="shared" si="536"/>
        <v>50</v>
      </c>
      <c r="EB219" s="48">
        <f t="shared" si="537"/>
        <v>18</v>
      </c>
      <c r="EC219" s="48">
        <f t="shared" si="538"/>
        <v>4</v>
      </c>
      <c r="ED219" s="48">
        <f t="shared" si="539"/>
        <v>4</v>
      </c>
      <c r="EE219" s="48">
        <f t="shared" si="540"/>
        <v>3</v>
      </c>
      <c r="EF219" s="118">
        <f t="shared" si="541"/>
        <v>43200</v>
      </c>
      <c r="EG219" s="118">
        <f t="shared" si="542"/>
        <v>14045.09701101206</v>
      </c>
      <c r="EH219" s="202">
        <f t="shared" si="543"/>
        <v>960</v>
      </c>
      <c r="EI219" s="118">
        <f t="shared" si="544"/>
        <v>13483293.130571578</v>
      </c>
      <c r="EJ219" s="51">
        <f t="shared" si="545"/>
        <v>6.1865370128161344E-4</v>
      </c>
      <c r="EL219" s="148"/>
      <c r="EM219" s="285"/>
      <c r="EN219" s="284"/>
      <c r="EO219" s="142"/>
      <c r="EP219" s="142"/>
      <c r="EQ219" s="142"/>
      <c r="ER219" s="142"/>
      <c r="ET219" s="301">
        <f t="shared" si="546"/>
        <v>7</v>
      </c>
      <c r="EU219" s="301">
        <v>13</v>
      </c>
      <c r="EV219" s="47" t="str">
        <f t="shared" si="571"/>
        <v>Sc3</v>
      </c>
      <c r="EW219" s="106"/>
      <c r="EX219" s="170" t="s">
        <v>209</v>
      </c>
      <c r="EY219" s="170" t="s">
        <v>209</v>
      </c>
      <c r="EZ219" s="170" t="s">
        <v>208</v>
      </c>
      <c r="FA219" s="170" t="s">
        <v>208</v>
      </c>
      <c r="FB219" s="170" t="s">
        <v>208</v>
      </c>
      <c r="FC219" s="106">
        <v>3</v>
      </c>
      <c r="FD219" s="48">
        <f t="shared" si="547"/>
        <v>50</v>
      </c>
      <c r="FE219" s="48">
        <f t="shared" si="548"/>
        <v>18</v>
      </c>
      <c r="FF219" s="48">
        <f t="shared" si="549"/>
        <v>4</v>
      </c>
      <c r="FG219" s="48">
        <f t="shared" si="550"/>
        <v>4</v>
      </c>
      <c r="FH219" s="48">
        <f t="shared" si="551"/>
        <v>3</v>
      </c>
      <c r="FI219" s="118">
        <f t="shared" si="552"/>
        <v>43200</v>
      </c>
      <c r="FJ219" s="118">
        <f t="shared" si="553"/>
        <v>16326.906474820144</v>
      </c>
      <c r="FK219" s="202">
        <f t="shared" si="554"/>
        <v>1200</v>
      </c>
      <c r="FL219" s="118">
        <f t="shared" si="555"/>
        <v>19592287.769784171</v>
      </c>
      <c r="FM219" s="51">
        <f t="shared" si="556"/>
        <v>8.9895259473882281E-4</v>
      </c>
      <c r="FO219" s="148"/>
      <c r="FP219" s="285"/>
      <c r="FQ219" s="284"/>
      <c r="FR219" s="142"/>
      <c r="FS219" s="142"/>
      <c r="FT219" s="142"/>
      <c r="FU219" s="142"/>
      <c r="FW219" s="301">
        <f t="shared" si="557"/>
        <v>7</v>
      </c>
      <c r="FX219" s="301">
        <v>13</v>
      </c>
      <c r="FY219" s="47" t="str">
        <f t="shared" si="572"/>
        <v>Sc3</v>
      </c>
      <c r="FZ219" s="106"/>
      <c r="GA219" s="170" t="s">
        <v>209</v>
      </c>
      <c r="GB219" s="170" t="s">
        <v>209</v>
      </c>
      <c r="GC219" s="170" t="s">
        <v>208</v>
      </c>
      <c r="GD219" s="170" t="s">
        <v>208</v>
      </c>
      <c r="GE219" s="170" t="s">
        <v>208</v>
      </c>
      <c r="GF219" s="106">
        <v>3</v>
      </c>
      <c r="GG219" s="48">
        <f t="shared" si="558"/>
        <v>50</v>
      </c>
      <c r="GH219" s="48">
        <f t="shared" si="559"/>
        <v>18</v>
      </c>
      <c r="GI219" s="48">
        <f t="shared" si="560"/>
        <v>4</v>
      </c>
      <c r="GJ219" s="48">
        <f t="shared" si="561"/>
        <v>4</v>
      </c>
      <c r="GK219" s="48">
        <f t="shared" si="562"/>
        <v>3</v>
      </c>
      <c r="GL219" s="118">
        <f t="shared" si="563"/>
        <v>43200</v>
      </c>
      <c r="GM219" s="118">
        <f t="shared" si="564"/>
        <v>16839.84375</v>
      </c>
      <c r="GN219" s="202">
        <f t="shared" si="565"/>
        <v>1800</v>
      </c>
      <c r="GO219" s="118">
        <f t="shared" si="566"/>
        <v>30311718.75</v>
      </c>
      <c r="GP219" s="51">
        <f t="shared" si="567"/>
        <v>1.3907920576447363E-3</v>
      </c>
      <c r="GS219" s="48">
        <v>9</v>
      </c>
      <c r="GT219" s="47">
        <v>4</v>
      </c>
      <c r="GU219" s="97" t="s">
        <v>240</v>
      </c>
      <c r="GV219" s="297">
        <f t="shared" si="481"/>
        <v>3</v>
      </c>
      <c r="GW219" s="47" t="s">
        <v>206</v>
      </c>
      <c r="GX219" s="99" t="str">
        <f t="shared" si="477"/>
        <v>Qn4</v>
      </c>
      <c r="GY219" s="48">
        <f t="shared" si="486"/>
        <v>60</v>
      </c>
      <c r="GZ219" s="307">
        <f t="shared" si="507"/>
        <v>195915.77169255601</v>
      </c>
      <c r="HA219" s="95">
        <f t="shared" si="483"/>
        <v>893.71258111249233</v>
      </c>
      <c r="HB219" s="51">
        <f t="shared" si="478"/>
        <v>1.5620076301749513E-3</v>
      </c>
      <c r="HC219" s="51">
        <f t="shared" si="479"/>
        <v>1.1189279653590657E-3</v>
      </c>
      <c r="HD219" s="453">
        <f t="shared" si="480"/>
        <v>3.5476733744105998E-5</v>
      </c>
    </row>
    <row r="220" spans="13:212">
      <c r="M220" s="49" t="str">
        <f t="shared" si="505"/>
        <v>PIC-c</v>
      </c>
      <c r="N220" s="201">
        <f t="shared" si="495"/>
        <v>1</v>
      </c>
      <c r="O220" s="47">
        <f t="shared" si="496"/>
        <v>1</v>
      </c>
      <c r="P220" s="47" t="str">
        <f t="shared" si="497"/>
        <v/>
      </c>
      <c r="Q220" s="47">
        <f t="shared" si="498"/>
        <v>1</v>
      </c>
      <c r="R220" s="201">
        <f t="shared" si="499"/>
        <v>1</v>
      </c>
      <c r="AE220" s="49" t="str">
        <f t="shared" si="506"/>
        <v>PIC-c</v>
      </c>
      <c r="AF220" s="201">
        <f t="shared" si="500"/>
        <v>1</v>
      </c>
      <c r="AG220" s="47">
        <f t="shared" si="501"/>
        <v>1</v>
      </c>
      <c r="AH220" s="47" t="str">
        <f t="shared" si="502"/>
        <v/>
      </c>
      <c r="AI220" s="47">
        <f t="shared" si="503"/>
        <v>1</v>
      </c>
      <c r="AJ220" s="201">
        <f t="shared" si="504"/>
        <v>1</v>
      </c>
      <c r="AL220" s="142"/>
      <c r="AM220" s="142"/>
      <c r="AN220" s="142"/>
      <c r="AO220" s="142"/>
      <c r="AP220" s="142"/>
      <c r="AQ220" s="142"/>
      <c r="AR220" s="142"/>
      <c r="AT220" s="46">
        <f t="shared" si="573"/>
        <v>3</v>
      </c>
      <c r="AU220" s="47" t="str">
        <f t="shared" si="573"/>
        <v>PIC-b</v>
      </c>
      <c r="AV220" s="47" t="str">
        <f t="shared" si="573"/>
        <v>Pb</v>
      </c>
      <c r="AW220" s="171">
        <f t="shared" si="575"/>
        <v>0</v>
      </c>
      <c r="AX220" s="171">
        <f t="shared" si="574"/>
        <v>0</v>
      </c>
      <c r="AY220" s="171">
        <f t="shared" si="574"/>
        <v>5.051802868601493E-3</v>
      </c>
      <c r="AZ220" s="171">
        <f t="shared" si="574"/>
        <v>7.1058326063845184E-3</v>
      </c>
      <c r="BA220" s="171">
        <f t="shared" si="574"/>
        <v>8.4148017707185094E-3</v>
      </c>
      <c r="BK220" s="301">
        <f t="shared" si="515"/>
        <v>8</v>
      </c>
      <c r="BL220" s="301">
        <v>13</v>
      </c>
      <c r="BM220" s="47" t="str">
        <f t="shared" si="568"/>
        <v>Sc3</v>
      </c>
      <c r="BN220" s="106"/>
      <c r="BO220" s="170" t="s">
        <v>209</v>
      </c>
      <c r="BP220" s="170" t="s">
        <v>208</v>
      </c>
      <c r="BQ220" s="170" t="s">
        <v>209</v>
      </c>
      <c r="BR220" s="170" t="s">
        <v>208</v>
      </c>
      <c r="BS220" s="170" t="s">
        <v>208</v>
      </c>
      <c r="BT220" s="106">
        <v>3</v>
      </c>
      <c r="BU220" s="48">
        <f t="shared" si="516"/>
        <v>50</v>
      </c>
      <c r="BV220" s="48">
        <f t="shared" si="517"/>
        <v>4</v>
      </c>
      <c r="BW220" s="48">
        <f t="shared" si="518"/>
        <v>41</v>
      </c>
      <c r="BX220" s="48">
        <f t="shared" si="519"/>
        <v>4</v>
      </c>
      <c r="BY220" s="48">
        <f t="shared" si="520"/>
        <v>3</v>
      </c>
      <c r="BZ220" s="118">
        <f t="shared" si="521"/>
        <v>98400</v>
      </c>
      <c r="CA220" s="118">
        <f t="shared" si="513"/>
        <v>39276.475343573162</v>
      </c>
      <c r="CB220" s="202">
        <f t="shared" si="514"/>
        <v>360</v>
      </c>
      <c r="CC220" s="118">
        <f t="shared" si="522"/>
        <v>14139531.123686338</v>
      </c>
      <c r="CD220" s="51">
        <f t="shared" si="523"/>
        <v>6.4876385756394998E-4</v>
      </c>
      <c r="CN220" s="301">
        <f t="shared" si="524"/>
        <v>8</v>
      </c>
      <c r="CO220" s="301">
        <v>13</v>
      </c>
      <c r="CP220" s="47" t="str">
        <f t="shared" si="569"/>
        <v>Sc3</v>
      </c>
      <c r="CQ220" s="106"/>
      <c r="CR220" s="170" t="s">
        <v>209</v>
      </c>
      <c r="CS220" s="170" t="s">
        <v>208</v>
      </c>
      <c r="CT220" s="170" t="s">
        <v>209</v>
      </c>
      <c r="CU220" s="170" t="s">
        <v>208</v>
      </c>
      <c r="CV220" s="170" t="s">
        <v>208</v>
      </c>
      <c r="CW220" s="106">
        <v>3</v>
      </c>
      <c r="CX220" s="48">
        <f t="shared" si="525"/>
        <v>50</v>
      </c>
      <c r="CY220" s="48">
        <f t="shared" si="526"/>
        <v>4</v>
      </c>
      <c r="CZ220" s="48">
        <f t="shared" si="527"/>
        <v>41</v>
      </c>
      <c r="DA220" s="48">
        <f t="shared" si="528"/>
        <v>4</v>
      </c>
      <c r="DB220" s="48">
        <f t="shared" si="529"/>
        <v>3</v>
      </c>
      <c r="DC220" s="118">
        <f t="shared" si="530"/>
        <v>98400</v>
      </c>
      <c r="DD220" s="118">
        <f t="shared" si="531"/>
        <v>41315.248380129589</v>
      </c>
      <c r="DE220" s="202">
        <f t="shared" si="532"/>
        <v>600</v>
      </c>
      <c r="DF220" s="118">
        <f t="shared" si="533"/>
        <v>24789149.028077755</v>
      </c>
      <c r="DG220" s="51">
        <f t="shared" si="534"/>
        <v>1.137400088341156E-3</v>
      </c>
      <c r="DI220" s="148"/>
      <c r="DJ220" s="285"/>
      <c r="DK220" s="285"/>
      <c r="DL220" s="284"/>
      <c r="DM220" s="142"/>
      <c r="DN220" s="142"/>
      <c r="DQ220" s="301">
        <f t="shared" si="535"/>
        <v>8</v>
      </c>
      <c r="DR220" s="301">
        <v>13</v>
      </c>
      <c r="DS220" s="47" t="str">
        <f t="shared" si="570"/>
        <v>Sc3</v>
      </c>
      <c r="DT220" s="106"/>
      <c r="DU220" s="170" t="s">
        <v>209</v>
      </c>
      <c r="DV220" s="170" t="s">
        <v>208</v>
      </c>
      <c r="DW220" s="170" t="s">
        <v>209</v>
      </c>
      <c r="DX220" s="170" t="s">
        <v>208</v>
      </c>
      <c r="DY220" s="170" t="s">
        <v>208</v>
      </c>
      <c r="DZ220" s="106">
        <v>3</v>
      </c>
      <c r="EA220" s="48">
        <f t="shared" si="536"/>
        <v>50</v>
      </c>
      <c r="EB220" s="48">
        <f t="shared" si="537"/>
        <v>4</v>
      </c>
      <c r="EC220" s="48">
        <f t="shared" si="538"/>
        <v>41</v>
      </c>
      <c r="ED220" s="48">
        <f t="shared" si="539"/>
        <v>4</v>
      </c>
      <c r="EE220" s="48">
        <f t="shared" si="540"/>
        <v>3</v>
      </c>
      <c r="EF220" s="118">
        <f t="shared" si="541"/>
        <v>98400</v>
      </c>
      <c r="EG220" s="118">
        <f t="shared" si="542"/>
        <v>31991.609858416359</v>
      </c>
      <c r="EH220" s="202">
        <f t="shared" si="543"/>
        <v>960</v>
      </c>
      <c r="EI220" s="118">
        <f t="shared" si="544"/>
        <v>30711945.464079704</v>
      </c>
      <c r="EJ220" s="51">
        <f t="shared" si="545"/>
        <v>1.4091556529192307E-3</v>
      </c>
      <c r="EL220" s="148"/>
      <c r="EM220" s="285"/>
      <c r="EN220" s="284"/>
      <c r="EO220" s="142"/>
      <c r="EP220" s="142"/>
      <c r="EQ220" s="142"/>
      <c r="ER220" s="142"/>
      <c r="ET220" s="301">
        <f t="shared" si="546"/>
        <v>8</v>
      </c>
      <c r="EU220" s="301">
        <v>13</v>
      </c>
      <c r="EV220" s="47" t="str">
        <f t="shared" si="571"/>
        <v>Sc3</v>
      </c>
      <c r="EW220" s="106"/>
      <c r="EX220" s="170" t="s">
        <v>209</v>
      </c>
      <c r="EY220" s="170" t="s">
        <v>208</v>
      </c>
      <c r="EZ220" s="170" t="s">
        <v>209</v>
      </c>
      <c r="FA220" s="170" t="s">
        <v>208</v>
      </c>
      <c r="FB220" s="170" t="s">
        <v>208</v>
      </c>
      <c r="FC220" s="106">
        <v>3</v>
      </c>
      <c r="FD220" s="48">
        <f t="shared" si="547"/>
        <v>50</v>
      </c>
      <c r="FE220" s="48">
        <f t="shared" si="548"/>
        <v>4</v>
      </c>
      <c r="FF220" s="48">
        <f t="shared" si="549"/>
        <v>41</v>
      </c>
      <c r="FG220" s="48">
        <f t="shared" si="550"/>
        <v>4</v>
      </c>
      <c r="FH220" s="48">
        <f t="shared" si="551"/>
        <v>3</v>
      </c>
      <c r="FI220" s="118">
        <f t="shared" si="552"/>
        <v>98400</v>
      </c>
      <c r="FJ220" s="118">
        <f t="shared" si="553"/>
        <v>37189.064748201439</v>
      </c>
      <c r="FK220" s="202">
        <f t="shared" si="554"/>
        <v>1200</v>
      </c>
      <c r="FL220" s="118">
        <f t="shared" si="555"/>
        <v>44626877.697841726</v>
      </c>
      <c r="FM220" s="51">
        <f t="shared" si="556"/>
        <v>2.0476142435717631E-3</v>
      </c>
      <c r="FO220" s="148"/>
      <c r="FP220" s="285"/>
      <c r="FQ220" s="284"/>
      <c r="FR220" s="142"/>
      <c r="FS220" s="142"/>
      <c r="FT220" s="142"/>
      <c r="FU220" s="142"/>
      <c r="FW220" s="301">
        <f t="shared" si="557"/>
        <v>8</v>
      </c>
      <c r="FX220" s="301">
        <v>13</v>
      </c>
      <c r="FY220" s="47" t="str">
        <f t="shared" si="572"/>
        <v>Sc3</v>
      </c>
      <c r="FZ220" s="106"/>
      <c r="GA220" s="170" t="s">
        <v>209</v>
      </c>
      <c r="GB220" s="170" t="s">
        <v>208</v>
      </c>
      <c r="GC220" s="170" t="s">
        <v>209</v>
      </c>
      <c r="GD220" s="170" t="s">
        <v>208</v>
      </c>
      <c r="GE220" s="170" t="s">
        <v>208</v>
      </c>
      <c r="GF220" s="106">
        <v>3</v>
      </c>
      <c r="GG220" s="48">
        <f t="shared" si="558"/>
        <v>50</v>
      </c>
      <c r="GH220" s="48">
        <f t="shared" si="559"/>
        <v>4</v>
      </c>
      <c r="GI220" s="48">
        <f t="shared" si="560"/>
        <v>41</v>
      </c>
      <c r="GJ220" s="48">
        <f t="shared" si="561"/>
        <v>4</v>
      </c>
      <c r="GK220" s="48">
        <f t="shared" si="562"/>
        <v>3</v>
      </c>
      <c r="GL220" s="118">
        <f t="shared" si="563"/>
        <v>98400</v>
      </c>
      <c r="GM220" s="118">
        <f t="shared" si="564"/>
        <v>38357.421875</v>
      </c>
      <c r="GN220" s="202">
        <f t="shared" si="565"/>
        <v>1800</v>
      </c>
      <c r="GO220" s="118">
        <f t="shared" si="566"/>
        <v>69043359.375</v>
      </c>
      <c r="GP220" s="51">
        <f t="shared" si="567"/>
        <v>3.1679152424130101E-3</v>
      </c>
      <c r="GS220" s="48">
        <v>9</v>
      </c>
      <c r="GT220" s="47">
        <v>3</v>
      </c>
      <c r="GU220" s="97" t="s">
        <v>240</v>
      </c>
      <c r="GV220" s="297">
        <f t="shared" si="481"/>
        <v>3</v>
      </c>
      <c r="GW220" s="47" t="s">
        <v>206</v>
      </c>
      <c r="GX220" s="99" t="str">
        <f t="shared" si="477"/>
        <v>Qn3</v>
      </c>
      <c r="GY220" s="48">
        <f t="shared" si="486"/>
        <v>30</v>
      </c>
      <c r="GZ220" s="307">
        <f t="shared" si="507"/>
        <v>1289058.5517369278</v>
      </c>
      <c r="HA220" s="95">
        <f t="shared" si="483"/>
        <v>135.82966403199737</v>
      </c>
      <c r="HB220" s="51">
        <f t="shared" si="478"/>
        <v>1.0277474223540825E-2</v>
      </c>
      <c r="HC220" s="51">
        <f t="shared" si="479"/>
        <v>3.6810810330960919E-3</v>
      </c>
      <c r="HD220" s="453">
        <f t="shared" si="480"/>
        <v>7.6304544940318628E-4</v>
      </c>
    </row>
    <row r="221" spans="13:212">
      <c r="M221" s="49" t="str">
        <f t="shared" si="505"/>
        <v>PIC-c</v>
      </c>
      <c r="N221" s="201">
        <f t="shared" si="495"/>
        <v>1</v>
      </c>
      <c r="O221" s="47">
        <f t="shared" si="496"/>
        <v>1</v>
      </c>
      <c r="P221" s="47" t="str">
        <f t="shared" si="497"/>
        <v/>
      </c>
      <c r="Q221" s="47">
        <f t="shared" si="498"/>
        <v>1</v>
      </c>
      <c r="R221" s="201">
        <f t="shared" si="499"/>
        <v>1</v>
      </c>
      <c r="AE221" s="49" t="str">
        <f t="shared" si="506"/>
        <v>PIC-c</v>
      </c>
      <c r="AF221" s="201">
        <f t="shared" si="500"/>
        <v>1</v>
      </c>
      <c r="AG221" s="47">
        <f t="shared" si="501"/>
        <v>1</v>
      </c>
      <c r="AH221" s="47" t="str">
        <f t="shared" si="502"/>
        <v/>
      </c>
      <c r="AI221" s="47">
        <f t="shared" si="503"/>
        <v>1</v>
      </c>
      <c r="AJ221" s="201">
        <f t="shared" si="504"/>
        <v>1</v>
      </c>
      <c r="AL221" s="142"/>
      <c r="AM221" s="142"/>
      <c r="AN221" s="142"/>
      <c r="AO221" s="142"/>
      <c r="AP221" s="142"/>
      <c r="AQ221" s="142"/>
      <c r="AR221" s="142"/>
      <c r="AT221" s="46">
        <f t="shared" si="573"/>
        <v>4</v>
      </c>
      <c r="AU221" s="47" t="str">
        <f t="shared" si="573"/>
        <v>PIC-c</v>
      </c>
      <c r="AV221" s="47" t="str">
        <f t="shared" si="573"/>
        <v>Pc</v>
      </c>
      <c r="AW221" s="171">
        <f t="shared" si="575"/>
        <v>0</v>
      </c>
      <c r="AX221" s="171">
        <f t="shared" si="574"/>
        <v>0</v>
      </c>
      <c r="AY221" s="171">
        <f t="shared" si="574"/>
        <v>5.6721997121139574E-3</v>
      </c>
      <c r="AZ221" s="171">
        <f t="shared" si="574"/>
        <v>9.1004522853696465E-3</v>
      </c>
      <c r="BA221" s="171">
        <f t="shared" si="574"/>
        <v>1.3463682833149611E-2</v>
      </c>
      <c r="BK221" s="301">
        <f t="shared" si="515"/>
        <v>9</v>
      </c>
      <c r="BL221" s="301">
        <v>13</v>
      </c>
      <c r="BM221" s="47" t="str">
        <f t="shared" si="568"/>
        <v>Sc3</v>
      </c>
      <c r="BN221" s="106"/>
      <c r="BO221" s="170" t="s">
        <v>209</v>
      </c>
      <c r="BP221" s="170" t="s">
        <v>208</v>
      </c>
      <c r="BQ221" s="170" t="s">
        <v>208</v>
      </c>
      <c r="BR221" s="170" t="s">
        <v>209</v>
      </c>
      <c r="BS221" s="170" t="s">
        <v>208</v>
      </c>
      <c r="BT221" s="106">
        <v>3</v>
      </c>
      <c r="BU221" s="48">
        <f t="shared" si="516"/>
        <v>50</v>
      </c>
      <c r="BV221" s="48">
        <f t="shared" si="517"/>
        <v>4</v>
      </c>
      <c r="BW221" s="48">
        <f t="shared" si="518"/>
        <v>4</v>
      </c>
      <c r="BX221" s="48">
        <f t="shared" si="519"/>
        <v>68</v>
      </c>
      <c r="BY221" s="48">
        <f t="shared" si="520"/>
        <v>3</v>
      </c>
      <c r="BZ221" s="118">
        <f t="shared" si="521"/>
        <v>163200</v>
      </c>
      <c r="CA221" s="118">
        <f t="shared" si="513"/>
        <v>65141.471301535974</v>
      </c>
      <c r="CB221" s="202">
        <f t="shared" si="514"/>
        <v>360</v>
      </c>
      <c r="CC221" s="118">
        <f t="shared" si="522"/>
        <v>23450929.66855295</v>
      </c>
      <c r="CD221" s="51">
        <f t="shared" si="523"/>
        <v>1.0759985930328924E-3</v>
      </c>
      <c r="CN221" s="301">
        <f t="shared" si="524"/>
        <v>9</v>
      </c>
      <c r="CO221" s="301">
        <v>13</v>
      </c>
      <c r="CP221" s="47" t="str">
        <f t="shared" si="569"/>
        <v>Sc3</v>
      </c>
      <c r="CQ221" s="106"/>
      <c r="CR221" s="170" t="s">
        <v>209</v>
      </c>
      <c r="CS221" s="170" t="s">
        <v>208</v>
      </c>
      <c r="CT221" s="170" t="s">
        <v>208</v>
      </c>
      <c r="CU221" s="170" t="s">
        <v>209</v>
      </c>
      <c r="CV221" s="170" t="s">
        <v>208</v>
      </c>
      <c r="CW221" s="106">
        <v>3</v>
      </c>
      <c r="CX221" s="48">
        <f t="shared" si="525"/>
        <v>50</v>
      </c>
      <c r="CY221" s="48">
        <f t="shared" si="526"/>
        <v>4</v>
      </c>
      <c r="CZ221" s="48">
        <f t="shared" si="527"/>
        <v>4</v>
      </c>
      <c r="DA221" s="48">
        <f t="shared" si="528"/>
        <v>68</v>
      </c>
      <c r="DB221" s="48">
        <f t="shared" si="529"/>
        <v>3</v>
      </c>
      <c r="DC221" s="118">
        <f t="shared" si="530"/>
        <v>163200</v>
      </c>
      <c r="DD221" s="118">
        <f t="shared" si="531"/>
        <v>68522.850971922235</v>
      </c>
      <c r="DE221" s="202">
        <f t="shared" si="532"/>
        <v>600</v>
      </c>
      <c r="DF221" s="118">
        <f t="shared" si="533"/>
        <v>41113710.583153337</v>
      </c>
      <c r="DG221" s="51">
        <f t="shared" si="534"/>
        <v>1.8864196587121606E-3</v>
      </c>
      <c r="DI221" s="148"/>
      <c r="DJ221" s="285"/>
      <c r="DK221" s="285"/>
      <c r="DL221" s="284"/>
      <c r="DM221" s="142"/>
      <c r="DN221" s="142"/>
      <c r="DQ221" s="301">
        <f t="shared" si="535"/>
        <v>9</v>
      </c>
      <c r="DR221" s="301">
        <v>13</v>
      </c>
      <c r="DS221" s="47" t="str">
        <f t="shared" si="570"/>
        <v>Sc3</v>
      </c>
      <c r="DT221" s="106"/>
      <c r="DU221" s="170" t="s">
        <v>209</v>
      </c>
      <c r="DV221" s="170" t="s">
        <v>208</v>
      </c>
      <c r="DW221" s="170" t="s">
        <v>208</v>
      </c>
      <c r="DX221" s="170" t="s">
        <v>209</v>
      </c>
      <c r="DY221" s="170" t="s">
        <v>208</v>
      </c>
      <c r="DZ221" s="106">
        <v>3</v>
      </c>
      <c r="EA221" s="48">
        <f t="shared" si="536"/>
        <v>50</v>
      </c>
      <c r="EB221" s="48">
        <f t="shared" si="537"/>
        <v>4</v>
      </c>
      <c r="EC221" s="48">
        <f t="shared" si="538"/>
        <v>4</v>
      </c>
      <c r="ED221" s="48">
        <f t="shared" si="539"/>
        <v>68</v>
      </c>
      <c r="EE221" s="48">
        <f t="shared" si="540"/>
        <v>3</v>
      </c>
      <c r="EF221" s="118">
        <f t="shared" si="541"/>
        <v>163200</v>
      </c>
      <c r="EG221" s="118">
        <f t="shared" si="542"/>
        <v>53059.255374934452</v>
      </c>
      <c r="EH221" s="202">
        <f t="shared" si="543"/>
        <v>960</v>
      </c>
      <c r="EI221" s="118">
        <f t="shared" si="544"/>
        <v>50936885.159937076</v>
      </c>
      <c r="EJ221" s="51">
        <f t="shared" si="545"/>
        <v>2.3371362048416511E-3</v>
      </c>
      <c r="EL221" s="148"/>
      <c r="EM221" s="285"/>
      <c r="EN221" s="284"/>
      <c r="EO221" s="142"/>
      <c r="EP221" s="142"/>
      <c r="EQ221" s="142"/>
      <c r="ER221" s="142"/>
      <c r="ET221" s="301">
        <f t="shared" si="546"/>
        <v>9</v>
      </c>
      <c r="EU221" s="301">
        <v>13</v>
      </c>
      <c r="EV221" s="47" t="str">
        <f t="shared" si="571"/>
        <v>Sc3</v>
      </c>
      <c r="EW221" s="106"/>
      <c r="EX221" s="170" t="s">
        <v>209</v>
      </c>
      <c r="EY221" s="170" t="s">
        <v>208</v>
      </c>
      <c r="EZ221" s="170" t="s">
        <v>208</v>
      </c>
      <c r="FA221" s="170" t="s">
        <v>209</v>
      </c>
      <c r="FB221" s="170" t="s">
        <v>208</v>
      </c>
      <c r="FC221" s="106">
        <v>3</v>
      </c>
      <c r="FD221" s="48">
        <f t="shared" si="547"/>
        <v>50</v>
      </c>
      <c r="FE221" s="48">
        <f t="shared" si="548"/>
        <v>4</v>
      </c>
      <c r="FF221" s="48">
        <f t="shared" si="549"/>
        <v>4</v>
      </c>
      <c r="FG221" s="48">
        <f t="shared" si="550"/>
        <v>68</v>
      </c>
      <c r="FH221" s="48">
        <f t="shared" si="551"/>
        <v>3</v>
      </c>
      <c r="FI221" s="118">
        <f t="shared" si="552"/>
        <v>163200</v>
      </c>
      <c r="FJ221" s="118">
        <f t="shared" si="553"/>
        <v>61679.424460431655</v>
      </c>
      <c r="FK221" s="202">
        <f t="shared" si="554"/>
        <v>1200</v>
      </c>
      <c r="FL221" s="118">
        <f t="shared" si="555"/>
        <v>74015309.352517992</v>
      </c>
      <c r="FM221" s="51">
        <f t="shared" si="556"/>
        <v>3.3960431356799981E-3</v>
      </c>
      <c r="FO221" s="148"/>
      <c r="FP221" s="285"/>
      <c r="FQ221" s="284"/>
      <c r="FR221" s="142"/>
      <c r="FS221" s="142"/>
      <c r="FT221" s="142"/>
      <c r="FU221" s="142"/>
      <c r="FW221" s="301">
        <f t="shared" si="557"/>
        <v>9</v>
      </c>
      <c r="FX221" s="301">
        <v>13</v>
      </c>
      <c r="FY221" s="47" t="str">
        <f t="shared" si="572"/>
        <v>Sc3</v>
      </c>
      <c r="FZ221" s="106"/>
      <c r="GA221" s="170" t="s">
        <v>209</v>
      </c>
      <c r="GB221" s="170" t="s">
        <v>208</v>
      </c>
      <c r="GC221" s="170" t="s">
        <v>208</v>
      </c>
      <c r="GD221" s="170" t="s">
        <v>209</v>
      </c>
      <c r="GE221" s="170" t="s">
        <v>208</v>
      </c>
      <c r="GF221" s="106">
        <v>3</v>
      </c>
      <c r="GG221" s="48">
        <f t="shared" si="558"/>
        <v>50</v>
      </c>
      <c r="GH221" s="48">
        <f t="shared" si="559"/>
        <v>4</v>
      </c>
      <c r="GI221" s="48">
        <f t="shared" si="560"/>
        <v>4</v>
      </c>
      <c r="GJ221" s="48">
        <f t="shared" si="561"/>
        <v>68</v>
      </c>
      <c r="GK221" s="48">
        <f t="shared" si="562"/>
        <v>3</v>
      </c>
      <c r="GL221" s="118">
        <f t="shared" si="563"/>
        <v>163200</v>
      </c>
      <c r="GM221" s="118">
        <f t="shared" si="564"/>
        <v>63617.1875</v>
      </c>
      <c r="GN221" s="202">
        <f t="shared" si="565"/>
        <v>1800</v>
      </c>
      <c r="GO221" s="118">
        <f t="shared" si="566"/>
        <v>114510937.5</v>
      </c>
      <c r="GP221" s="51">
        <f t="shared" si="567"/>
        <v>5.2541033288801145E-3</v>
      </c>
      <c r="GS221" s="48">
        <v>9</v>
      </c>
      <c r="GT221" s="47">
        <v>2</v>
      </c>
      <c r="GU221" s="97" t="s">
        <v>240</v>
      </c>
      <c r="GV221" s="297">
        <f t="shared" si="481"/>
        <v>3</v>
      </c>
      <c r="GW221" s="47" t="s">
        <v>206</v>
      </c>
      <c r="GX221" s="99" t="str">
        <f t="shared" si="477"/>
        <v>Qn2</v>
      </c>
      <c r="GY221" s="48">
        <f t="shared" si="486"/>
        <v>0</v>
      </c>
      <c r="GZ221" s="307">
        <f t="shared" si="507"/>
        <v>0</v>
      </c>
      <c r="HA221" s="95">
        <f t="shared" si="483"/>
        <v>0</v>
      </c>
      <c r="HB221" s="51">
        <f t="shared" si="478"/>
        <v>0</v>
      </c>
      <c r="HC221" s="51">
        <f t="shared" si="479"/>
        <v>0</v>
      </c>
      <c r="HD221" s="453">
        <f t="shared" si="480"/>
        <v>0</v>
      </c>
    </row>
    <row r="222" spans="13:212">
      <c r="M222" s="49" t="str">
        <f t="shared" si="505"/>
        <v>PIC-c</v>
      </c>
      <c r="N222" s="201">
        <f t="shared" si="495"/>
        <v>1</v>
      </c>
      <c r="O222" s="47">
        <f t="shared" si="496"/>
        <v>1</v>
      </c>
      <c r="P222" s="47" t="str">
        <f t="shared" si="497"/>
        <v/>
      </c>
      <c r="Q222" s="47">
        <f t="shared" si="498"/>
        <v>1</v>
      </c>
      <c r="R222" s="201">
        <f t="shared" si="499"/>
        <v>1</v>
      </c>
      <c r="AE222" s="49" t="str">
        <f t="shared" si="506"/>
        <v>PIC-c</v>
      </c>
      <c r="AF222" s="201">
        <f t="shared" si="500"/>
        <v>1</v>
      </c>
      <c r="AG222" s="47">
        <f t="shared" si="501"/>
        <v>1</v>
      </c>
      <c r="AH222" s="47">
        <f t="shared" si="502"/>
        <v>1</v>
      </c>
      <c r="AI222" s="47">
        <f t="shared" si="503"/>
        <v>1</v>
      </c>
      <c r="AJ222" s="201">
        <f t="shared" si="504"/>
        <v>1</v>
      </c>
      <c r="AL222" s="142"/>
      <c r="AM222" s="142"/>
      <c r="AN222" s="142"/>
      <c r="AO222" s="142"/>
      <c r="AP222" s="142"/>
      <c r="AQ222" s="142"/>
      <c r="AR222" s="142"/>
      <c r="AT222" s="46">
        <f t="shared" si="573"/>
        <v>5</v>
      </c>
      <c r="AU222" s="47" t="str">
        <f t="shared" si="573"/>
        <v>PIC-d</v>
      </c>
      <c r="AV222" s="47" t="str">
        <f t="shared" si="573"/>
        <v>Pd</v>
      </c>
      <c r="AW222" s="171">
        <f t="shared" si="575"/>
        <v>0</v>
      </c>
      <c r="AX222" s="171">
        <f t="shared" si="574"/>
        <v>0</v>
      </c>
      <c r="AY222" s="171">
        <f t="shared" si="574"/>
        <v>4.3605035286876049E-3</v>
      </c>
      <c r="AZ222" s="171">
        <f t="shared" si="574"/>
        <v>6.8565051465113774E-3</v>
      </c>
      <c r="BA222" s="171">
        <f t="shared" si="574"/>
        <v>1.3463682833149611E-2</v>
      </c>
      <c r="BK222" s="301">
        <f t="shared" si="515"/>
        <v>10</v>
      </c>
      <c r="BL222" s="301">
        <v>13</v>
      </c>
      <c r="BM222" s="47" t="str">
        <f t="shared" si="568"/>
        <v>Sc3</v>
      </c>
      <c r="BN222" s="106"/>
      <c r="BO222" s="170" t="s">
        <v>209</v>
      </c>
      <c r="BP222" s="170" t="s">
        <v>208</v>
      </c>
      <c r="BQ222" s="170" t="s">
        <v>208</v>
      </c>
      <c r="BR222" s="170" t="s">
        <v>208</v>
      </c>
      <c r="BS222" s="170" t="s">
        <v>209</v>
      </c>
      <c r="BT222" s="106">
        <v>3</v>
      </c>
      <c r="BU222" s="48">
        <f t="shared" si="516"/>
        <v>50</v>
      </c>
      <c r="BV222" s="48">
        <f t="shared" si="517"/>
        <v>4</v>
      </c>
      <c r="BW222" s="48">
        <f t="shared" si="518"/>
        <v>4</v>
      </c>
      <c r="BX222" s="48">
        <f t="shared" si="519"/>
        <v>4</v>
      </c>
      <c r="BY222" s="48">
        <f t="shared" si="520"/>
        <v>88</v>
      </c>
      <c r="BZ222" s="118">
        <f t="shared" si="521"/>
        <v>281600</v>
      </c>
      <c r="CA222" s="118">
        <f t="shared" si="513"/>
        <v>112400.97008892482</v>
      </c>
      <c r="CB222" s="202">
        <f t="shared" si="514"/>
        <v>360</v>
      </c>
      <c r="CC222" s="118">
        <f t="shared" si="522"/>
        <v>40464349.232012935</v>
      </c>
      <c r="CD222" s="51">
        <f t="shared" si="523"/>
        <v>1.8566250232724423E-3</v>
      </c>
      <c r="CN222" s="301">
        <f t="shared" si="524"/>
        <v>10</v>
      </c>
      <c r="CO222" s="301">
        <v>13</v>
      </c>
      <c r="CP222" s="47" t="str">
        <f t="shared" si="569"/>
        <v>Sc3</v>
      </c>
      <c r="CQ222" s="106"/>
      <c r="CR222" s="170" t="s">
        <v>209</v>
      </c>
      <c r="CS222" s="170" t="s">
        <v>208</v>
      </c>
      <c r="CT222" s="170" t="s">
        <v>208</v>
      </c>
      <c r="CU222" s="170" t="s">
        <v>208</v>
      </c>
      <c r="CV222" s="170" t="s">
        <v>209</v>
      </c>
      <c r="CW222" s="106">
        <v>3</v>
      </c>
      <c r="CX222" s="48">
        <f t="shared" si="525"/>
        <v>50</v>
      </c>
      <c r="CY222" s="48">
        <f t="shared" si="526"/>
        <v>4</v>
      </c>
      <c r="CZ222" s="48">
        <f t="shared" si="527"/>
        <v>4</v>
      </c>
      <c r="DA222" s="48">
        <f t="shared" si="528"/>
        <v>4</v>
      </c>
      <c r="DB222" s="48">
        <f t="shared" si="529"/>
        <v>88</v>
      </c>
      <c r="DC222" s="118">
        <f t="shared" si="530"/>
        <v>281600</v>
      </c>
      <c r="DD222" s="118">
        <f t="shared" si="531"/>
        <v>118235.50755939524</v>
      </c>
      <c r="DE222" s="202">
        <f t="shared" si="532"/>
        <v>600</v>
      </c>
      <c r="DF222" s="118">
        <f t="shared" si="533"/>
        <v>70941304.53563714</v>
      </c>
      <c r="DG222" s="51">
        <f t="shared" si="534"/>
        <v>3.254998626797454E-3</v>
      </c>
      <c r="DI222" s="148"/>
      <c r="DJ222" s="285"/>
      <c r="DK222" s="285"/>
      <c r="DL222" s="284"/>
      <c r="DM222" s="142"/>
      <c r="DN222" s="142"/>
      <c r="DQ222" s="301">
        <f t="shared" si="535"/>
        <v>10</v>
      </c>
      <c r="DR222" s="301">
        <v>13</v>
      </c>
      <c r="DS222" s="47" t="str">
        <f t="shared" si="570"/>
        <v>Sc3</v>
      </c>
      <c r="DT222" s="106"/>
      <c r="DU222" s="170" t="s">
        <v>209</v>
      </c>
      <c r="DV222" s="170" t="s">
        <v>208</v>
      </c>
      <c r="DW222" s="170" t="s">
        <v>208</v>
      </c>
      <c r="DX222" s="170" t="s">
        <v>208</v>
      </c>
      <c r="DY222" s="170" t="s">
        <v>209</v>
      </c>
      <c r="DZ222" s="106">
        <v>3</v>
      </c>
      <c r="EA222" s="48">
        <f t="shared" si="536"/>
        <v>50</v>
      </c>
      <c r="EB222" s="48">
        <f t="shared" si="537"/>
        <v>4</v>
      </c>
      <c r="EC222" s="48">
        <f t="shared" si="538"/>
        <v>4</v>
      </c>
      <c r="ED222" s="48">
        <f t="shared" si="539"/>
        <v>4</v>
      </c>
      <c r="EE222" s="48">
        <f t="shared" si="540"/>
        <v>88</v>
      </c>
      <c r="EF222" s="118">
        <f t="shared" si="541"/>
        <v>281600</v>
      </c>
      <c r="EG222" s="118">
        <f t="shared" si="542"/>
        <v>91553.224960671199</v>
      </c>
      <c r="EH222" s="202">
        <f t="shared" si="543"/>
        <v>960</v>
      </c>
      <c r="EI222" s="118">
        <f t="shared" si="544"/>
        <v>87891095.962244347</v>
      </c>
      <c r="EJ222" s="51">
        <f t="shared" si="545"/>
        <v>4.0327056083542204E-3</v>
      </c>
      <c r="EL222" s="148"/>
      <c r="EM222" s="285"/>
      <c r="EN222" s="284"/>
      <c r="EO222" s="142"/>
      <c r="EP222" s="142"/>
      <c r="EQ222" s="142"/>
      <c r="ER222" s="142"/>
      <c r="ET222" s="301">
        <f t="shared" si="546"/>
        <v>10</v>
      </c>
      <c r="EU222" s="301">
        <v>13</v>
      </c>
      <c r="EV222" s="47" t="str">
        <f t="shared" si="571"/>
        <v>Sc3</v>
      </c>
      <c r="EW222" s="106"/>
      <c r="EX222" s="170" t="s">
        <v>209</v>
      </c>
      <c r="EY222" s="170" t="s">
        <v>208</v>
      </c>
      <c r="EZ222" s="170" t="s">
        <v>208</v>
      </c>
      <c r="FA222" s="170" t="s">
        <v>208</v>
      </c>
      <c r="FB222" s="170" t="s">
        <v>209</v>
      </c>
      <c r="FC222" s="106">
        <v>3</v>
      </c>
      <c r="FD222" s="48">
        <f t="shared" si="547"/>
        <v>50</v>
      </c>
      <c r="FE222" s="48">
        <f t="shared" si="548"/>
        <v>4</v>
      </c>
      <c r="FF222" s="48">
        <f t="shared" si="549"/>
        <v>4</v>
      </c>
      <c r="FG222" s="48">
        <f t="shared" si="550"/>
        <v>4</v>
      </c>
      <c r="FH222" s="48">
        <f t="shared" si="551"/>
        <v>88</v>
      </c>
      <c r="FI222" s="118">
        <f t="shared" si="552"/>
        <v>281600</v>
      </c>
      <c r="FJ222" s="118">
        <f t="shared" si="553"/>
        <v>106427.24220623501</v>
      </c>
      <c r="FK222" s="202">
        <f t="shared" si="554"/>
        <v>1200</v>
      </c>
      <c r="FL222" s="118">
        <f t="shared" si="555"/>
        <v>127712690.64748201</v>
      </c>
      <c r="FM222" s="51">
        <f t="shared" si="556"/>
        <v>5.8598391360752894E-3</v>
      </c>
      <c r="FO222" s="148"/>
      <c r="FP222" s="285"/>
      <c r="FQ222" s="284"/>
      <c r="FR222" s="142"/>
      <c r="FS222" s="142"/>
      <c r="FT222" s="142"/>
      <c r="FU222" s="142"/>
      <c r="FW222" s="301">
        <f t="shared" si="557"/>
        <v>10</v>
      </c>
      <c r="FX222" s="301">
        <v>13</v>
      </c>
      <c r="FY222" s="47" t="str">
        <f t="shared" si="572"/>
        <v>Sc3</v>
      </c>
      <c r="FZ222" s="106"/>
      <c r="GA222" s="170" t="s">
        <v>209</v>
      </c>
      <c r="GB222" s="170" t="s">
        <v>208</v>
      </c>
      <c r="GC222" s="170" t="s">
        <v>208</v>
      </c>
      <c r="GD222" s="170" t="s">
        <v>208</v>
      </c>
      <c r="GE222" s="170" t="s">
        <v>209</v>
      </c>
      <c r="GF222" s="106">
        <v>3</v>
      </c>
      <c r="GG222" s="48">
        <f t="shared" si="558"/>
        <v>50</v>
      </c>
      <c r="GH222" s="48">
        <f t="shared" si="559"/>
        <v>4</v>
      </c>
      <c r="GI222" s="48">
        <f t="shared" si="560"/>
        <v>4</v>
      </c>
      <c r="GJ222" s="48">
        <f t="shared" si="561"/>
        <v>4</v>
      </c>
      <c r="GK222" s="48">
        <f t="shared" si="562"/>
        <v>88</v>
      </c>
      <c r="GL222" s="118">
        <f t="shared" si="563"/>
        <v>281600</v>
      </c>
      <c r="GM222" s="118">
        <f t="shared" si="564"/>
        <v>109770.83333333334</v>
      </c>
      <c r="GN222" s="202">
        <f t="shared" si="565"/>
        <v>1800</v>
      </c>
      <c r="GO222" s="118">
        <f t="shared" si="566"/>
        <v>197587500.00000003</v>
      </c>
      <c r="GP222" s="51">
        <f t="shared" si="567"/>
        <v>9.0659037831656887E-3</v>
      </c>
      <c r="GS222" s="48">
        <v>9</v>
      </c>
      <c r="GT222" s="47">
        <v>1</v>
      </c>
      <c r="GU222" s="97" t="s">
        <v>240</v>
      </c>
      <c r="GV222" s="297">
        <f t="shared" si="481"/>
        <v>3</v>
      </c>
      <c r="GW222" s="47" t="s">
        <v>206</v>
      </c>
      <c r="GX222" s="99" t="str">
        <f t="shared" si="477"/>
        <v>Qn1</v>
      </c>
      <c r="GY222" s="48">
        <f t="shared" si="486"/>
        <v>0</v>
      </c>
      <c r="GZ222" s="307">
        <f t="shared" si="507"/>
        <v>0</v>
      </c>
      <c r="HA222" s="95">
        <f t="shared" si="483"/>
        <v>0</v>
      </c>
      <c r="HB222" s="51">
        <f t="shared" si="478"/>
        <v>0</v>
      </c>
      <c r="HC222" s="51">
        <f t="shared" si="479"/>
        <v>0</v>
      </c>
      <c r="HD222" s="453">
        <f t="shared" si="480"/>
        <v>0</v>
      </c>
    </row>
    <row r="223" spans="13:212">
      <c r="M223" s="49" t="str">
        <f t="shared" si="505"/>
        <v>PIC-c</v>
      </c>
      <c r="N223" s="201">
        <f t="shared" si="495"/>
        <v>1</v>
      </c>
      <c r="O223" s="47">
        <f t="shared" si="496"/>
        <v>1</v>
      </c>
      <c r="P223" s="47">
        <f t="shared" si="497"/>
        <v>1</v>
      </c>
      <c r="Q223" s="47">
        <f t="shared" si="498"/>
        <v>1</v>
      </c>
      <c r="R223" s="201">
        <f t="shared" si="499"/>
        <v>1</v>
      </c>
      <c r="AE223" s="49" t="str">
        <f t="shared" si="506"/>
        <v>PIC-c</v>
      </c>
      <c r="AF223" s="201">
        <f t="shared" si="500"/>
        <v>1</v>
      </c>
      <c r="AG223" s="47">
        <f t="shared" si="501"/>
        <v>1</v>
      </c>
      <c r="AH223" s="47">
        <f t="shared" si="502"/>
        <v>1</v>
      </c>
      <c r="AI223" s="47">
        <f t="shared" si="503"/>
        <v>1</v>
      </c>
      <c r="AJ223" s="201">
        <f t="shared" si="504"/>
        <v>1</v>
      </c>
      <c r="AL223" s="142"/>
      <c r="AM223" s="142"/>
      <c r="AN223" s="142"/>
      <c r="AO223" s="142"/>
      <c r="AP223" s="142"/>
      <c r="AQ223" s="142"/>
      <c r="AR223" s="142"/>
      <c r="AT223" s="46">
        <f t="shared" si="573"/>
        <v>6</v>
      </c>
      <c r="AU223" s="47" t="str">
        <f t="shared" si="573"/>
        <v>PIC-e</v>
      </c>
      <c r="AV223" s="47" t="str">
        <f t="shared" si="573"/>
        <v>Pe</v>
      </c>
      <c r="AW223" s="171">
        <f t="shared" si="575"/>
        <v>0</v>
      </c>
      <c r="AX223" s="171">
        <f t="shared" si="574"/>
        <v>0</v>
      </c>
      <c r="AY223" s="171">
        <f t="shared" si="574"/>
        <v>1.1817082733570745E-2</v>
      </c>
      <c r="AZ223" s="171">
        <f t="shared" si="574"/>
        <v>2.7356762958302971E-2</v>
      </c>
      <c r="BA223" s="171">
        <f t="shared" si="574"/>
        <v>1.2466372993657051E-2</v>
      </c>
      <c r="BK223" s="301">
        <f t="shared" si="515"/>
        <v>11</v>
      </c>
      <c r="BL223" s="301">
        <v>13</v>
      </c>
      <c r="BM223" s="47" t="str">
        <f t="shared" si="568"/>
        <v>Sc3</v>
      </c>
      <c r="BN223" s="106"/>
      <c r="BO223" s="170" t="s">
        <v>208</v>
      </c>
      <c r="BP223" s="170" t="s">
        <v>209</v>
      </c>
      <c r="BQ223" s="170" t="s">
        <v>209</v>
      </c>
      <c r="BR223" s="170" t="s">
        <v>208</v>
      </c>
      <c r="BS223" s="170" t="s">
        <v>208</v>
      </c>
      <c r="BT223" s="106">
        <v>3</v>
      </c>
      <c r="BU223" s="48">
        <f t="shared" si="516"/>
        <v>6</v>
      </c>
      <c r="BV223" s="48">
        <f t="shared" si="517"/>
        <v>18</v>
      </c>
      <c r="BW223" s="48">
        <f t="shared" si="518"/>
        <v>41</v>
      </c>
      <c r="BX223" s="48">
        <f t="shared" si="519"/>
        <v>4</v>
      </c>
      <c r="BY223" s="48">
        <f t="shared" si="520"/>
        <v>3</v>
      </c>
      <c r="BZ223" s="118">
        <f t="shared" si="521"/>
        <v>53136</v>
      </c>
      <c r="CA223" s="118">
        <f t="shared" si="513"/>
        <v>21209.296685529509</v>
      </c>
      <c r="CB223" s="202">
        <f t="shared" si="514"/>
        <v>360</v>
      </c>
      <c r="CC223" s="118">
        <f t="shared" si="522"/>
        <v>7635346.8067906229</v>
      </c>
      <c r="CD223" s="51">
        <f t="shared" si="523"/>
        <v>3.5033248308453301E-4</v>
      </c>
      <c r="CN223" s="301">
        <f t="shared" si="524"/>
        <v>11</v>
      </c>
      <c r="CO223" s="301">
        <v>13</v>
      </c>
      <c r="CP223" s="47" t="str">
        <f t="shared" si="569"/>
        <v>Sc3</v>
      </c>
      <c r="CQ223" s="106"/>
      <c r="CR223" s="170" t="s">
        <v>208</v>
      </c>
      <c r="CS223" s="170" t="s">
        <v>209</v>
      </c>
      <c r="CT223" s="170" t="s">
        <v>209</v>
      </c>
      <c r="CU223" s="170" t="s">
        <v>208</v>
      </c>
      <c r="CV223" s="170" t="s">
        <v>208</v>
      </c>
      <c r="CW223" s="106">
        <v>3</v>
      </c>
      <c r="CX223" s="48">
        <f t="shared" si="525"/>
        <v>6</v>
      </c>
      <c r="CY223" s="48">
        <f t="shared" si="526"/>
        <v>18</v>
      </c>
      <c r="CZ223" s="48">
        <f t="shared" si="527"/>
        <v>41</v>
      </c>
      <c r="DA223" s="48">
        <f t="shared" si="528"/>
        <v>4</v>
      </c>
      <c r="DB223" s="48">
        <f t="shared" si="529"/>
        <v>3</v>
      </c>
      <c r="DC223" s="118">
        <f t="shared" si="530"/>
        <v>53136</v>
      </c>
      <c r="DD223" s="118">
        <f t="shared" si="531"/>
        <v>22310.234125269977</v>
      </c>
      <c r="DE223" s="202">
        <f t="shared" si="532"/>
        <v>600</v>
      </c>
      <c r="DF223" s="118">
        <f t="shared" si="533"/>
        <v>13386140.475161986</v>
      </c>
      <c r="DG223" s="51">
        <f t="shared" si="534"/>
        <v>6.1419604770422416E-4</v>
      </c>
      <c r="DI223" s="148"/>
      <c r="DJ223" s="285"/>
      <c r="DK223" s="285"/>
      <c r="DL223" s="284"/>
      <c r="DM223" s="142"/>
      <c r="DN223" s="142"/>
      <c r="DQ223" s="301">
        <f t="shared" si="535"/>
        <v>11</v>
      </c>
      <c r="DR223" s="301">
        <v>13</v>
      </c>
      <c r="DS223" s="47" t="str">
        <f t="shared" si="570"/>
        <v>Sc3</v>
      </c>
      <c r="DT223" s="106"/>
      <c r="DU223" s="170" t="s">
        <v>208</v>
      </c>
      <c r="DV223" s="170" t="s">
        <v>209</v>
      </c>
      <c r="DW223" s="170" t="s">
        <v>209</v>
      </c>
      <c r="DX223" s="170" t="s">
        <v>208</v>
      </c>
      <c r="DY223" s="170" t="s">
        <v>208</v>
      </c>
      <c r="DZ223" s="106">
        <v>3</v>
      </c>
      <c r="EA223" s="48">
        <f t="shared" si="536"/>
        <v>6</v>
      </c>
      <c r="EB223" s="48">
        <f t="shared" si="537"/>
        <v>18</v>
      </c>
      <c r="EC223" s="48">
        <f t="shared" si="538"/>
        <v>41</v>
      </c>
      <c r="ED223" s="48">
        <f t="shared" si="539"/>
        <v>4</v>
      </c>
      <c r="EE223" s="48">
        <f t="shared" si="540"/>
        <v>3</v>
      </c>
      <c r="EF223" s="118">
        <f t="shared" si="541"/>
        <v>53136</v>
      </c>
      <c r="EG223" s="118">
        <f t="shared" si="542"/>
        <v>17275.469323544832</v>
      </c>
      <c r="EH223" s="202">
        <f t="shared" si="543"/>
        <v>960</v>
      </c>
      <c r="EI223" s="118">
        <f t="shared" si="544"/>
        <v>16584450.55060304</v>
      </c>
      <c r="EJ223" s="51">
        <f t="shared" si="545"/>
        <v>7.6094405257638449E-4</v>
      </c>
      <c r="EL223" s="148"/>
      <c r="EM223" s="285"/>
      <c r="EN223" s="284"/>
      <c r="EO223" s="142"/>
      <c r="EP223" s="142"/>
      <c r="EQ223" s="142"/>
      <c r="ER223" s="142"/>
      <c r="ET223" s="301">
        <f t="shared" si="546"/>
        <v>11</v>
      </c>
      <c r="EU223" s="301">
        <v>13</v>
      </c>
      <c r="EV223" s="47" t="str">
        <f t="shared" si="571"/>
        <v>Sc3</v>
      </c>
      <c r="EW223" s="106"/>
      <c r="EX223" s="170" t="s">
        <v>208</v>
      </c>
      <c r="EY223" s="170" t="s">
        <v>209</v>
      </c>
      <c r="EZ223" s="170" t="s">
        <v>209</v>
      </c>
      <c r="FA223" s="170" t="s">
        <v>208</v>
      </c>
      <c r="FB223" s="170" t="s">
        <v>208</v>
      </c>
      <c r="FC223" s="106">
        <v>3</v>
      </c>
      <c r="FD223" s="48">
        <f t="shared" si="547"/>
        <v>6</v>
      </c>
      <c r="FE223" s="48">
        <f t="shared" si="548"/>
        <v>18</v>
      </c>
      <c r="FF223" s="48">
        <f t="shared" si="549"/>
        <v>41</v>
      </c>
      <c r="FG223" s="48">
        <f t="shared" si="550"/>
        <v>4</v>
      </c>
      <c r="FH223" s="48">
        <f t="shared" si="551"/>
        <v>3</v>
      </c>
      <c r="FI223" s="118">
        <f t="shared" si="552"/>
        <v>53136</v>
      </c>
      <c r="FJ223" s="118">
        <f t="shared" si="553"/>
        <v>20082.094964028776</v>
      </c>
      <c r="FK223" s="202">
        <f t="shared" si="554"/>
        <v>1200</v>
      </c>
      <c r="FL223" s="118">
        <f t="shared" si="555"/>
        <v>24098513.956834532</v>
      </c>
      <c r="FM223" s="51">
        <f t="shared" si="556"/>
        <v>1.1057116915287521E-3</v>
      </c>
      <c r="FO223" s="148"/>
      <c r="FP223" s="285"/>
      <c r="FQ223" s="284"/>
      <c r="FR223" s="142"/>
      <c r="FS223" s="142"/>
      <c r="FT223" s="142"/>
      <c r="FU223" s="142"/>
      <c r="FW223" s="301">
        <f t="shared" si="557"/>
        <v>11</v>
      </c>
      <c r="FX223" s="301">
        <v>13</v>
      </c>
      <c r="FY223" s="47" t="str">
        <f t="shared" si="572"/>
        <v>Sc3</v>
      </c>
      <c r="FZ223" s="106"/>
      <c r="GA223" s="170" t="s">
        <v>208</v>
      </c>
      <c r="GB223" s="170" t="s">
        <v>209</v>
      </c>
      <c r="GC223" s="170" t="s">
        <v>209</v>
      </c>
      <c r="GD223" s="170" t="s">
        <v>208</v>
      </c>
      <c r="GE223" s="170" t="s">
        <v>208</v>
      </c>
      <c r="GF223" s="106">
        <v>3</v>
      </c>
      <c r="GG223" s="48">
        <f t="shared" si="558"/>
        <v>6</v>
      </c>
      <c r="GH223" s="48">
        <f t="shared" si="559"/>
        <v>18</v>
      </c>
      <c r="GI223" s="48">
        <f t="shared" si="560"/>
        <v>41</v>
      </c>
      <c r="GJ223" s="48">
        <f t="shared" si="561"/>
        <v>4</v>
      </c>
      <c r="GK223" s="48">
        <f t="shared" si="562"/>
        <v>3</v>
      </c>
      <c r="GL223" s="118">
        <f t="shared" si="563"/>
        <v>53136</v>
      </c>
      <c r="GM223" s="118">
        <f t="shared" si="564"/>
        <v>20713.0078125</v>
      </c>
      <c r="GN223" s="202">
        <f t="shared" si="565"/>
        <v>1800</v>
      </c>
      <c r="GO223" s="118">
        <f t="shared" si="566"/>
        <v>37283414.0625</v>
      </c>
      <c r="GP223" s="51">
        <f t="shared" si="567"/>
        <v>1.7106742309030256E-3</v>
      </c>
      <c r="GS223" s="48">
        <v>10</v>
      </c>
      <c r="GT223" s="47">
        <v>5</v>
      </c>
      <c r="GU223" s="97" t="s">
        <v>240</v>
      </c>
      <c r="GV223" s="297">
        <f t="shared" si="481"/>
        <v>3</v>
      </c>
      <c r="GW223" s="47" t="s">
        <v>206</v>
      </c>
      <c r="GX223" s="99" t="str">
        <f t="shared" si="477"/>
        <v>Jk5</v>
      </c>
      <c r="GY223" s="48">
        <f t="shared" si="486"/>
        <v>300</v>
      </c>
      <c r="GZ223" s="307">
        <f t="shared" si="507"/>
        <v>112363.45729426006</v>
      </c>
      <c r="HA223" s="95">
        <f t="shared" si="483"/>
        <v>1558.2680901448584</v>
      </c>
      <c r="HB223" s="51">
        <f t="shared" si="478"/>
        <v>8.9585731730622211E-4</v>
      </c>
      <c r="HC223" s="51">
        <f t="shared" si="479"/>
        <v>3.2086904888973204E-3</v>
      </c>
      <c r="HD223" s="453">
        <f t="shared" si="480"/>
        <v>1.1202308822009944E-2</v>
      </c>
    </row>
    <row r="224" spans="13:212">
      <c r="M224" s="49" t="str">
        <f t="shared" si="505"/>
        <v>PIC-c</v>
      </c>
      <c r="N224" s="201">
        <f t="shared" si="495"/>
        <v>1</v>
      </c>
      <c r="O224" s="47">
        <f t="shared" si="496"/>
        <v>1</v>
      </c>
      <c r="P224" s="47">
        <f t="shared" si="497"/>
        <v>1</v>
      </c>
      <c r="Q224" s="47">
        <f t="shared" si="498"/>
        <v>1</v>
      </c>
      <c r="R224" s="201">
        <f t="shared" si="499"/>
        <v>1</v>
      </c>
      <c r="AE224" s="49" t="str">
        <f t="shared" si="506"/>
        <v>PIC-c</v>
      </c>
      <c r="AF224" s="201">
        <f t="shared" si="500"/>
        <v>1</v>
      </c>
      <c r="AG224" s="47">
        <f t="shared" si="501"/>
        <v>1</v>
      </c>
      <c r="AH224" s="47">
        <f t="shared" si="502"/>
        <v>1</v>
      </c>
      <c r="AI224" s="47">
        <f t="shared" si="503"/>
        <v>1</v>
      </c>
      <c r="AJ224" s="201" t="str">
        <f t="shared" si="504"/>
        <v/>
      </c>
      <c r="AL224" s="142"/>
      <c r="AM224" s="142"/>
      <c r="AN224" s="142"/>
      <c r="AO224" s="142"/>
      <c r="AP224" s="142"/>
      <c r="AQ224" s="142"/>
      <c r="AR224" s="142"/>
      <c r="AT224" s="46">
        <f t="shared" si="573"/>
        <v>7</v>
      </c>
      <c r="AU224" s="47" t="str">
        <f t="shared" si="573"/>
        <v>A</v>
      </c>
      <c r="AV224" s="47" t="str">
        <f t="shared" si="573"/>
        <v>Ac</v>
      </c>
      <c r="AW224" s="171">
        <f t="shared" si="575"/>
        <v>0</v>
      </c>
      <c r="AX224" s="171">
        <f t="shared" si="574"/>
        <v>0</v>
      </c>
      <c r="AY224" s="171">
        <f t="shared" si="574"/>
        <v>3.6869298128740721E-3</v>
      </c>
      <c r="AZ224" s="171">
        <f t="shared" si="574"/>
        <v>3.1165932484142627E-3</v>
      </c>
      <c r="BA224" s="171">
        <f t="shared" si="574"/>
        <v>1.5894625566912738E-2</v>
      </c>
      <c r="BK224" s="301">
        <f t="shared" si="515"/>
        <v>12</v>
      </c>
      <c r="BL224" s="301">
        <v>13</v>
      </c>
      <c r="BM224" s="47" t="str">
        <f t="shared" si="568"/>
        <v>Sc3</v>
      </c>
      <c r="BN224" s="106"/>
      <c r="BO224" s="170" t="s">
        <v>208</v>
      </c>
      <c r="BP224" s="170" t="s">
        <v>209</v>
      </c>
      <c r="BQ224" s="170" t="s">
        <v>208</v>
      </c>
      <c r="BR224" s="170" t="s">
        <v>209</v>
      </c>
      <c r="BS224" s="170" t="s">
        <v>208</v>
      </c>
      <c r="BT224" s="106">
        <v>3</v>
      </c>
      <c r="BU224" s="48">
        <f t="shared" si="516"/>
        <v>6</v>
      </c>
      <c r="BV224" s="48">
        <f t="shared" si="517"/>
        <v>18</v>
      </c>
      <c r="BW224" s="48">
        <f t="shared" si="518"/>
        <v>4</v>
      </c>
      <c r="BX224" s="48">
        <f t="shared" si="519"/>
        <v>68</v>
      </c>
      <c r="BY224" s="48">
        <f t="shared" si="520"/>
        <v>3</v>
      </c>
      <c r="BZ224" s="118">
        <f t="shared" si="521"/>
        <v>88128</v>
      </c>
      <c r="CA224" s="118">
        <f t="shared" si="513"/>
        <v>35176.394502829426</v>
      </c>
      <c r="CB224" s="202">
        <f t="shared" si="514"/>
        <v>360</v>
      </c>
      <c r="CC224" s="118">
        <f t="shared" si="522"/>
        <v>12663502.021018593</v>
      </c>
      <c r="CD224" s="51">
        <f t="shared" si="523"/>
        <v>5.8103924023776197E-4</v>
      </c>
      <c r="CN224" s="301">
        <f t="shared" si="524"/>
        <v>12</v>
      </c>
      <c r="CO224" s="301">
        <v>13</v>
      </c>
      <c r="CP224" s="47" t="str">
        <f t="shared" si="569"/>
        <v>Sc3</v>
      </c>
      <c r="CQ224" s="106"/>
      <c r="CR224" s="170" t="s">
        <v>208</v>
      </c>
      <c r="CS224" s="170" t="s">
        <v>209</v>
      </c>
      <c r="CT224" s="170" t="s">
        <v>208</v>
      </c>
      <c r="CU224" s="170" t="s">
        <v>209</v>
      </c>
      <c r="CV224" s="170" t="s">
        <v>208</v>
      </c>
      <c r="CW224" s="106">
        <v>3</v>
      </c>
      <c r="CX224" s="48">
        <f t="shared" si="525"/>
        <v>6</v>
      </c>
      <c r="CY224" s="48">
        <f t="shared" si="526"/>
        <v>18</v>
      </c>
      <c r="CZ224" s="48">
        <f t="shared" si="527"/>
        <v>4</v>
      </c>
      <c r="DA224" s="48">
        <f t="shared" si="528"/>
        <v>68</v>
      </c>
      <c r="DB224" s="48">
        <f t="shared" si="529"/>
        <v>3</v>
      </c>
      <c r="DC224" s="118">
        <f t="shared" si="530"/>
        <v>88128</v>
      </c>
      <c r="DD224" s="118">
        <f t="shared" si="531"/>
        <v>37002.339524838011</v>
      </c>
      <c r="DE224" s="202">
        <f t="shared" si="532"/>
        <v>600</v>
      </c>
      <c r="DF224" s="118">
        <f t="shared" si="533"/>
        <v>22201403.714902807</v>
      </c>
      <c r="DG224" s="51">
        <f t="shared" si="534"/>
        <v>1.0186666157045671E-3</v>
      </c>
      <c r="DI224" s="148"/>
      <c r="DJ224" s="285"/>
      <c r="DK224" s="285"/>
      <c r="DL224" s="284"/>
      <c r="DM224" s="142"/>
      <c r="DN224" s="142"/>
      <c r="DQ224" s="301">
        <f t="shared" si="535"/>
        <v>12</v>
      </c>
      <c r="DR224" s="301">
        <v>13</v>
      </c>
      <c r="DS224" s="47" t="str">
        <f t="shared" si="570"/>
        <v>Sc3</v>
      </c>
      <c r="DT224" s="106"/>
      <c r="DU224" s="170" t="s">
        <v>208</v>
      </c>
      <c r="DV224" s="170" t="s">
        <v>209</v>
      </c>
      <c r="DW224" s="170" t="s">
        <v>208</v>
      </c>
      <c r="DX224" s="170" t="s">
        <v>209</v>
      </c>
      <c r="DY224" s="170" t="s">
        <v>208</v>
      </c>
      <c r="DZ224" s="106">
        <v>3</v>
      </c>
      <c r="EA224" s="48">
        <f t="shared" si="536"/>
        <v>6</v>
      </c>
      <c r="EB224" s="48">
        <f t="shared" si="537"/>
        <v>18</v>
      </c>
      <c r="EC224" s="48">
        <f t="shared" si="538"/>
        <v>4</v>
      </c>
      <c r="ED224" s="48">
        <f t="shared" si="539"/>
        <v>68</v>
      </c>
      <c r="EE224" s="48">
        <f t="shared" si="540"/>
        <v>3</v>
      </c>
      <c r="EF224" s="118">
        <f t="shared" si="541"/>
        <v>88128</v>
      </c>
      <c r="EG224" s="118">
        <f t="shared" si="542"/>
        <v>28651.997902464602</v>
      </c>
      <c r="EH224" s="202">
        <f t="shared" si="543"/>
        <v>960</v>
      </c>
      <c r="EI224" s="118">
        <f t="shared" si="544"/>
        <v>27505917.986366019</v>
      </c>
      <c r="EJ224" s="51">
        <f t="shared" si="545"/>
        <v>1.2620535506144915E-3</v>
      </c>
      <c r="EL224" s="148"/>
      <c r="EM224" s="285"/>
      <c r="EN224" s="284"/>
      <c r="EO224" s="142"/>
      <c r="EP224" s="142"/>
      <c r="EQ224" s="142"/>
      <c r="ER224" s="142"/>
      <c r="ET224" s="301">
        <f t="shared" si="546"/>
        <v>12</v>
      </c>
      <c r="EU224" s="301">
        <v>13</v>
      </c>
      <c r="EV224" s="47" t="str">
        <f t="shared" si="571"/>
        <v>Sc3</v>
      </c>
      <c r="EW224" s="106"/>
      <c r="EX224" s="170" t="s">
        <v>208</v>
      </c>
      <c r="EY224" s="170" t="s">
        <v>209</v>
      </c>
      <c r="EZ224" s="170" t="s">
        <v>208</v>
      </c>
      <c r="FA224" s="170" t="s">
        <v>209</v>
      </c>
      <c r="FB224" s="170" t="s">
        <v>208</v>
      </c>
      <c r="FC224" s="106">
        <v>3</v>
      </c>
      <c r="FD224" s="48">
        <f t="shared" si="547"/>
        <v>6</v>
      </c>
      <c r="FE224" s="48">
        <f t="shared" si="548"/>
        <v>18</v>
      </c>
      <c r="FF224" s="48">
        <f t="shared" si="549"/>
        <v>4</v>
      </c>
      <c r="FG224" s="48">
        <f t="shared" si="550"/>
        <v>68</v>
      </c>
      <c r="FH224" s="48">
        <f t="shared" si="551"/>
        <v>3</v>
      </c>
      <c r="FI224" s="118">
        <f t="shared" si="552"/>
        <v>88128</v>
      </c>
      <c r="FJ224" s="118">
        <f t="shared" si="553"/>
        <v>33306.889208633096</v>
      </c>
      <c r="FK224" s="202">
        <f t="shared" si="554"/>
        <v>1200</v>
      </c>
      <c r="FL224" s="118">
        <f t="shared" si="555"/>
        <v>39968267.050359719</v>
      </c>
      <c r="FM224" s="51">
        <f t="shared" si="556"/>
        <v>1.833863293267199E-3</v>
      </c>
      <c r="FO224" s="148"/>
      <c r="FP224" s="285"/>
      <c r="FQ224" s="284"/>
      <c r="FR224" s="142"/>
      <c r="FS224" s="142"/>
      <c r="FT224" s="142"/>
      <c r="FU224" s="142"/>
      <c r="FW224" s="301">
        <f t="shared" si="557"/>
        <v>12</v>
      </c>
      <c r="FX224" s="301">
        <v>13</v>
      </c>
      <c r="FY224" s="47" t="str">
        <f t="shared" si="572"/>
        <v>Sc3</v>
      </c>
      <c r="FZ224" s="106"/>
      <c r="GA224" s="170" t="s">
        <v>208</v>
      </c>
      <c r="GB224" s="170" t="s">
        <v>209</v>
      </c>
      <c r="GC224" s="170" t="s">
        <v>208</v>
      </c>
      <c r="GD224" s="170" t="s">
        <v>209</v>
      </c>
      <c r="GE224" s="170" t="s">
        <v>208</v>
      </c>
      <c r="GF224" s="106">
        <v>3</v>
      </c>
      <c r="GG224" s="48">
        <f t="shared" si="558"/>
        <v>6</v>
      </c>
      <c r="GH224" s="48">
        <f t="shared" si="559"/>
        <v>18</v>
      </c>
      <c r="GI224" s="48">
        <f t="shared" si="560"/>
        <v>4</v>
      </c>
      <c r="GJ224" s="48">
        <f t="shared" si="561"/>
        <v>68</v>
      </c>
      <c r="GK224" s="48">
        <f t="shared" si="562"/>
        <v>3</v>
      </c>
      <c r="GL224" s="118">
        <f t="shared" si="563"/>
        <v>88128</v>
      </c>
      <c r="GM224" s="118">
        <f t="shared" si="564"/>
        <v>34353.28125</v>
      </c>
      <c r="GN224" s="202">
        <f t="shared" si="565"/>
        <v>1800</v>
      </c>
      <c r="GO224" s="118">
        <f t="shared" si="566"/>
        <v>61835906.25</v>
      </c>
      <c r="GP224" s="51">
        <f t="shared" si="567"/>
        <v>2.8372157975952617E-3</v>
      </c>
      <c r="GS224" s="48">
        <v>10</v>
      </c>
      <c r="GT224" s="47">
        <v>4</v>
      </c>
      <c r="GU224" s="97" t="s">
        <v>240</v>
      </c>
      <c r="GV224" s="297">
        <f t="shared" si="481"/>
        <v>3</v>
      </c>
      <c r="GW224" s="47" t="s">
        <v>206</v>
      </c>
      <c r="GX224" s="99" t="str">
        <f t="shared" si="477"/>
        <v>Jk4</v>
      </c>
      <c r="GY224" s="48">
        <f t="shared" si="486"/>
        <v>60</v>
      </c>
      <c r="GZ224" s="307">
        <f t="shared" si="507"/>
        <v>374544.85764753353</v>
      </c>
      <c r="HA224" s="95">
        <f t="shared" si="483"/>
        <v>467.48042704345755</v>
      </c>
      <c r="HB224" s="51">
        <f t="shared" si="478"/>
        <v>2.986191057687407E-3</v>
      </c>
      <c r="HC224" s="51">
        <f t="shared" si="479"/>
        <v>2.139126992598214E-3</v>
      </c>
      <c r="HD224" s="453">
        <f t="shared" si="480"/>
        <v>6.7823167451967349E-5</v>
      </c>
    </row>
    <row r="225" spans="13:212">
      <c r="M225" s="49" t="str">
        <f t="shared" si="505"/>
        <v>PIC-c</v>
      </c>
      <c r="N225" s="201">
        <f t="shared" si="495"/>
        <v>1</v>
      </c>
      <c r="O225" s="47" t="str">
        <f t="shared" si="496"/>
        <v/>
      </c>
      <c r="P225" s="47">
        <f t="shared" si="497"/>
        <v>1</v>
      </c>
      <c r="Q225" s="47">
        <f t="shared" si="498"/>
        <v>1</v>
      </c>
      <c r="R225" s="201">
        <f t="shared" si="499"/>
        <v>1</v>
      </c>
      <c r="AE225" s="49" t="str">
        <f t="shared" si="506"/>
        <v>PIC-c</v>
      </c>
      <c r="AF225" s="201">
        <f t="shared" si="500"/>
        <v>1</v>
      </c>
      <c r="AG225" s="47" t="str">
        <f t="shared" si="501"/>
        <v/>
      </c>
      <c r="AH225" s="47">
        <f t="shared" si="502"/>
        <v>1</v>
      </c>
      <c r="AI225" s="47">
        <f t="shared" si="503"/>
        <v>1</v>
      </c>
      <c r="AJ225" s="201" t="str">
        <f t="shared" si="504"/>
        <v/>
      </c>
      <c r="AL225" s="142"/>
      <c r="AM225" s="142"/>
      <c r="AN225" s="142"/>
      <c r="AO225" s="142"/>
      <c r="AP225" s="142"/>
      <c r="AQ225" s="142"/>
      <c r="AR225" s="142"/>
      <c r="AT225" s="46">
        <f t="shared" si="573"/>
        <v>8</v>
      </c>
      <c r="AU225" s="47" t="str">
        <f t="shared" si="573"/>
        <v>K</v>
      </c>
      <c r="AV225" s="47" t="str">
        <f t="shared" si="573"/>
        <v>Kg</v>
      </c>
      <c r="AW225" s="171">
        <f t="shared" si="575"/>
        <v>0</v>
      </c>
      <c r="AX225" s="171">
        <f t="shared" si="574"/>
        <v>0</v>
      </c>
      <c r="AY225" s="171">
        <f t="shared" si="574"/>
        <v>4.13597895674976E-4</v>
      </c>
      <c r="AZ225" s="171">
        <f t="shared" si="574"/>
        <v>2.4932745987314101E-3</v>
      </c>
      <c r="BA225" s="171">
        <f t="shared" si="574"/>
        <v>4.2074008853592547E-3</v>
      </c>
      <c r="BK225" s="301">
        <f t="shared" si="515"/>
        <v>13</v>
      </c>
      <c r="BL225" s="301">
        <v>13</v>
      </c>
      <c r="BM225" s="47" t="str">
        <f t="shared" si="568"/>
        <v>Sc3</v>
      </c>
      <c r="BN225" s="106"/>
      <c r="BO225" s="170" t="s">
        <v>208</v>
      </c>
      <c r="BP225" s="170" t="s">
        <v>209</v>
      </c>
      <c r="BQ225" s="170" t="s">
        <v>208</v>
      </c>
      <c r="BR225" s="170" t="s">
        <v>208</v>
      </c>
      <c r="BS225" s="170" t="s">
        <v>209</v>
      </c>
      <c r="BT225" s="106">
        <v>3</v>
      </c>
      <c r="BU225" s="48">
        <f t="shared" si="516"/>
        <v>6</v>
      </c>
      <c r="BV225" s="48">
        <f t="shared" si="517"/>
        <v>18</v>
      </c>
      <c r="BW225" s="48">
        <f t="shared" si="518"/>
        <v>4</v>
      </c>
      <c r="BX225" s="48">
        <f t="shared" si="519"/>
        <v>4</v>
      </c>
      <c r="BY225" s="48">
        <f t="shared" si="520"/>
        <v>88</v>
      </c>
      <c r="BZ225" s="118">
        <f t="shared" si="521"/>
        <v>152064</v>
      </c>
      <c r="CA225" s="118">
        <f t="shared" si="513"/>
        <v>60696.523848019402</v>
      </c>
      <c r="CB225" s="202">
        <f t="shared" si="514"/>
        <v>360</v>
      </c>
      <c r="CC225" s="118">
        <f t="shared" si="522"/>
        <v>21850748.585286986</v>
      </c>
      <c r="CD225" s="51">
        <f t="shared" si="523"/>
        <v>1.0025775125671189E-3</v>
      </c>
      <c r="CN225" s="301">
        <f t="shared" si="524"/>
        <v>13</v>
      </c>
      <c r="CO225" s="301">
        <v>13</v>
      </c>
      <c r="CP225" s="47" t="str">
        <f t="shared" si="569"/>
        <v>Sc3</v>
      </c>
      <c r="CQ225" s="106"/>
      <c r="CR225" s="170" t="s">
        <v>208</v>
      </c>
      <c r="CS225" s="170" t="s">
        <v>209</v>
      </c>
      <c r="CT225" s="170" t="s">
        <v>208</v>
      </c>
      <c r="CU225" s="170" t="s">
        <v>208</v>
      </c>
      <c r="CV225" s="170" t="s">
        <v>209</v>
      </c>
      <c r="CW225" s="106">
        <v>3</v>
      </c>
      <c r="CX225" s="48">
        <f t="shared" si="525"/>
        <v>6</v>
      </c>
      <c r="CY225" s="48">
        <f t="shared" si="526"/>
        <v>18</v>
      </c>
      <c r="CZ225" s="48">
        <f t="shared" si="527"/>
        <v>4</v>
      </c>
      <c r="DA225" s="48">
        <f t="shared" si="528"/>
        <v>4</v>
      </c>
      <c r="DB225" s="48">
        <f t="shared" si="529"/>
        <v>88</v>
      </c>
      <c r="DC225" s="118">
        <f t="shared" si="530"/>
        <v>152064</v>
      </c>
      <c r="DD225" s="118">
        <f t="shared" si="531"/>
        <v>63847.174082073427</v>
      </c>
      <c r="DE225" s="202">
        <f t="shared" si="532"/>
        <v>600</v>
      </c>
      <c r="DF225" s="118">
        <f t="shared" si="533"/>
        <v>38308304.44924406</v>
      </c>
      <c r="DG225" s="51">
        <f t="shared" si="534"/>
        <v>1.7576992584706253E-3</v>
      </c>
      <c r="DI225" s="148"/>
      <c r="DJ225" s="285"/>
      <c r="DK225" s="285"/>
      <c r="DL225" s="284"/>
      <c r="DM225" s="142"/>
      <c r="DN225" s="142"/>
      <c r="DQ225" s="301">
        <f t="shared" si="535"/>
        <v>13</v>
      </c>
      <c r="DR225" s="301">
        <v>13</v>
      </c>
      <c r="DS225" s="47" t="str">
        <f t="shared" si="570"/>
        <v>Sc3</v>
      </c>
      <c r="DT225" s="106"/>
      <c r="DU225" s="170" t="s">
        <v>208</v>
      </c>
      <c r="DV225" s="170" t="s">
        <v>209</v>
      </c>
      <c r="DW225" s="170" t="s">
        <v>208</v>
      </c>
      <c r="DX225" s="170" t="s">
        <v>208</v>
      </c>
      <c r="DY225" s="170" t="s">
        <v>209</v>
      </c>
      <c r="DZ225" s="106">
        <v>3</v>
      </c>
      <c r="EA225" s="48">
        <f t="shared" si="536"/>
        <v>6</v>
      </c>
      <c r="EB225" s="48">
        <f t="shared" si="537"/>
        <v>18</v>
      </c>
      <c r="EC225" s="48">
        <f t="shared" si="538"/>
        <v>4</v>
      </c>
      <c r="ED225" s="48">
        <f t="shared" si="539"/>
        <v>4</v>
      </c>
      <c r="EE225" s="48">
        <f t="shared" si="540"/>
        <v>88</v>
      </c>
      <c r="EF225" s="118">
        <f t="shared" si="541"/>
        <v>152064</v>
      </c>
      <c r="EG225" s="118">
        <f t="shared" si="542"/>
        <v>49438.741478762451</v>
      </c>
      <c r="EH225" s="202">
        <f t="shared" si="543"/>
        <v>960</v>
      </c>
      <c r="EI225" s="118">
        <f t="shared" si="544"/>
        <v>47461191.819611952</v>
      </c>
      <c r="EJ225" s="51">
        <f t="shared" si="545"/>
        <v>2.1776610285112793E-3</v>
      </c>
      <c r="EL225" s="148"/>
      <c r="EM225" s="285"/>
      <c r="EN225" s="284"/>
      <c r="EO225" s="142"/>
      <c r="EP225" s="142"/>
      <c r="EQ225" s="142"/>
      <c r="ER225" s="142"/>
      <c r="ET225" s="301">
        <f t="shared" si="546"/>
        <v>13</v>
      </c>
      <c r="EU225" s="301">
        <v>13</v>
      </c>
      <c r="EV225" s="47" t="str">
        <f t="shared" si="571"/>
        <v>Sc3</v>
      </c>
      <c r="EW225" s="106"/>
      <c r="EX225" s="170" t="s">
        <v>208</v>
      </c>
      <c r="EY225" s="170" t="s">
        <v>209</v>
      </c>
      <c r="EZ225" s="170" t="s">
        <v>208</v>
      </c>
      <c r="FA225" s="170" t="s">
        <v>208</v>
      </c>
      <c r="FB225" s="170" t="s">
        <v>209</v>
      </c>
      <c r="FC225" s="106">
        <v>3</v>
      </c>
      <c r="FD225" s="48">
        <f t="shared" si="547"/>
        <v>6</v>
      </c>
      <c r="FE225" s="48">
        <f t="shared" si="548"/>
        <v>18</v>
      </c>
      <c r="FF225" s="48">
        <f t="shared" si="549"/>
        <v>4</v>
      </c>
      <c r="FG225" s="48">
        <f t="shared" si="550"/>
        <v>4</v>
      </c>
      <c r="FH225" s="48">
        <f t="shared" si="551"/>
        <v>88</v>
      </c>
      <c r="FI225" s="118">
        <f t="shared" si="552"/>
        <v>152064</v>
      </c>
      <c r="FJ225" s="118">
        <f t="shared" si="553"/>
        <v>57470.71079136691</v>
      </c>
      <c r="FK225" s="202">
        <f t="shared" si="554"/>
        <v>1200</v>
      </c>
      <c r="FL225" s="118">
        <f t="shared" si="555"/>
        <v>68964852.949640289</v>
      </c>
      <c r="FM225" s="51">
        <f t="shared" si="556"/>
        <v>3.1643131334806568E-3</v>
      </c>
      <c r="FO225" s="148"/>
      <c r="FP225" s="285"/>
      <c r="FQ225" s="284"/>
      <c r="FR225" s="142"/>
      <c r="FS225" s="142"/>
      <c r="FT225" s="142"/>
      <c r="FU225" s="142"/>
      <c r="FW225" s="301">
        <f t="shared" si="557"/>
        <v>13</v>
      </c>
      <c r="FX225" s="301">
        <v>13</v>
      </c>
      <c r="FY225" s="47" t="str">
        <f t="shared" si="572"/>
        <v>Sc3</v>
      </c>
      <c r="FZ225" s="106"/>
      <c r="GA225" s="170" t="s">
        <v>208</v>
      </c>
      <c r="GB225" s="170" t="s">
        <v>209</v>
      </c>
      <c r="GC225" s="170" t="s">
        <v>208</v>
      </c>
      <c r="GD225" s="170" t="s">
        <v>208</v>
      </c>
      <c r="GE225" s="170" t="s">
        <v>209</v>
      </c>
      <c r="GF225" s="106">
        <v>3</v>
      </c>
      <c r="GG225" s="48">
        <f t="shared" si="558"/>
        <v>6</v>
      </c>
      <c r="GH225" s="48">
        <f t="shared" si="559"/>
        <v>18</v>
      </c>
      <c r="GI225" s="48">
        <f t="shared" si="560"/>
        <v>4</v>
      </c>
      <c r="GJ225" s="48">
        <f t="shared" si="561"/>
        <v>4</v>
      </c>
      <c r="GK225" s="48">
        <f t="shared" si="562"/>
        <v>88</v>
      </c>
      <c r="GL225" s="118">
        <f t="shared" si="563"/>
        <v>152064</v>
      </c>
      <c r="GM225" s="118">
        <f t="shared" si="564"/>
        <v>59276.25</v>
      </c>
      <c r="GN225" s="202">
        <f t="shared" si="565"/>
        <v>1800</v>
      </c>
      <c r="GO225" s="118">
        <f t="shared" si="566"/>
        <v>106697250</v>
      </c>
      <c r="GP225" s="51">
        <f t="shared" si="567"/>
        <v>4.8955880429094713E-3</v>
      </c>
      <c r="GS225" s="48">
        <v>10</v>
      </c>
      <c r="GT225" s="47">
        <v>3</v>
      </c>
      <c r="GU225" s="97" t="s">
        <v>240</v>
      </c>
      <c r="GV225" s="297">
        <f t="shared" si="481"/>
        <v>3</v>
      </c>
      <c r="GW225" s="47" t="s">
        <v>206</v>
      </c>
      <c r="GX225" s="99" t="str">
        <f t="shared" si="477"/>
        <v>Jk3</v>
      </c>
      <c r="GY225" s="48">
        <f t="shared" si="486"/>
        <v>30</v>
      </c>
      <c r="GZ225" s="307">
        <f t="shared" si="507"/>
        <v>252817.77891208511</v>
      </c>
      <c r="HA225" s="95">
        <f t="shared" si="483"/>
        <v>692.56359561993725</v>
      </c>
      <c r="HB225" s="51">
        <f t="shared" si="478"/>
        <v>2.0156789639389993E-3</v>
      </c>
      <c r="HC225" s="51">
        <f t="shared" si="479"/>
        <v>7.2195536000189693E-4</v>
      </c>
      <c r="HD225" s="453">
        <f t="shared" si="480"/>
        <v>1.4965298160207771E-4</v>
      </c>
    </row>
    <row r="226" spans="13:212">
      <c r="M226" s="49" t="str">
        <f t="shared" si="505"/>
        <v>PIC-c</v>
      </c>
      <c r="N226" s="201">
        <f t="shared" si="495"/>
        <v>1</v>
      </c>
      <c r="O226" s="47" t="str">
        <f t="shared" si="496"/>
        <v/>
      </c>
      <c r="P226" s="47">
        <f t="shared" si="497"/>
        <v>1</v>
      </c>
      <c r="Q226" s="47">
        <f t="shared" si="498"/>
        <v>1</v>
      </c>
      <c r="R226" s="201">
        <f t="shared" si="499"/>
        <v>1</v>
      </c>
      <c r="AE226" s="49" t="str">
        <f t="shared" si="506"/>
        <v>PIC-c</v>
      </c>
      <c r="AF226" s="201">
        <f t="shared" si="500"/>
        <v>1</v>
      </c>
      <c r="AG226" s="47" t="str">
        <f t="shared" si="501"/>
        <v/>
      </c>
      <c r="AH226" s="47">
        <f t="shared" si="502"/>
        <v>1</v>
      </c>
      <c r="AI226" s="47">
        <f t="shared" si="503"/>
        <v>1</v>
      </c>
      <c r="AJ226" s="201" t="str">
        <f t="shared" si="504"/>
        <v/>
      </c>
      <c r="AL226" s="142"/>
      <c r="AM226" s="142"/>
      <c r="AN226" s="142"/>
      <c r="AO226" s="142"/>
      <c r="AP226" s="142"/>
      <c r="AQ226" s="142"/>
      <c r="AR226" s="142"/>
      <c r="AT226" s="46">
        <f t="shared" si="573"/>
        <v>9</v>
      </c>
      <c r="AU226" s="47" t="str">
        <f t="shared" si="573"/>
        <v>Q</v>
      </c>
      <c r="AV226" s="47" t="str">
        <f t="shared" si="573"/>
        <v>Qn</v>
      </c>
      <c r="AW226" s="171">
        <f t="shared" si="575"/>
        <v>0</v>
      </c>
      <c r="AX226" s="171">
        <f t="shared" si="574"/>
        <v>0</v>
      </c>
      <c r="AY226" s="171">
        <f t="shared" si="574"/>
        <v>9.7609103379294355E-3</v>
      </c>
      <c r="AZ226" s="171">
        <f t="shared" si="574"/>
        <v>2.9669967724903776E-3</v>
      </c>
      <c r="BA226" s="171">
        <f t="shared" si="574"/>
        <v>1.3089691643339901E-2</v>
      </c>
      <c r="BK226" s="301">
        <f t="shared" si="515"/>
        <v>14</v>
      </c>
      <c r="BL226" s="301">
        <v>13</v>
      </c>
      <c r="BM226" s="47" t="str">
        <f t="shared" si="568"/>
        <v>Sc3</v>
      </c>
      <c r="BN226" s="106"/>
      <c r="BO226" s="170" t="s">
        <v>208</v>
      </c>
      <c r="BP226" s="170" t="s">
        <v>208</v>
      </c>
      <c r="BQ226" s="170" t="s">
        <v>209</v>
      </c>
      <c r="BR226" s="170" t="s">
        <v>209</v>
      </c>
      <c r="BS226" s="170" t="s">
        <v>208</v>
      </c>
      <c r="BT226" s="106">
        <v>3</v>
      </c>
      <c r="BU226" s="48">
        <f t="shared" si="516"/>
        <v>6</v>
      </c>
      <c r="BV226" s="48">
        <f t="shared" si="517"/>
        <v>4</v>
      </c>
      <c r="BW226" s="48">
        <f t="shared" si="518"/>
        <v>41</v>
      </c>
      <c r="BX226" s="48">
        <f t="shared" si="519"/>
        <v>68</v>
      </c>
      <c r="BY226" s="48">
        <f t="shared" si="520"/>
        <v>3</v>
      </c>
      <c r="BZ226" s="118">
        <f t="shared" si="521"/>
        <v>200736</v>
      </c>
      <c r="CA226" s="118">
        <f t="shared" si="513"/>
        <v>80124.009700889248</v>
      </c>
      <c r="CB226" s="202">
        <f t="shared" si="514"/>
        <v>360</v>
      </c>
      <c r="CC226" s="118">
        <f t="shared" si="522"/>
        <v>28844643.492320128</v>
      </c>
      <c r="CD226" s="51">
        <f t="shared" si="523"/>
        <v>1.3234782694304579E-3</v>
      </c>
      <c r="CN226" s="301">
        <f t="shared" si="524"/>
        <v>14</v>
      </c>
      <c r="CO226" s="301">
        <v>13</v>
      </c>
      <c r="CP226" s="47" t="str">
        <f t="shared" si="569"/>
        <v>Sc3</v>
      </c>
      <c r="CQ226" s="106"/>
      <c r="CR226" s="170" t="s">
        <v>208</v>
      </c>
      <c r="CS226" s="170" t="s">
        <v>208</v>
      </c>
      <c r="CT226" s="170" t="s">
        <v>209</v>
      </c>
      <c r="CU226" s="170" t="s">
        <v>209</v>
      </c>
      <c r="CV226" s="170" t="s">
        <v>208</v>
      </c>
      <c r="CW226" s="106">
        <v>3</v>
      </c>
      <c r="CX226" s="48">
        <f t="shared" si="525"/>
        <v>6</v>
      </c>
      <c r="CY226" s="48">
        <f t="shared" si="526"/>
        <v>4</v>
      </c>
      <c r="CZ226" s="48">
        <f t="shared" si="527"/>
        <v>41</v>
      </c>
      <c r="DA226" s="48">
        <f t="shared" si="528"/>
        <v>68</v>
      </c>
      <c r="DB226" s="48">
        <f t="shared" si="529"/>
        <v>3</v>
      </c>
      <c r="DC226" s="118">
        <f t="shared" si="530"/>
        <v>200736</v>
      </c>
      <c r="DD226" s="118">
        <f t="shared" si="531"/>
        <v>84283.106695464361</v>
      </c>
      <c r="DE226" s="202">
        <f t="shared" si="532"/>
        <v>600</v>
      </c>
      <c r="DF226" s="118">
        <f t="shared" si="533"/>
        <v>50569864.017278619</v>
      </c>
      <c r="DG226" s="51">
        <f t="shared" si="534"/>
        <v>2.3202961802159584E-3</v>
      </c>
      <c r="DI226" s="148"/>
      <c r="DJ226" s="285"/>
      <c r="DK226" s="285"/>
      <c r="DL226" s="284"/>
      <c r="DM226" s="142"/>
      <c r="DN226" s="142"/>
      <c r="DQ226" s="301">
        <f t="shared" si="535"/>
        <v>14</v>
      </c>
      <c r="DR226" s="301">
        <v>13</v>
      </c>
      <c r="DS226" s="47" t="str">
        <f t="shared" si="570"/>
        <v>Sc3</v>
      </c>
      <c r="DT226" s="106"/>
      <c r="DU226" s="170" t="s">
        <v>208</v>
      </c>
      <c r="DV226" s="170" t="s">
        <v>208</v>
      </c>
      <c r="DW226" s="170" t="s">
        <v>209</v>
      </c>
      <c r="DX226" s="170" t="s">
        <v>209</v>
      </c>
      <c r="DY226" s="170" t="s">
        <v>208</v>
      </c>
      <c r="DZ226" s="106">
        <v>3</v>
      </c>
      <c r="EA226" s="48">
        <f t="shared" si="536"/>
        <v>6</v>
      </c>
      <c r="EB226" s="48">
        <f t="shared" si="537"/>
        <v>4</v>
      </c>
      <c r="EC226" s="48">
        <f t="shared" si="538"/>
        <v>41</v>
      </c>
      <c r="ED226" s="48">
        <f t="shared" si="539"/>
        <v>68</v>
      </c>
      <c r="EE226" s="48">
        <f t="shared" si="540"/>
        <v>3</v>
      </c>
      <c r="EF226" s="118">
        <f t="shared" si="541"/>
        <v>200736</v>
      </c>
      <c r="EG226" s="118">
        <f t="shared" si="542"/>
        <v>65262.884111169369</v>
      </c>
      <c r="EH226" s="202">
        <f t="shared" si="543"/>
        <v>960</v>
      </c>
      <c r="EI226" s="118">
        <f t="shared" si="544"/>
        <v>62652368.746722594</v>
      </c>
      <c r="EJ226" s="51">
        <f t="shared" si="545"/>
        <v>2.8746775319552303E-3</v>
      </c>
      <c r="EL226" s="148"/>
      <c r="EM226" s="285"/>
      <c r="EN226" s="284"/>
      <c r="EO226" s="142"/>
      <c r="EP226" s="142"/>
      <c r="EQ226" s="142"/>
      <c r="ER226" s="142"/>
      <c r="ET226" s="301">
        <f t="shared" si="546"/>
        <v>14</v>
      </c>
      <c r="EU226" s="301">
        <v>13</v>
      </c>
      <c r="EV226" s="47" t="str">
        <f t="shared" si="571"/>
        <v>Sc3</v>
      </c>
      <c r="EW226" s="106"/>
      <c r="EX226" s="170" t="s">
        <v>208</v>
      </c>
      <c r="EY226" s="170" t="s">
        <v>208</v>
      </c>
      <c r="EZ226" s="170" t="s">
        <v>209</v>
      </c>
      <c r="FA226" s="170" t="s">
        <v>209</v>
      </c>
      <c r="FB226" s="170" t="s">
        <v>208</v>
      </c>
      <c r="FC226" s="106">
        <v>3</v>
      </c>
      <c r="FD226" s="48">
        <f t="shared" si="547"/>
        <v>6</v>
      </c>
      <c r="FE226" s="48">
        <f t="shared" si="548"/>
        <v>4</v>
      </c>
      <c r="FF226" s="48">
        <f t="shared" si="549"/>
        <v>41</v>
      </c>
      <c r="FG226" s="48">
        <f t="shared" si="550"/>
        <v>68</v>
      </c>
      <c r="FH226" s="48">
        <f t="shared" si="551"/>
        <v>3</v>
      </c>
      <c r="FI226" s="118">
        <f t="shared" si="552"/>
        <v>200736</v>
      </c>
      <c r="FJ226" s="118">
        <f t="shared" si="553"/>
        <v>75865.692086330935</v>
      </c>
      <c r="FK226" s="202">
        <f t="shared" si="554"/>
        <v>1200</v>
      </c>
      <c r="FL226" s="118">
        <f t="shared" si="555"/>
        <v>91038830.503597125</v>
      </c>
      <c r="FM226" s="51">
        <f t="shared" si="556"/>
        <v>4.177133056886397E-3</v>
      </c>
      <c r="FO226" s="148"/>
      <c r="FP226" s="285"/>
      <c r="FQ226" s="284"/>
      <c r="FR226" s="142"/>
      <c r="FS226" s="142"/>
      <c r="FT226" s="142"/>
      <c r="FU226" s="142"/>
      <c r="FW226" s="301">
        <f t="shared" si="557"/>
        <v>14</v>
      </c>
      <c r="FX226" s="301">
        <v>13</v>
      </c>
      <c r="FY226" s="47" t="str">
        <f t="shared" si="572"/>
        <v>Sc3</v>
      </c>
      <c r="FZ226" s="106"/>
      <c r="GA226" s="170" t="s">
        <v>208</v>
      </c>
      <c r="GB226" s="170" t="s">
        <v>208</v>
      </c>
      <c r="GC226" s="170" t="s">
        <v>209</v>
      </c>
      <c r="GD226" s="170" t="s">
        <v>209</v>
      </c>
      <c r="GE226" s="170" t="s">
        <v>208</v>
      </c>
      <c r="GF226" s="106">
        <v>3</v>
      </c>
      <c r="GG226" s="48">
        <f t="shared" si="558"/>
        <v>6</v>
      </c>
      <c r="GH226" s="48">
        <f t="shared" si="559"/>
        <v>4</v>
      </c>
      <c r="GI226" s="48">
        <f t="shared" si="560"/>
        <v>41</v>
      </c>
      <c r="GJ226" s="48">
        <f t="shared" si="561"/>
        <v>68</v>
      </c>
      <c r="GK226" s="48">
        <f t="shared" si="562"/>
        <v>3</v>
      </c>
      <c r="GL226" s="118">
        <f t="shared" si="563"/>
        <v>200736</v>
      </c>
      <c r="GM226" s="118">
        <f t="shared" si="564"/>
        <v>78249.140625</v>
      </c>
      <c r="GN226" s="202">
        <f t="shared" si="565"/>
        <v>1800</v>
      </c>
      <c r="GO226" s="118">
        <f t="shared" si="566"/>
        <v>140848453.125</v>
      </c>
      <c r="GP226" s="51">
        <f t="shared" si="567"/>
        <v>6.4625470945225407E-3</v>
      </c>
      <c r="GS226" s="48">
        <v>10</v>
      </c>
      <c r="GT226" s="47">
        <v>2</v>
      </c>
      <c r="GU226" s="97" t="s">
        <v>240</v>
      </c>
      <c r="GV226" s="297">
        <f t="shared" si="481"/>
        <v>3</v>
      </c>
      <c r="GW226" s="47" t="s">
        <v>206</v>
      </c>
      <c r="GX226" s="99" t="str">
        <f t="shared" si="477"/>
        <v>Jk2</v>
      </c>
      <c r="GY226" s="48">
        <f t="shared" si="486"/>
        <v>0</v>
      </c>
      <c r="GZ226" s="307">
        <f t="shared" si="507"/>
        <v>0</v>
      </c>
      <c r="HA226" s="95">
        <f t="shared" si="483"/>
        <v>0</v>
      </c>
      <c r="HB226" s="51">
        <f t="shared" si="478"/>
        <v>0</v>
      </c>
      <c r="HC226" s="51">
        <f t="shared" si="479"/>
        <v>0</v>
      </c>
      <c r="HD226" s="453">
        <f t="shared" si="480"/>
        <v>0</v>
      </c>
    </row>
    <row r="227" spans="13:212">
      <c r="M227" s="49" t="str">
        <f t="shared" si="505"/>
        <v>PIC-c</v>
      </c>
      <c r="N227" s="201">
        <f t="shared" si="495"/>
        <v>1</v>
      </c>
      <c r="O227" s="47" t="str">
        <f t="shared" si="496"/>
        <v/>
      </c>
      <c r="P227" s="47">
        <f t="shared" si="497"/>
        <v>1</v>
      </c>
      <c r="Q227" s="47">
        <f t="shared" si="498"/>
        <v>1</v>
      </c>
      <c r="R227" s="201">
        <f t="shared" si="499"/>
        <v>1</v>
      </c>
      <c r="AE227" s="49" t="str">
        <f t="shared" si="506"/>
        <v>PIC-c</v>
      </c>
      <c r="AF227" s="201">
        <f t="shared" si="500"/>
        <v>1</v>
      </c>
      <c r="AG227" s="47" t="str">
        <f t="shared" si="501"/>
        <v/>
      </c>
      <c r="AH227" s="47">
        <f t="shared" si="502"/>
        <v>1</v>
      </c>
      <c r="AI227" s="47">
        <f t="shared" si="503"/>
        <v>1</v>
      </c>
      <c r="AJ227" s="201">
        <f t="shared" si="504"/>
        <v>1</v>
      </c>
      <c r="AL227" s="142"/>
      <c r="AM227" s="142"/>
      <c r="AN227" s="142"/>
      <c r="AO227" s="142"/>
      <c r="AP227" s="142"/>
      <c r="AQ227" s="142"/>
      <c r="AR227" s="142"/>
      <c r="AT227" s="46">
        <f t="shared" si="573"/>
        <v>10</v>
      </c>
      <c r="AU227" s="47" t="str">
        <f t="shared" si="573"/>
        <v>J</v>
      </c>
      <c r="AV227" s="47" t="str">
        <f t="shared" si="573"/>
        <v>Jk</v>
      </c>
      <c r="AW227" s="171">
        <f t="shared" si="575"/>
        <v>0</v>
      </c>
      <c r="AX227" s="171">
        <f t="shared" si="574"/>
        <v>0</v>
      </c>
      <c r="AY227" s="171">
        <f t="shared" si="574"/>
        <v>1.9143674028384607E-3</v>
      </c>
      <c r="AZ227" s="171">
        <f t="shared" si="574"/>
        <v>5.6721997121139574E-3</v>
      </c>
      <c r="BA227" s="171">
        <f t="shared" si="574"/>
        <v>8.5082995681709361E-3</v>
      </c>
      <c r="BK227" s="301">
        <f t="shared" si="515"/>
        <v>15</v>
      </c>
      <c r="BL227" s="301">
        <v>13</v>
      </c>
      <c r="BM227" s="47" t="str">
        <f t="shared" si="568"/>
        <v>Sc3</v>
      </c>
      <c r="BN227" s="106"/>
      <c r="BO227" s="170" t="s">
        <v>208</v>
      </c>
      <c r="BP227" s="170" t="s">
        <v>208</v>
      </c>
      <c r="BQ227" s="170" t="s">
        <v>209</v>
      </c>
      <c r="BR227" s="170" t="s">
        <v>208</v>
      </c>
      <c r="BS227" s="170" t="s">
        <v>209</v>
      </c>
      <c r="BT227" s="106">
        <v>3</v>
      </c>
      <c r="BU227" s="48">
        <f t="shared" si="516"/>
        <v>6</v>
      </c>
      <c r="BV227" s="48">
        <f t="shared" si="517"/>
        <v>4</v>
      </c>
      <c r="BW227" s="48">
        <f t="shared" si="518"/>
        <v>41</v>
      </c>
      <c r="BX227" s="48">
        <f t="shared" si="519"/>
        <v>4</v>
      </c>
      <c r="BY227" s="48">
        <f t="shared" si="520"/>
        <v>88</v>
      </c>
      <c r="BZ227" s="118">
        <f t="shared" si="521"/>
        <v>346368</v>
      </c>
      <c r="CA227" s="118">
        <f t="shared" si="513"/>
        <v>138253.19320937752</v>
      </c>
      <c r="CB227" s="202">
        <f t="shared" si="514"/>
        <v>360</v>
      </c>
      <c r="CC227" s="118">
        <f t="shared" si="522"/>
        <v>49771149.555375911</v>
      </c>
      <c r="CD227" s="51">
        <f t="shared" si="523"/>
        <v>2.2836487786251037E-3</v>
      </c>
      <c r="CN227" s="301">
        <f t="shared" si="524"/>
        <v>15</v>
      </c>
      <c r="CO227" s="301">
        <v>13</v>
      </c>
      <c r="CP227" s="47" t="str">
        <f t="shared" si="569"/>
        <v>Sc3</v>
      </c>
      <c r="CQ227" s="106"/>
      <c r="CR227" s="170" t="s">
        <v>208</v>
      </c>
      <c r="CS227" s="170" t="s">
        <v>208</v>
      </c>
      <c r="CT227" s="170" t="s">
        <v>209</v>
      </c>
      <c r="CU227" s="170" t="s">
        <v>208</v>
      </c>
      <c r="CV227" s="170" t="s">
        <v>209</v>
      </c>
      <c r="CW227" s="106">
        <v>3</v>
      </c>
      <c r="CX227" s="48">
        <f t="shared" si="525"/>
        <v>6</v>
      </c>
      <c r="CY227" s="48">
        <f t="shared" si="526"/>
        <v>4</v>
      </c>
      <c r="CZ227" s="48">
        <f t="shared" si="527"/>
        <v>41</v>
      </c>
      <c r="DA227" s="48">
        <f t="shared" si="528"/>
        <v>4</v>
      </c>
      <c r="DB227" s="48">
        <f t="shared" si="529"/>
        <v>88</v>
      </c>
      <c r="DC227" s="118">
        <f t="shared" si="530"/>
        <v>346368</v>
      </c>
      <c r="DD227" s="118">
        <f t="shared" si="531"/>
        <v>145429.67429805614</v>
      </c>
      <c r="DE227" s="202">
        <f t="shared" si="532"/>
        <v>600</v>
      </c>
      <c r="DF227" s="118">
        <f t="shared" si="533"/>
        <v>87257804.578833684</v>
      </c>
      <c r="DG227" s="51">
        <f t="shared" si="534"/>
        <v>4.0036483109608684E-3</v>
      </c>
      <c r="DI227" s="148"/>
      <c r="DJ227" s="285"/>
      <c r="DK227" s="285"/>
      <c r="DL227" s="284"/>
      <c r="DM227" s="142"/>
      <c r="DN227" s="142"/>
      <c r="DQ227" s="301">
        <f t="shared" si="535"/>
        <v>15</v>
      </c>
      <c r="DR227" s="301">
        <v>13</v>
      </c>
      <c r="DS227" s="47" t="str">
        <f t="shared" si="570"/>
        <v>Sc3</v>
      </c>
      <c r="DT227" s="106"/>
      <c r="DU227" s="170" t="s">
        <v>208</v>
      </c>
      <c r="DV227" s="170" t="s">
        <v>208</v>
      </c>
      <c r="DW227" s="170" t="s">
        <v>209</v>
      </c>
      <c r="DX227" s="170" t="s">
        <v>208</v>
      </c>
      <c r="DY227" s="170" t="s">
        <v>209</v>
      </c>
      <c r="DZ227" s="106">
        <v>3</v>
      </c>
      <c r="EA227" s="48">
        <f t="shared" si="536"/>
        <v>6</v>
      </c>
      <c r="EB227" s="48">
        <f t="shared" si="537"/>
        <v>4</v>
      </c>
      <c r="EC227" s="48">
        <f t="shared" si="538"/>
        <v>41</v>
      </c>
      <c r="ED227" s="48">
        <f t="shared" si="539"/>
        <v>4</v>
      </c>
      <c r="EE227" s="48">
        <f t="shared" si="540"/>
        <v>88</v>
      </c>
      <c r="EF227" s="118">
        <f t="shared" si="541"/>
        <v>346368</v>
      </c>
      <c r="EG227" s="118">
        <f t="shared" si="542"/>
        <v>112610.46670162558</v>
      </c>
      <c r="EH227" s="202">
        <f t="shared" si="543"/>
        <v>960</v>
      </c>
      <c r="EI227" s="118">
        <f t="shared" si="544"/>
        <v>108106048.03356056</v>
      </c>
      <c r="EJ227" s="51">
        <f t="shared" si="545"/>
        <v>4.9602278982756919E-3</v>
      </c>
      <c r="EL227" s="148"/>
      <c r="EM227" s="285"/>
      <c r="EN227" s="284"/>
      <c r="EO227" s="142"/>
      <c r="EP227" s="142"/>
      <c r="EQ227" s="142"/>
      <c r="ER227" s="142"/>
      <c r="ET227" s="301">
        <f t="shared" si="546"/>
        <v>15</v>
      </c>
      <c r="EU227" s="301">
        <v>13</v>
      </c>
      <c r="EV227" s="47" t="str">
        <f t="shared" si="571"/>
        <v>Sc3</v>
      </c>
      <c r="EW227" s="106"/>
      <c r="EX227" s="170" t="s">
        <v>208</v>
      </c>
      <c r="EY227" s="170" t="s">
        <v>208</v>
      </c>
      <c r="EZ227" s="170" t="s">
        <v>209</v>
      </c>
      <c r="FA227" s="170" t="s">
        <v>208</v>
      </c>
      <c r="FB227" s="170" t="s">
        <v>209</v>
      </c>
      <c r="FC227" s="106">
        <v>3</v>
      </c>
      <c r="FD227" s="48">
        <f t="shared" si="547"/>
        <v>6</v>
      </c>
      <c r="FE227" s="48">
        <f t="shared" si="548"/>
        <v>4</v>
      </c>
      <c r="FF227" s="48">
        <f t="shared" si="549"/>
        <v>41</v>
      </c>
      <c r="FG227" s="48">
        <f t="shared" si="550"/>
        <v>4</v>
      </c>
      <c r="FH227" s="48">
        <f t="shared" si="551"/>
        <v>88</v>
      </c>
      <c r="FI227" s="118">
        <f t="shared" si="552"/>
        <v>346368</v>
      </c>
      <c r="FJ227" s="118">
        <f t="shared" si="553"/>
        <v>130905.50791366906</v>
      </c>
      <c r="FK227" s="202">
        <f t="shared" si="554"/>
        <v>1200</v>
      </c>
      <c r="FL227" s="118">
        <f t="shared" si="555"/>
        <v>157086609.49640286</v>
      </c>
      <c r="FM227" s="51">
        <f t="shared" si="556"/>
        <v>7.2076021373726068E-3</v>
      </c>
      <c r="FO227" s="148"/>
      <c r="FP227" s="285"/>
      <c r="FQ227" s="284"/>
      <c r="FR227" s="142"/>
      <c r="FS227" s="142"/>
      <c r="FT227" s="142"/>
      <c r="FU227" s="142"/>
      <c r="FW227" s="301">
        <f t="shared" si="557"/>
        <v>15</v>
      </c>
      <c r="FX227" s="301">
        <v>13</v>
      </c>
      <c r="FY227" s="47" t="str">
        <f t="shared" si="572"/>
        <v>Sc3</v>
      </c>
      <c r="FZ227" s="106"/>
      <c r="GA227" s="170" t="s">
        <v>208</v>
      </c>
      <c r="GB227" s="170" t="s">
        <v>208</v>
      </c>
      <c r="GC227" s="170" t="s">
        <v>209</v>
      </c>
      <c r="GD227" s="170" t="s">
        <v>208</v>
      </c>
      <c r="GE227" s="170" t="s">
        <v>209</v>
      </c>
      <c r="GF227" s="106">
        <v>3</v>
      </c>
      <c r="GG227" s="48">
        <f t="shared" si="558"/>
        <v>6</v>
      </c>
      <c r="GH227" s="48">
        <f t="shared" si="559"/>
        <v>4</v>
      </c>
      <c r="GI227" s="48">
        <f t="shared" si="560"/>
        <v>41</v>
      </c>
      <c r="GJ227" s="48">
        <f t="shared" si="561"/>
        <v>4</v>
      </c>
      <c r="GK227" s="48">
        <f t="shared" si="562"/>
        <v>88</v>
      </c>
      <c r="GL227" s="118">
        <f t="shared" si="563"/>
        <v>346368</v>
      </c>
      <c r="GM227" s="118">
        <f t="shared" si="564"/>
        <v>135018.125</v>
      </c>
      <c r="GN227" s="202">
        <f t="shared" si="565"/>
        <v>1800</v>
      </c>
      <c r="GO227" s="118">
        <f t="shared" si="566"/>
        <v>243032625</v>
      </c>
      <c r="GP227" s="51">
        <f t="shared" si="567"/>
        <v>1.1151061653293796E-2</v>
      </c>
      <c r="GS227" s="48">
        <v>10</v>
      </c>
      <c r="GT227" s="47">
        <v>1</v>
      </c>
      <c r="GU227" s="97" t="s">
        <v>240</v>
      </c>
      <c r="GV227" s="297">
        <f t="shared" si="481"/>
        <v>3</v>
      </c>
      <c r="GW227" s="47" t="s">
        <v>206</v>
      </c>
      <c r="GX227" s="99" t="str">
        <f t="shared" si="477"/>
        <v>Jk1</v>
      </c>
      <c r="GY227" s="48">
        <f t="shared" si="486"/>
        <v>0</v>
      </c>
      <c r="GZ227" s="307">
        <f t="shared" si="507"/>
        <v>0</v>
      </c>
      <c r="HA227" s="95">
        <f t="shared" si="483"/>
        <v>0</v>
      </c>
      <c r="HB227" s="51">
        <f t="shared" si="478"/>
        <v>0</v>
      </c>
      <c r="HC227" s="51">
        <f t="shared" si="479"/>
        <v>0</v>
      </c>
      <c r="HD227" s="453">
        <f t="shared" si="480"/>
        <v>0</v>
      </c>
    </row>
    <row r="228" spans="13:212">
      <c r="M228" s="49" t="str">
        <f t="shared" si="505"/>
        <v>PIC-c</v>
      </c>
      <c r="N228" s="201">
        <f t="shared" si="495"/>
        <v>1</v>
      </c>
      <c r="O228" s="47" t="str">
        <f t="shared" si="496"/>
        <v/>
      </c>
      <c r="P228" s="47">
        <f t="shared" si="497"/>
        <v>1</v>
      </c>
      <c r="Q228" s="47">
        <f t="shared" si="498"/>
        <v>1</v>
      </c>
      <c r="R228" s="201">
        <f t="shared" si="499"/>
        <v>1</v>
      </c>
      <c r="AE228" s="49" t="str">
        <f t="shared" si="506"/>
        <v>PIC-c</v>
      </c>
      <c r="AF228" s="201">
        <f t="shared" si="500"/>
        <v>1</v>
      </c>
      <c r="AG228" s="47" t="str">
        <f t="shared" si="501"/>
        <v/>
      </c>
      <c r="AH228" s="47" t="str">
        <f t="shared" si="502"/>
        <v/>
      </c>
      <c r="AI228" s="47">
        <f t="shared" si="503"/>
        <v>1</v>
      </c>
      <c r="AJ228" s="201">
        <f t="shared" si="504"/>
        <v>1</v>
      </c>
      <c r="AL228" s="142"/>
      <c r="AM228" s="142"/>
      <c r="AN228" s="142"/>
      <c r="AO228" s="142"/>
      <c r="AP228" s="142"/>
      <c r="AQ228" s="142"/>
      <c r="AR228" s="142"/>
      <c r="AT228" s="46">
        <f t="shared" si="573"/>
        <v>11</v>
      </c>
      <c r="AU228" s="47">
        <f t="shared" si="573"/>
        <v>10</v>
      </c>
      <c r="AV228" s="47" t="str">
        <f t="shared" si="573"/>
        <v>Te</v>
      </c>
      <c r="AW228" s="171">
        <f t="shared" si="575"/>
        <v>0</v>
      </c>
      <c r="AX228" s="171">
        <f t="shared" si="574"/>
        <v>0</v>
      </c>
      <c r="AY228" s="171">
        <f t="shared" si="574"/>
        <v>5.4358580574425429E-3</v>
      </c>
      <c r="AZ228" s="171">
        <f t="shared" si="574"/>
        <v>4.8722741116876307E-3</v>
      </c>
      <c r="BA228" s="171">
        <f t="shared" si="574"/>
        <v>8.7264610955599346E-3</v>
      </c>
      <c r="BK228" s="301">
        <f t="shared" si="515"/>
        <v>16</v>
      </c>
      <c r="BL228" s="301">
        <v>13</v>
      </c>
      <c r="BM228" s="47" t="str">
        <f t="shared" si="568"/>
        <v>Sc3</v>
      </c>
      <c r="BN228" s="106"/>
      <c r="BO228" s="170" t="s">
        <v>208</v>
      </c>
      <c r="BP228" s="170" t="s">
        <v>208</v>
      </c>
      <c r="BQ228" s="170" t="s">
        <v>208</v>
      </c>
      <c r="BR228" s="170" t="s">
        <v>209</v>
      </c>
      <c r="BS228" s="170" t="s">
        <v>209</v>
      </c>
      <c r="BT228" s="106">
        <v>3</v>
      </c>
      <c r="BU228" s="48">
        <f t="shared" si="516"/>
        <v>6</v>
      </c>
      <c r="BV228" s="48">
        <f t="shared" si="517"/>
        <v>4</v>
      </c>
      <c r="BW228" s="48">
        <f t="shared" si="518"/>
        <v>4</v>
      </c>
      <c r="BX228" s="48">
        <f t="shared" si="519"/>
        <v>68</v>
      </c>
      <c r="BY228" s="48">
        <f t="shared" si="520"/>
        <v>88</v>
      </c>
      <c r="BZ228" s="118">
        <f t="shared" si="521"/>
        <v>574464</v>
      </c>
      <c r="CA228" s="118">
        <f t="shared" si="513"/>
        <v>229297.97898140663</v>
      </c>
      <c r="CB228" s="202">
        <f t="shared" si="514"/>
        <v>360</v>
      </c>
      <c r="CC228" s="118">
        <f t="shared" si="522"/>
        <v>82547272.433306381</v>
      </c>
      <c r="CD228" s="51">
        <f t="shared" si="523"/>
        <v>3.787515047475782E-3</v>
      </c>
      <c r="CN228" s="301">
        <f t="shared" si="524"/>
        <v>16</v>
      </c>
      <c r="CO228" s="301">
        <v>13</v>
      </c>
      <c r="CP228" s="47" t="str">
        <f t="shared" si="569"/>
        <v>Sc3</v>
      </c>
      <c r="CQ228" s="106"/>
      <c r="CR228" s="170" t="s">
        <v>208</v>
      </c>
      <c r="CS228" s="170" t="s">
        <v>208</v>
      </c>
      <c r="CT228" s="170" t="s">
        <v>208</v>
      </c>
      <c r="CU228" s="170" t="s">
        <v>209</v>
      </c>
      <c r="CV228" s="170" t="s">
        <v>209</v>
      </c>
      <c r="CW228" s="106">
        <v>3</v>
      </c>
      <c r="CX228" s="48">
        <f t="shared" si="525"/>
        <v>6</v>
      </c>
      <c r="CY228" s="48">
        <f t="shared" si="526"/>
        <v>4</v>
      </c>
      <c r="CZ228" s="48">
        <f t="shared" si="527"/>
        <v>4</v>
      </c>
      <c r="DA228" s="48">
        <f t="shared" si="528"/>
        <v>68</v>
      </c>
      <c r="DB228" s="48">
        <f t="shared" si="529"/>
        <v>88</v>
      </c>
      <c r="DC228" s="118">
        <f t="shared" si="530"/>
        <v>574464</v>
      </c>
      <c r="DD228" s="118">
        <f t="shared" si="531"/>
        <v>241200.4354211663</v>
      </c>
      <c r="DE228" s="202">
        <f t="shared" si="532"/>
        <v>600</v>
      </c>
      <c r="DF228" s="118">
        <f t="shared" si="533"/>
        <v>144720261.25269979</v>
      </c>
      <c r="DG228" s="51">
        <f t="shared" si="534"/>
        <v>6.6401971986668074E-3</v>
      </c>
      <c r="DI228" s="148"/>
      <c r="DJ228" s="285"/>
      <c r="DK228" s="285"/>
      <c r="DL228" s="284"/>
      <c r="DM228" s="142"/>
      <c r="DN228" s="142"/>
      <c r="DQ228" s="301">
        <f t="shared" si="535"/>
        <v>16</v>
      </c>
      <c r="DR228" s="301">
        <v>13</v>
      </c>
      <c r="DS228" s="47" t="str">
        <f t="shared" si="570"/>
        <v>Sc3</v>
      </c>
      <c r="DT228" s="106"/>
      <c r="DU228" s="170" t="s">
        <v>208</v>
      </c>
      <c r="DV228" s="170" t="s">
        <v>208</v>
      </c>
      <c r="DW228" s="170" t="s">
        <v>208</v>
      </c>
      <c r="DX228" s="170" t="s">
        <v>209</v>
      </c>
      <c r="DY228" s="170" t="s">
        <v>209</v>
      </c>
      <c r="DZ228" s="106">
        <v>3</v>
      </c>
      <c r="EA228" s="48">
        <f t="shared" si="536"/>
        <v>6</v>
      </c>
      <c r="EB228" s="48">
        <f t="shared" si="537"/>
        <v>4</v>
      </c>
      <c r="EC228" s="48">
        <f t="shared" si="538"/>
        <v>4</v>
      </c>
      <c r="ED228" s="48">
        <f t="shared" si="539"/>
        <v>68</v>
      </c>
      <c r="EE228" s="48">
        <f t="shared" si="540"/>
        <v>88</v>
      </c>
      <c r="EF228" s="118">
        <f t="shared" si="541"/>
        <v>574464</v>
      </c>
      <c r="EG228" s="118">
        <f t="shared" si="542"/>
        <v>186768.57891976926</v>
      </c>
      <c r="EH228" s="202">
        <f t="shared" si="543"/>
        <v>960</v>
      </c>
      <c r="EI228" s="118">
        <f t="shared" si="544"/>
        <v>179297835.76297849</v>
      </c>
      <c r="EJ228" s="51">
        <f t="shared" si="545"/>
        <v>8.2267194410426108E-3</v>
      </c>
      <c r="EL228" s="148"/>
      <c r="EM228" s="285"/>
      <c r="EN228" s="284"/>
      <c r="EO228" s="142"/>
      <c r="EP228" s="142"/>
      <c r="EQ228" s="142"/>
      <c r="ER228" s="142"/>
      <c r="ET228" s="301">
        <f t="shared" si="546"/>
        <v>16</v>
      </c>
      <c r="EU228" s="301">
        <v>13</v>
      </c>
      <c r="EV228" s="47" t="str">
        <f t="shared" si="571"/>
        <v>Sc3</v>
      </c>
      <c r="EW228" s="106"/>
      <c r="EX228" s="170" t="s">
        <v>208</v>
      </c>
      <c r="EY228" s="170" t="s">
        <v>208</v>
      </c>
      <c r="EZ228" s="170" t="s">
        <v>208</v>
      </c>
      <c r="FA228" s="170" t="s">
        <v>209</v>
      </c>
      <c r="FB228" s="170" t="s">
        <v>209</v>
      </c>
      <c r="FC228" s="106">
        <v>3</v>
      </c>
      <c r="FD228" s="48">
        <f t="shared" si="547"/>
        <v>6</v>
      </c>
      <c r="FE228" s="48">
        <f t="shared" si="548"/>
        <v>4</v>
      </c>
      <c r="FF228" s="48">
        <f t="shared" si="549"/>
        <v>4</v>
      </c>
      <c r="FG228" s="48">
        <f t="shared" si="550"/>
        <v>68</v>
      </c>
      <c r="FH228" s="48">
        <f t="shared" si="551"/>
        <v>88</v>
      </c>
      <c r="FI228" s="118">
        <f t="shared" si="552"/>
        <v>574464</v>
      </c>
      <c r="FJ228" s="118">
        <f t="shared" si="553"/>
        <v>217111.57410071942</v>
      </c>
      <c r="FK228" s="202">
        <f t="shared" si="554"/>
        <v>1200</v>
      </c>
      <c r="FL228" s="118">
        <f t="shared" si="555"/>
        <v>260533888.9208633</v>
      </c>
      <c r="FM228" s="51">
        <f t="shared" si="556"/>
        <v>1.1954071837593592E-2</v>
      </c>
      <c r="FO228" s="148"/>
      <c r="FP228" s="285"/>
      <c r="FQ228" s="284"/>
      <c r="FR228" s="142"/>
      <c r="FS228" s="142"/>
      <c r="FT228" s="142"/>
      <c r="FU228" s="142"/>
      <c r="FW228" s="301">
        <f t="shared" si="557"/>
        <v>16</v>
      </c>
      <c r="FX228" s="301">
        <v>13</v>
      </c>
      <c r="FY228" s="47" t="str">
        <f t="shared" si="572"/>
        <v>Sc3</v>
      </c>
      <c r="FZ228" s="106"/>
      <c r="GA228" s="170" t="s">
        <v>208</v>
      </c>
      <c r="GB228" s="170" t="s">
        <v>208</v>
      </c>
      <c r="GC228" s="170" t="s">
        <v>208</v>
      </c>
      <c r="GD228" s="170" t="s">
        <v>209</v>
      </c>
      <c r="GE228" s="170" t="s">
        <v>209</v>
      </c>
      <c r="GF228" s="106">
        <v>3</v>
      </c>
      <c r="GG228" s="48">
        <f t="shared" si="558"/>
        <v>6</v>
      </c>
      <c r="GH228" s="48">
        <f t="shared" si="559"/>
        <v>4</v>
      </c>
      <c r="GI228" s="48">
        <f t="shared" si="560"/>
        <v>4</v>
      </c>
      <c r="GJ228" s="48">
        <f t="shared" si="561"/>
        <v>68</v>
      </c>
      <c r="GK228" s="48">
        <f t="shared" si="562"/>
        <v>88</v>
      </c>
      <c r="GL228" s="118">
        <f t="shared" si="563"/>
        <v>574464</v>
      </c>
      <c r="GM228" s="118">
        <f t="shared" si="564"/>
        <v>223932.5</v>
      </c>
      <c r="GN228" s="202">
        <f t="shared" si="565"/>
        <v>1800</v>
      </c>
      <c r="GO228" s="118">
        <f t="shared" si="566"/>
        <v>403078500</v>
      </c>
      <c r="GP228" s="51">
        <f t="shared" si="567"/>
        <v>1.8494443717658002E-2</v>
      </c>
      <c r="GS228" s="48">
        <v>11</v>
      </c>
      <c r="GT228" s="47">
        <v>5</v>
      </c>
      <c r="GU228" s="97" t="s">
        <v>240</v>
      </c>
      <c r="GV228" s="297">
        <f t="shared" si="481"/>
        <v>3</v>
      </c>
      <c r="GW228" s="47" t="s">
        <v>206</v>
      </c>
      <c r="GX228" s="99" t="str">
        <f t="shared" si="477"/>
        <v>Te5</v>
      </c>
      <c r="GY228" s="48">
        <f t="shared" si="486"/>
        <v>300</v>
      </c>
      <c r="GZ228" s="307">
        <f t="shared" si="507"/>
        <v>115244.57158385645</v>
      </c>
      <c r="HA228" s="95">
        <f t="shared" si="483"/>
        <v>1519.3113878912375</v>
      </c>
      <c r="HB228" s="51">
        <f t="shared" si="478"/>
        <v>9.188280177499712E-4</v>
      </c>
      <c r="HC228" s="51">
        <f t="shared" si="479"/>
        <v>3.2909646039972506E-3</v>
      </c>
      <c r="HD228" s="453">
        <f t="shared" si="480"/>
        <v>1.1489547509753785E-2</v>
      </c>
    </row>
    <row r="229" spans="13:212">
      <c r="M229" s="49" t="str">
        <f t="shared" si="505"/>
        <v>PIC-c</v>
      </c>
      <c r="N229" s="201">
        <f t="shared" si="495"/>
        <v>1</v>
      </c>
      <c r="O229" s="47" t="str">
        <f t="shared" si="496"/>
        <v/>
      </c>
      <c r="P229" s="47" t="str">
        <f t="shared" si="497"/>
        <v/>
      </c>
      <c r="Q229" s="47">
        <f t="shared" si="498"/>
        <v>1</v>
      </c>
      <c r="R229" s="201">
        <f t="shared" si="499"/>
        <v>1</v>
      </c>
      <c r="AE229" s="49" t="str">
        <f t="shared" si="506"/>
        <v>PIC-c</v>
      </c>
      <c r="AF229" s="201">
        <f t="shared" si="500"/>
        <v>1</v>
      </c>
      <c r="AG229" s="47" t="str">
        <f t="shared" si="501"/>
        <v/>
      </c>
      <c r="AH229" s="47" t="str">
        <f t="shared" si="502"/>
        <v/>
      </c>
      <c r="AI229" s="47">
        <f t="shared" si="503"/>
        <v>1</v>
      </c>
      <c r="AJ229" s="201">
        <f t="shared" si="504"/>
        <v>1</v>
      </c>
      <c r="AL229" s="142"/>
      <c r="AM229" s="142"/>
      <c r="AN229" s="142"/>
      <c r="AO229" s="142"/>
      <c r="AP229" s="142"/>
      <c r="AQ229" s="142"/>
      <c r="AR229" s="142"/>
      <c r="AT229" s="46">
        <f t="shared" si="573"/>
        <v>12</v>
      </c>
      <c r="AU229" s="47">
        <f t="shared" si="573"/>
        <v>9</v>
      </c>
      <c r="AV229" s="47" t="str">
        <f t="shared" si="573"/>
        <v>Nn</v>
      </c>
      <c r="AW229" s="171">
        <f t="shared" si="575"/>
        <v>0</v>
      </c>
      <c r="AX229" s="171">
        <f t="shared" si="574"/>
        <v>0</v>
      </c>
      <c r="AY229" s="171">
        <f t="shared" si="574"/>
        <v>4.3979242906772454E-3</v>
      </c>
      <c r="AZ229" s="171">
        <f t="shared" si="574"/>
        <v>1.3118779846991767E-2</v>
      </c>
      <c r="BA229" s="171">
        <f t="shared" si="574"/>
        <v>7.1993304038369468E-3</v>
      </c>
      <c r="BK229" s="301">
        <f t="shared" si="515"/>
        <v>17</v>
      </c>
      <c r="BL229" s="301">
        <v>13</v>
      </c>
      <c r="BM229" s="47" t="str">
        <f t="shared" si="568"/>
        <v>Sc2</v>
      </c>
      <c r="BN229" s="106"/>
      <c r="BO229" s="170" t="s">
        <v>209</v>
      </c>
      <c r="BP229" s="170" t="s">
        <v>209</v>
      </c>
      <c r="BQ229" s="170" t="s">
        <v>209</v>
      </c>
      <c r="BR229" s="170" t="s">
        <v>208</v>
      </c>
      <c r="BS229" s="170" t="s">
        <v>208</v>
      </c>
      <c r="BT229" s="106">
        <v>2</v>
      </c>
      <c r="BU229" s="48">
        <f t="shared" si="516"/>
        <v>50</v>
      </c>
      <c r="BV229" s="48">
        <f t="shared" si="517"/>
        <v>18</v>
      </c>
      <c r="BW229" s="48">
        <f t="shared" si="518"/>
        <v>41</v>
      </c>
      <c r="BX229" s="48">
        <f t="shared" si="519"/>
        <v>4</v>
      </c>
      <c r="BY229" s="48">
        <f t="shared" si="520"/>
        <v>3</v>
      </c>
      <c r="BZ229" s="118">
        <f t="shared" si="521"/>
        <v>442800</v>
      </c>
      <c r="CA229" s="118">
        <f t="shared" si="513"/>
        <v>0</v>
      </c>
      <c r="CB229" s="202">
        <f t="shared" si="514"/>
        <v>0</v>
      </c>
      <c r="CC229" s="118">
        <f t="shared" si="522"/>
        <v>0</v>
      </c>
      <c r="CD229" s="51">
        <f t="shared" si="523"/>
        <v>0</v>
      </c>
      <c r="CN229" s="301">
        <f t="shared" si="524"/>
        <v>17</v>
      </c>
      <c r="CO229" s="301">
        <v>13</v>
      </c>
      <c r="CP229" s="47" t="str">
        <f t="shared" si="569"/>
        <v>Sc2</v>
      </c>
      <c r="CQ229" s="106"/>
      <c r="CR229" s="170" t="s">
        <v>209</v>
      </c>
      <c r="CS229" s="170" t="s">
        <v>209</v>
      </c>
      <c r="CT229" s="170" t="s">
        <v>209</v>
      </c>
      <c r="CU229" s="170" t="s">
        <v>208</v>
      </c>
      <c r="CV229" s="170" t="s">
        <v>208</v>
      </c>
      <c r="CW229" s="106">
        <v>2</v>
      </c>
      <c r="CX229" s="48">
        <f t="shared" si="525"/>
        <v>50</v>
      </c>
      <c r="CY229" s="48">
        <f t="shared" si="526"/>
        <v>18</v>
      </c>
      <c r="CZ229" s="48">
        <f t="shared" si="527"/>
        <v>41</v>
      </c>
      <c r="DA229" s="48">
        <f t="shared" si="528"/>
        <v>4</v>
      </c>
      <c r="DB229" s="48">
        <f t="shared" si="529"/>
        <v>3</v>
      </c>
      <c r="DC229" s="118">
        <f t="shared" si="530"/>
        <v>442800</v>
      </c>
      <c r="DD229" s="118">
        <f t="shared" si="531"/>
        <v>0</v>
      </c>
      <c r="DE229" s="202">
        <f t="shared" si="532"/>
        <v>0</v>
      </c>
      <c r="DF229" s="118">
        <f t="shared" si="533"/>
        <v>0</v>
      </c>
      <c r="DG229" s="51">
        <f t="shared" si="534"/>
        <v>0</v>
      </c>
      <c r="DI229" s="148"/>
      <c r="DJ229" s="285"/>
      <c r="DK229" s="285"/>
      <c r="DL229" s="284"/>
      <c r="DM229" s="142"/>
      <c r="DN229" s="142"/>
      <c r="DQ229" s="301">
        <f t="shared" si="535"/>
        <v>17</v>
      </c>
      <c r="DR229" s="301">
        <v>13</v>
      </c>
      <c r="DS229" s="47" t="str">
        <f t="shared" si="570"/>
        <v>Sc2</v>
      </c>
      <c r="DT229" s="106"/>
      <c r="DU229" s="170" t="s">
        <v>209</v>
      </c>
      <c r="DV229" s="170" t="s">
        <v>209</v>
      </c>
      <c r="DW229" s="170" t="s">
        <v>209</v>
      </c>
      <c r="DX229" s="170" t="s">
        <v>208</v>
      </c>
      <c r="DY229" s="170" t="s">
        <v>208</v>
      </c>
      <c r="DZ229" s="106">
        <v>2</v>
      </c>
      <c r="EA229" s="48">
        <f t="shared" si="536"/>
        <v>50</v>
      </c>
      <c r="EB229" s="48">
        <f t="shared" si="537"/>
        <v>18</v>
      </c>
      <c r="EC229" s="48">
        <f t="shared" si="538"/>
        <v>41</v>
      </c>
      <c r="ED229" s="48">
        <f t="shared" si="539"/>
        <v>4</v>
      </c>
      <c r="EE229" s="48">
        <f t="shared" si="540"/>
        <v>3</v>
      </c>
      <c r="EF229" s="118">
        <f t="shared" si="541"/>
        <v>442800</v>
      </c>
      <c r="EG229" s="118">
        <f t="shared" si="542"/>
        <v>0</v>
      </c>
      <c r="EH229" s="202">
        <f t="shared" si="543"/>
        <v>0</v>
      </c>
      <c r="EI229" s="118">
        <f t="shared" si="544"/>
        <v>0</v>
      </c>
      <c r="EJ229" s="51">
        <f t="shared" si="545"/>
        <v>0</v>
      </c>
      <c r="EL229" s="148"/>
      <c r="EM229" s="285"/>
      <c r="EN229" s="284"/>
      <c r="EO229" s="142"/>
      <c r="EP229" s="142"/>
      <c r="EQ229" s="142"/>
      <c r="ER229" s="142"/>
      <c r="ET229" s="301">
        <f t="shared" si="546"/>
        <v>17</v>
      </c>
      <c r="EU229" s="301">
        <v>13</v>
      </c>
      <c r="EV229" s="47" t="str">
        <f t="shared" si="571"/>
        <v>Sc2</v>
      </c>
      <c r="EW229" s="106"/>
      <c r="EX229" s="170" t="s">
        <v>209</v>
      </c>
      <c r="EY229" s="170" t="s">
        <v>209</v>
      </c>
      <c r="EZ229" s="170" t="s">
        <v>209</v>
      </c>
      <c r="FA229" s="170" t="s">
        <v>208</v>
      </c>
      <c r="FB229" s="170" t="s">
        <v>208</v>
      </c>
      <c r="FC229" s="106">
        <v>2</v>
      </c>
      <c r="FD229" s="48">
        <f t="shared" si="547"/>
        <v>50</v>
      </c>
      <c r="FE229" s="48">
        <f t="shared" si="548"/>
        <v>18</v>
      </c>
      <c r="FF229" s="48">
        <f t="shared" si="549"/>
        <v>41</v>
      </c>
      <c r="FG229" s="48">
        <f t="shared" si="550"/>
        <v>4</v>
      </c>
      <c r="FH229" s="48">
        <f t="shared" si="551"/>
        <v>3</v>
      </c>
      <c r="FI229" s="118">
        <f t="shared" si="552"/>
        <v>442800</v>
      </c>
      <c r="FJ229" s="118">
        <f t="shared" si="553"/>
        <v>0</v>
      </c>
      <c r="FK229" s="202">
        <f t="shared" si="554"/>
        <v>0</v>
      </c>
      <c r="FL229" s="118">
        <f t="shared" si="555"/>
        <v>0</v>
      </c>
      <c r="FM229" s="51">
        <f t="shared" si="556"/>
        <v>0</v>
      </c>
      <c r="FO229" s="148"/>
      <c r="FP229" s="285"/>
      <c r="FQ229" s="284"/>
      <c r="FR229" s="142"/>
      <c r="FS229" s="142"/>
      <c r="FT229" s="142"/>
      <c r="FU229" s="142"/>
      <c r="FW229" s="301">
        <f t="shared" si="557"/>
        <v>17</v>
      </c>
      <c r="FX229" s="301">
        <v>13</v>
      </c>
      <c r="FY229" s="47" t="str">
        <f t="shared" si="572"/>
        <v>Sc2</v>
      </c>
      <c r="FZ229" s="106"/>
      <c r="GA229" s="170" t="s">
        <v>209</v>
      </c>
      <c r="GB229" s="170" t="s">
        <v>209</v>
      </c>
      <c r="GC229" s="170" t="s">
        <v>209</v>
      </c>
      <c r="GD229" s="170" t="s">
        <v>208</v>
      </c>
      <c r="GE229" s="170" t="s">
        <v>208</v>
      </c>
      <c r="GF229" s="106">
        <v>2</v>
      </c>
      <c r="GG229" s="48">
        <f t="shared" si="558"/>
        <v>50</v>
      </c>
      <c r="GH229" s="48">
        <f t="shared" si="559"/>
        <v>18</v>
      </c>
      <c r="GI229" s="48">
        <f t="shared" si="560"/>
        <v>41</v>
      </c>
      <c r="GJ229" s="48">
        <f t="shared" si="561"/>
        <v>4</v>
      </c>
      <c r="GK229" s="48">
        <f t="shared" si="562"/>
        <v>3</v>
      </c>
      <c r="GL229" s="118">
        <f t="shared" si="563"/>
        <v>442800</v>
      </c>
      <c r="GM229" s="118">
        <f t="shared" si="564"/>
        <v>0</v>
      </c>
      <c r="GN229" s="202">
        <f t="shared" si="565"/>
        <v>0</v>
      </c>
      <c r="GO229" s="118">
        <f t="shared" si="566"/>
        <v>0</v>
      </c>
      <c r="GP229" s="51">
        <f t="shared" si="567"/>
        <v>0</v>
      </c>
      <c r="GS229" s="48">
        <v>11</v>
      </c>
      <c r="GT229" s="47">
        <v>4</v>
      </c>
      <c r="GU229" s="97" t="s">
        <v>240</v>
      </c>
      <c r="GV229" s="297">
        <f t="shared" si="481"/>
        <v>3</v>
      </c>
      <c r="GW229" s="47" t="s">
        <v>206</v>
      </c>
      <c r="GX229" s="99" t="str">
        <f t="shared" si="477"/>
        <v>Te4</v>
      </c>
      <c r="GY229" s="48">
        <f t="shared" si="486"/>
        <v>60</v>
      </c>
      <c r="GZ229" s="307">
        <f t="shared" si="507"/>
        <v>321724.42900493264</v>
      </c>
      <c r="HA229" s="95">
        <f t="shared" si="483"/>
        <v>544.23094491626409</v>
      </c>
      <c r="HB229" s="51">
        <f t="shared" si="478"/>
        <v>2.5650615495520033E-3</v>
      </c>
      <c r="HC229" s="51">
        <f t="shared" si="479"/>
        <v>1.8374552372317986E-3</v>
      </c>
      <c r="HD229" s="453">
        <f t="shared" si="480"/>
        <v>5.8258361785664249E-5</v>
      </c>
    </row>
    <row r="230" spans="13:212">
      <c r="M230" s="49" t="str">
        <f t="shared" si="505"/>
        <v>PIC-c</v>
      </c>
      <c r="N230" s="201" t="str">
        <f t="shared" si="495"/>
        <v/>
      </c>
      <c r="O230" s="47" t="str">
        <f t="shared" si="496"/>
        <v/>
      </c>
      <c r="P230" s="47" t="str">
        <f t="shared" si="497"/>
        <v/>
      </c>
      <c r="Q230" s="47">
        <f t="shared" si="498"/>
        <v>1</v>
      </c>
      <c r="R230" s="201">
        <f t="shared" si="499"/>
        <v>1</v>
      </c>
      <c r="AE230" s="49" t="str">
        <f t="shared" si="506"/>
        <v>PIC-c</v>
      </c>
      <c r="AF230" s="201" t="str">
        <f t="shared" si="500"/>
        <v/>
      </c>
      <c r="AG230" s="47" t="str">
        <f t="shared" si="501"/>
        <v/>
      </c>
      <c r="AH230" s="47" t="str">
        <f t="shared" si="502"/>
        <v/>
      </c>
      <c r="AI230" s="47">
        <f t="shared" si="503"/>
        <v>1</v>
      </c>
      <c r="AJ230" s="201">
        <f t="shared" si="504"/>
        <v>1</v>
      </c>
      <c r="AL230" s="142"/>
      <c r="AM230" s="142"/>
      <c r="AN230" s="142"/>
      <c r="AO230" s="142"/>
      <c r="AP230" s="142"/>
      <c r="AQ230" s="142"/>
      <c r="AR230" s="142"/>
      <c r="AT230" s="46">
        <f t="shared" si="573"/>
        <v>13</v>
      </c>
      <c r="AU230" s="47" t="str">
        <f t="shared" si="573"/>
        <v>Scatter</v>
      </c>
      <c r="AV230" s="47" t="str">
        <f t="shared" si="573"/>
        <v>Sc</v>
      </c>
      <c r="AW230" s="171">
        <f t="shared" si="575"/>
        <v>0</v>
      </c>
      <c r="AX230" s="171">
        <f t="shared" si="574"/>
        <v>0</v>
      </c>
      <c r="AY230" s="171">
        <f t="shared" si="574"/>
        <v>5.4142583347903377E-3</v>
      </c>
      <c r="AZ230" s="171">
        <f t="shared" si="574"/>
        <v>1.0817175733037836E-3</v>
      </c>
      <c r="BA230" s="171">
        <f t="shared" si="574"/>
        <v>4.674889872621394E-5</v>
      </c>
      <c r="BK230" s="301">
        <f t="shared" si="515"/>
        <v>18</v>
      </c>
      <c r="BL230" s="301">
        <v>13</v>
      </c>
      <c r="BM230" s="47" t="str">
        <f t="shared" si="568"/>
        <v>Sc2</v>
      </c>
      <c r="BN230" s="106"/>
      <c r="BO230" s="170" t="s">
        <v>209</v>
      </c>
      <c r="BP230" s="170" t="s">
        <v>209</v>
      </c>
      <c r="BQ230" s="170" t="s">
        <v>208</v>
      </c>
      <c r="BR230" s="170" t="s">
        <v>209</v>
      </c>
      <c r="BS230" s="170" t="s">
        <v>208</v>
      </c>
      <c r="BT230" s="106">
        <v>2</v>
      </c>
      <c r="BU230" s="48">
        <f t="shared" si="516"/>
        <v>50</v>
      </c>
      <c r="BV230" s="48">
        <f t="shared" si="517"/>
        <v>18</v>
      </c>
      <c r="BW230" s="48">
        <f t="shared" si="518"/>
        <v>4</v>
      </c>
      <c r="BX230" s="48">
        <f t="shared" si="519"/>
        <v>68</v>
      </c>
      <c r="BY230" s="48">
        <f t="shared" si="520"/>
        <v>3</v>
      </c>
      <c r="BZ230" s="118">
        <f t="shared" si="521"/>
        <v>734400</v>
      </c>
      <c r="CA230" s="118">
        <f t="shared" si="513"/>
        <v>0</v>
      </c>
      <c r="CB230" s="202">
        <f t="shared" si="514"/>
        <v>0</v>
      </c>
      <c r="CC230" s="118">
        <f t="shared" si="522"/>
        <v>0</v>
      </c>
      <c r="CD230" s="51">
        <f t="shared" si="523"/>
        <v>0</v>
      </c>
      <c r="CN230" s="301">
        <f t="shared" si="524"/>
        <v>18</v>
      </c>
      <c r="CO230" s="301">
        <v>13</v>
      </c>
      <c r="CP230" s="47" t="str">
        <f t="shared" si="569"/>
        <v>Sc2</v>
      </c>
      <c r="CQ230" s="106"/>
      <c r="CR230" s="170" t="s">
        <v>209</v>
      </c>
      <c r="CS230" s="170" t="s">
        <v>209</v>
      </c>
      <c r="CT230" s="170" t="s">
        <v>208</v>
      </c>
      <c r="CU230" s="170" t="s">
        <v>209</v>
      </c>
      <c r="CV230" s="170" t="s">
        <v>208</v>
      </c>
      <c r="CW230" s="106">
        <v>2</v>
      </c>
      <c r="CX230" s="48">
        <f t="shared" si="525"/>
        <v>50</v>
      </c>
      <c r="CY230" s="48">
        <f t="shared" si="526"/>
        <v>18</v>
      </c>
      <c r="CZ230" s="48">
        <f t="shared" si="527"/>
        <v>4</v>
      </c>
      <c r="DA230" s="48">
        <f t="shared" si="528"/>
        <v>68</v>
      </c>
      <c r="DB230" s="48">
        <f t="shared" si="529"/>
        <v>3</v>
      </c>
      <c r="DC230" s="118">
        <f t="shared" si="530"/>
        <v>734400</v>
      </c>
      <c r="DD230" s="118">
        <f t="shared" si="531"/>
        <v>0</v>
      </c>
      <c r="DE230" s="202">
        <f t="shared" si="532"/>
        <v>0</v>
      </c>
      <c r="DF230" s="118">
        <f t="shared" si="533"/>
        <v>0</v>
      </c>
      <c r="DG230" s="51">
        <f t="shared" si="534"/>
        <v>0</v>
      </c>
      <c r="DI230" s="148"/>
      <c r="DJ230" s="285"/>
      <c r="DK230" s="285"/>
      <c r="DL230" s="284"/>
      <c r="DM230" s="142"/>
      <c r="DN230" s="142"/>
      <c r="DQ230" s="301">
        <f t="shared" si="535"/>
        <v>18</v>
      </c>
      <c r="DR230" s="301">
        <v>13</v>
      </c>
      <c r="DS230" s="47" t="str">
        <f t="shared" si="570"/>
        <v>Sc2</v>
      </c>
      <c r="DT230" s="106"/>
      <c r="DU230" s="170" t="s">
        <v>209</v>
      </c>
      <c r="DV230" s="170" t="s">
        <v>209</v>
      </c>
      <c r="DW230" s="170" t="s">
        <v>208</v>
      </c>
      <c r="DX230" s="170" t="s">
        <v>209</v>
      </c>
      <c r="DY230" s="170" t="s">
        <v>208</v>
      </c>
      <c r="DZ230" s="106">
        <v>2</v>
      </c>
      <c r="EA230" s="48">
        <f t="shared" si="536"/>
        <v>50</v>
      </c>
      <c r="EB230" s="48">
        <f t="shared" si="537"/>
        <v>18</v>
      </c>
      <c r="EC230" s="48">
        <f t="shared" si="538"/>
        <v>4</v>
      </c>
      <c r="ED230" s="48">
        <f t="shared" si="539"/>
        <v>68</v>
      </c>
      <c r="EE230" s="48">
        <f t="shared" si="540"/>
        <v>3</v>
      </c>
      <c r="EF230" s="118">
        <f t="shared" si="541"/>
        <v>734400</v>
      </c>
      <c r="EG230" s="118">
        <f t="shared" si="542"/>
        <v>0</v>
      </c>
      <c r="EH230" s="202">
        <f t="shared" si="543"/>
        <v>0</v>
      </c>
      <c r="EI230" s="118">
        <f t="shared" si="544"/>
        <v>0</v>
      </c>
      <c r="EJ230" s="51">
        <f t="shared" si="545"/>
        <v>0</v>
      </c>
      <c r="EL230" s="148"/>
      <c r="EM230" s="285"/>
      <c r="EN230" s="284"/>
      <c r="EO230" s="142"/>
      <c r="EP230" s="142"/>
      <c r="EQ230" s="142"/>
      <c r="ER230" s="142"/>
      <c r="ET230" s="301">
        <f t="shared" si="546"/>
        <v>18</v>
      </c>
      <c r="EU230" s="301">
        <v>13</v>
      </c>
      <c r="EV230" s="47" t="str">
        <f t="shared" si="571"/>
        <v>Sc2</v>
      </c>
      <c r="EW230" s="106"/>
      <c r="EX230" s="170" t="s">
        <v>209</v>
      </c>
      <c r="EY230" s="170" t="s">
        <v>209</v>
      </c>
      <c r="EZ230" s="170" t="s">
        <v>208</v>
      </c>
      <c r="FA230" s="170" t="s">
        <v>209</v>
      </c>
      <c r="FB230" s="170" t="s">
        <v>208</v>
      </c>
      <c r="FC230" s="106">
        <v>2</v>
      </c>
      <c r="FD230" s="48">
        <f t="shared" si="547"/>
        <v>50</v>
      </c>
      <c r="FE230" s="48">
        <f t="shared" si="548"/>
        <v>18</v>
      </c>
      <c r="FF230" s="48">
        <f t="shared" si="549"/>
        <v>4</v>
      </c>
      <c r="FG230" s="48">
        <f t="shared" si="550"/>
        <v>68</v>
      </c>
      <c r="FH230" s="48">
        <f t="shared" si="551"/>
        <v>3</v>
      </c>
      <c r="FI230" s="118">
        <f t="shared" si="552"/>
        <v>734400</v>
      </c>
      <c r="FJ230" s="118">
        <f t="shared" si="553"/>
        <v>0</v>
      </c>
      <c r="FK230" s="202">
        <f t="shared" si="554"/>
        <v>0</v>
      </c>
      <c r="FL230" s="118">
        <f t="shared" si="555"/>
        <v>0</v>
      </c>
      <c r="FM230" s="51">
        <f t="shared" si="556"/>
        <v>0</v>
      </c>
      <c r="FO230" s="148"/>
      <c r="FP230" s="285"/>
      <c r="FQ230" s="284"/>
      <c r="FR230" s="142"/>
      <c r="FS230" s="142"/>
      <c r="FT230" s="142"/>
      <c r="FU230" s="142"/>
      <c r="FW230" s="301">
        <f t="shared" si="557"/>
        <v>18</v>
      </c>
      <c r="FX230" s="301">
        <v>13</v>
      </c>
      <c r="FY230" s="47" t="str">
        <f t="shared" si="572"/>
        <v>Sc2</v>
      </c>
      <c r="FZ230" s="106"/>
      <c r="GA230" s="170" t="s">
        <v>209</v>
      </c>
      <c r="GB230" s="170" t="s">
        <v>209</v>
      </c>
      <c r="GC230" s="170" t="s">
        <v>208</v>
      </c>
      <c r="GD230" s="170" t="s">
        <v>209</v>
      </c>
      <c r="GE230" s="170" t="s">
        <v>208</v>
      </c>
      <c r="GF230" s="106">
        <v>2</v>
      </c>
      <c r="GG230" s="48">
        <f t="shared" si="558"/>
        <v>50</v>
      </c>
      <c r="GH230" s="48">
        <f t="shared" si="559"/>
        <v>18</v>
      </c>
      <c r="GI230" s="48">
        <f t="shared" si="560"/>
        <v>4</v>
      </c>
      <c r="GJ230" s="48">
        <f t="shared" si="561"/>
        <v>68</v>
      </c>
      <c r="GK230" s="48">
        <f t="shared" si="562"/>
        <v>3</v>
      </c>
      <c r="GL230" s="118">
        <f t="shared" si="563"/>
        <v>734400</v>
      </c>
      <c r="GM230" s="118">
        <f t="shared" si="564"/>
        <v>0</v>
      </c>
      <c r="GN230" s="202">
        <f t="shared" si="565"/>
        <v>0</v>
      </c>
      <c r="GO230" s="118">
        <f t="shared" si="566"/>
        <v>0</v>
      </c>
      <c r="GP230" s="51">
        <f t="shared" si="567"/>
        <v>0</v>
      </c>
      <c r="GS230" s="48">
        <v>11</v>
      </c>
      <c r="GT230" s="47">
        <v>3</v>
      </c>
      <c r="GU230" s="97" t="s">
        <v>240</v>
      </c>
      <c r="GV230" s="297">
        <f t="shared" si="481"/>
        <v>3</v>
      </c>
      <c r="GW230" s="47" t="s">
        <v>206</v>
      </c>
      <c r="GX230" s="99" t="str">
        <f t="shared" si="477"/>
        <v>Te3</v>
      </c>
      <c r="GY230" s="48">
        <f t="shared" si="486"/>
        <v>30</v>
      </c>
      <c r="GZ230" s="307">
        <f t="shared" si="507"/>
        <v>717877.64382443903</v>
      </c>
      <c r="HA230" s="95">
        <f t="shared" si="483"/>
        <v>243.90283150093447</v>
      </c>
      <c r="HB230" s="51">
        <f t="shared" si="478"/>
        <v>5.7235328605675278E-3</v>
      </c>
      <c r="HC230" s="51">
        <f t="shared" si="479"/>
        <v>2.0499967012399538E-3</v>
      </c>
      <c r="HD230" s="453">
        <f t="shared" si="480"/>
        <v>4.2494056504293655E-4</v>
      </c>
    </row>
    <row r="231" spans="13:212">
      <c r="M231" s="49" t="str">
        <f t="shared" si="505"/>
        <v>PIC-c</v>
      </c>
      <c r="N231" s="201" t="str">
        <f t="shared" si="495"/>
        <v/>
      </c>
      <c r="O231" s="47" t="str">
        <f t="shared" si="496"/>
        <v/>
      </c>
      <c r="P231" s="47" t="str">
        <f t="shared" si="497"/>
        <v/>
      </c>
      <c r="Q231" s="47">
        <f t="shared" si="498"/>
        <v>1</v>
      </c>
      <c r="R231" s="201">
        <f t="shared" si="499"/>
        <v>1</v>
      </c>
      <c r="AE231" s="49" t="str">
        <f t="shared" si="506"/>
        <v>PIC-c</v>
      </c>
      <c r="AF231" s="201" t="str">
        <f t="shared" si="500"/>
        <v/>
      </c>
      <c r="AG231" s="47" t="str">
        <f t="shared" si="501"/>
        <v/>
      </c>
      <c r="AH231" s="47" t="str">
        <f t="shared" si="502"/>
        <v/>
      </c>
      <c r="AI231" s="47">
        <f t="shared" si="503"/>
        <v>1</v>
      </c>
      <c r="AJ231" s="201">
        <f t="shared" si="504"/>
        <v>1</v>
      </c>
      <c r="AL231" s="142"/>
      <c r="AM231" s="142"/>
      <c r="AN231" s="142"/>
      <c r="AO231" s="142"/>
      <c r="AP231" s="142"/>
      <c r="AQ231" s="142"/>
      <c r="AR231" s="142"/>
      <c r="AU231" s="63"/>
      <c r="AV231" s="186"/>
      <c r="AW231" s="186"/>
      <c r="AX231" s="186"/>
      <c r="AY231" s="186"/>
      <c r="AZ231" s="187"/>
      <c r="BA231" s="188">
        <f>SUM(AW218:BA230)</f>
        <v>0.28145771825156374</v>
      </c>
      <c r="BK231" s="301">
        <f t="shared" si="515"/>
        <v>19</v>
      </c>
      <c r="BL231" s="301">
        <v>13</v>
      </c>
      <c r="BM231" s="47" t="str">
        <f t="shared" si="568"/>
        <v>Sc2</v>
      </c>
      <c r="BN231" s="106"/>
      <c r="BO231" s="170" t="s">
        <v>209</v>
      </c>
      <c r="BP231" s="170" t="s">
        <v>209</v>
      </c>
      <c r="BQ231" s="170" t="s">
        <v>208</v>
      </c>
      <c r="BR231" s="170" t="s">
        <v>208</v>
      </c>
      <c r="BS231" s="170" t="s">
        <v>209</v>
      </c>
      <c r="BT231" s="106">
        <v>2</v>
      </c>
      <c r="BU231" s="48">
        <f t="shared" si="516"/>
        <v>50</v>
      </c>
      <c r="BV231" s="48">
        <f t="shared" si="517"/>
        <v>18</v>
      </c>
      <c r="BW231" s="48">
        <f t="shared" si="518"/>
        <v>4</v>
      </c>
      <c r="BX231" s="48">
        <f t="shared" si="519"/>
        <v>4</v>
      </c>
      <c r="BY231" s="48">
        <f t="shared" si="520"/>
        <v>88</v>
      </c>
      <c r="BZ231" s="118">
        <f t="shared" si="521"/>
        <v>1267200</v>
      </c>
      <c r="CA231" s="118">
        <f t="shared" si="513"/>
        <v>0</v>
      </c>
      <c r="CB231" s="202">
        <f t="shared" si="514"/>
        <v>0</v>
      </c>
      <c r="CC231" s="118">
        <f t="shared" si="522"/>
        <v>0</v>
      </c>
      <c r="CD231" s="51">
        <f t="shared" si="523"/>
        <v>0</v>
      </c>
      <c r="CN231" s="301">
        <f t="shared" si="524"/>
        <v>19</v>
      </c>
      <c r="CO231" s="301">
        <v>13</v>
      </c>
      <c r="CP231" s="47" t="str">
        <f t="shared" si="569"/>
        <v>Sc2</v>
      </c>
      <c r="CQ231" s="106"/>
      <c r="CR231" s="170" t="s">
        <v>209</v>
      </c>
      <c r="CS231" s="170" t="s">
        <v>209</v>
      </c>
      <c r="CT231" s="170" t="s">
        <v>208</v>
      </c>
      <c r="CU231" s="170" t="s">
        <v>208</v>
      </c>
      <c r="CV231" s="170" t="s">
        <v>209</v>
      </c>
      <c r="CW231" s="106">
        <v>2</v>
      </c>
      <c r="CX231" s="48">
        <f t="shared" si="525"/>
        <v>50</v>
      </c>
      <c r="CY231" s="48">
        <f t="shared" si="526"/>
        <v>18</v>
      </c>
      <c r="CZ231" s="48">
        <f t="shared" si="527"/>
        <v>4</v>
      </c>
      <c r="DA231" s="48">
        <f t="shared" si="528"/>
        <v>4</v>
      </c>
      <c r="DB231" s="48">
        <f t="shared" si="529"/>
        <v>88</v>
      </c>
      <c r="DC231" s="118">
        <f t="shared" si="530"/>
        <v>1267200</v>
      </c>
      <c r="DD231" s="118">
        <f t="shared" si="531"/>
        <v>0</v>
      </c>
      <c r="DE231" s="202">
        <f t="shared" si="532"/>
        <v>0</v>
      </c>
      <c r="DF231" s="118">
        <f t="shared" si="533"/>
        <v>0</v>
      </c>
      <c r="DG231" s="51">
        <f t="shared" si="534"/>
        <v>0</v>
      </c>
      <c r="DI231" s="148"/>
      <c r="DJ231" s="285"/>
      <c r="DK231" s="285"/>
      <c r="DL231" s="284"/>
      <c r="DM231" s="142"/>
      <c r="DN231" s="142"/>
      <c r="DQ231" s="301">
        <f t="shared" si="535"/>
        <v>19</v>
      </c>
      <c r="DR231" s="301">
        <v>13</v>
      </c>
      <c r="DS231" s="47" t="str">
        <f t="shared" si="570"/>
        <v>Sc2</v>
      </c>
      <c r="DT231" s="106"/>
      <c r="DU231" s="170" t="s">
        <v>209</v>
      </c>
      <c r="DV231" s="170" t="s">
        <v>209</v>
      </c>
      <c r="DW231" s="170" t="s">
        <v>208</v>
      </c>
      <c r="DX231" s="170" t="s">
        <v>208</v>
      </c>
      <c r="DY231" s="170" t="s">
        <v>209</v>
      </c>
      <c r="DZ231" s="106">
        <v>2</v>
      </c>
      <c r="EA231" s="48">
        <f t="shared" si="536"/>
        <v>50</v>
      </c>
      <c r="EB231" s="48">
        <f t="shared" si="537"/>
        <v>18</v>
      </c>
      <c r="EC231" s="48">
        <f t="shared" si="538"/>
        <v>4</v>
      </c>
      <c r="ED231" s="48">
        <f t="shared" si="539"/>
        <v>4</v>
      </c>
      <c r="EE231" s="48">
        <f t="shared" si="540"/>
        <v>88</v>
      </c>
      <c r="EF231" s="118">
        <f t="shared" si="541"/>
        <v>1267200</v>
      </c>
      <c r="EG231" s="118">
        <f t="shared" si="542"/>
        <v>0</v>
      </c>
      <c r="EH231" s="202">
        <f t="shared" si="543"/>
        <v>0</v>
      </c>
      <c r="EI231" s="118">
        <f t="shared" si="544"/>
        <v>0</v>
      </c>
      <c r="EJ231" s="51">
        <f t="shared" si="545"/>
        <v>0</v>
      </c>
      <c r="EL231" s="148"/>
      <c r="EM231" s="285"/>
      <c r="EN231" s="284"/>
      <c r="EO231" s="142"/>
      <c r="EP231" s="142"/>
      <c r="EQ231" s="142"/>
      <c r="ER231" s="142"/>
      <c r="ET231" s="301">
        <f t="shared" si="546"/>
        <v>19</v>
      </c>
      <c r="EU231" s="301">
        <v>13</v>
      </c>
      <c r="EV231" s="47" t="str">
        <f t="shared" si="571"/>
        <v>Sc2</v>
      </c>
      <c r="EW231" s="106"/>
      <c r="EX231" s="170" t="s">
        <v>209</v>
      </c>
      <c r="EY231" s="170" t="s">
        <v>209</v>
      </c>
      <c r="EZ231" s="170" t="s">
        <v>208</v>
      </c>
      <c r="FA231" s="170" t="s">
        <v>208</v>
      </c>
      <c r="FB231" s="170" t="s">
        <v>209</v>
      </c>
      <c r="FC231" s="106">
        <v>2</v>
      </c>
      <c r="FD231" s="48">
        <f t="shared" si="547"/>
        <v>50</v>
      </c>
      <c r="FE231" s="48">
        <f t="shared" si="548"/>
        <v>18</v>
      </c>
      <c r="FF231" s="48">
        <f t="shared" si="549"/>
        <v>4</v>
      </c>
      <c r="FG231" s="48">
        <f t="shared" si="550"/>
        <v>4</v>
      </c>
      <c r="FH231" s="48">
        <f t="shared" si="551"/>
        <v>88</v>
      </c>
      <c r="FI231" s="118">
        <f t="shared" si="552"/>
        <v>1267200</v>
      </c>
      <c r="FJ231" s="118">
        <f t="shared" si="553"/>
        <v>0</v>
      </c>
      <c r="FK231" s="202">
        <f t="shared" si="554"/>
        <v>0</v>
      </c>
      <c r="FL231" s="118">
        <f t="shared" si="555"/>
        <v>0</v>
      </c>
      <c r="FM231" s="51">
        <f t="shared" si="556"/>
        <v>0</v>
      </c>
      <c r="FO231" s="148"/>
      <c r="FP231" s="285"/>
      <c r="FQ231" s="284"/>
      <c r="FR231" s="142"/>
      <c r="FS231" s="142"/>
      <c r="FT231" s="142"/>
      <c r="FU231" s="142"/>
      <c r="FW231" s="301">
        <f t="shared" si="557"/>
        <v>19</v>
      </c>
      <c r="FX231" s="301">
        <v>13</v>
      </c>
      <c r="FY231" s="47" t="str">
        <f t="shared" si="572"/>
        <v>Sc2</v>
      </c>
      <c r="FZ231" s="106"/>
      <c r="GA231" s="170" t="s">
        <v>209</v>
      </c>
      <c r="GB231" s="170" t="s">
        <v>209</v>
      </c>
      <c r="GC231" s="170" t="s">
        <v>208</v>
      </c>
      <c r="GD231" s="170" t="s">
        <v>208</v>
      </c>
      <c r="GE231" s="170" t="s">
        <v>209</v>
      </c>
      <c r="GF231" s="106">
        <v>2</v>
      </c>
      <c r="GG231" s="48">
        <f t="shared" si="558"/>
        <v>50</v>
      </c>
      <c r="GH231" s="48">
        <f t="shared" si="559"/>
        <v>18</v>
      </c>
      <c r="GI231" s="48">
        <f t="shared" si="560"/>
        <v>4</v>
      </c>
      <c r="GJ231" s="48">
        <f t="shared" si="561"/>
        <v>4</v>
      </c>
      <c r="GK231" s="48">
        <f t="shared" si="562"/>
        <v>88</v>
      </c>
      <c r="GL231" s="118">
        <f t="shared" si="563"/>
        <v>1267200</v>
      </c>
      <c r="GM231" s="118">
        <f t="shared" si="564"/>
        <v>0</v>
      </c>
      <c r="GN231" s="202">
        <f t="shared" si="565"/>
        <v>0</v>
      </c>
      <c r="GO231" s="118">
        <f t="shared" si="566"/>
        <v>0</v>
      </c>
      <c r="GP231" s="51">
        <f t="shared" si="567"/>
        <v>0</v>
      </c>
      <c r="GS231" s="48">
        <v>11</v>
      </c>
      <c r="GT231" s="47">
        <v>2</v>
      </c>
      <c r="GU231" s="97" t="s">
        <v>240</v>
      </c>
      <c r="GV231" s="297">
        <f t="shared" si="481"/>
        <v>3</v>
      </c>
      <c r="GW231" s="47" t="s">
        <v>206</v>
      </c>
      <c r="GX231" s="99" t="str">
        <f t="shared" si="477"/>
        <v>Te2</v>
      </c>
      <c r="GY231" s="48">
        <f t="shared" si="486"/>
        <v>0</v>
      </c>
      <c r="GZ231" s="307">
        <f t="shared" si="507"/>
        <v>0</v>
      </c>
      <c r="HA231" s="95">
        <f t="shared" si="483"/>
        <v>0</v>
      </c>
      <c r="HB231" s="51">
        <f t="shared" si="478"/>
        <v>0</v>
      </c>
      <c r="HC231" s="51">
        <f t="shared" si="479"/>
        <v>0</v>
      </c>
      <c r="HD231" s="453">
        <f t="shared" si="480"/>
        <v>0</v>
      </c>
    </row>
    <row r="232" spans="13:212">
      <c r="M232" s="49" t="str">
        <f t="shared" si="505"/>
        <v>PIC-c</v>
      </c>
      <c r="N232" s="201" t="str">
        <f t="shared" si="495"/>
        <v/>
      </c>
      <c r="O232" s="47" t="str">
        <f t="shared" si="496"/>
        <v/>
      </c>
      <c r="P232" s="47" t="str">
        <f t="shared" si="497"/>
        <v/>
      </c>
      <c r="Q232" s="47">
        <f t="shared" si="498"/>
        <v>1</v>
      </c>
      <c r="R232" s="201">
        <f t="shared" si="499"/>
        <v>1</v>
      </c>
      <c r="AE232" s="49" t="str">
        <f t="shared" si="506"/>
        <v>PIC-c</v>
      </c>
      <c r="AF232" s="201" t="str">
        <f t="shared" si="500"/>
        <v/>
      </c>
      <c r="AG232" s="47" t="str">
        <f t="shared" si="501"/>
        <v/>
      </c>
      <c r="AH232" s="47">
        <f t="shared" si="502"/>
        <v>1</v>
      </c>
      <c r="AI232" s="47">
        <f t="shared" si="503"/>
        <v>1</v>
      </c>
      <c r="AJ232" s="201">
        <f t="shared" si="504"/>
        <v>1</v>
      </c>
      <c r="AL232" s="142"/>
      <c r="AM232" s="142"/>
      <c r="AN232" s="142"/>
      <c r="AO232" s="142"/>
      <c r="AP232" s="142"/>
      <c r="AQ232" s="142"/>
      <c r="AR232" s="142"/>
      <c r="BK232" s="301">
        <f t="shared" si="515"/>
        <v>20</v>
      </c>
      <c r="BL232" s="301">
        <v>13</v>
      </c>
      <c r="BM232" s="47" t="str">
        <f t="shared" si="568"/>
        <v>Sc2</v>
      </c>
      <c r="BN232" s="106"/>
      <c r="BO232" s="170" t="s">
        <v>209</v>
      </c>
      <c r="BP232" s="170" t="s">
        <v>208</v>
      </c>
      <c r="BQ232" s="170" t="s">
        <v>209</v>
      </c>
      <c r="BR232" s="170" t="s">
        <v>209</v>
      </c>
      <c r="BS232" s="170" t="s">
        <v>208</v>
      </c>
      <c r="BT232" s="106">
        <v>2</v>
      </c>
      <c r="BU232" s="48">
        <f t="shared" si="516"/>
        <v>50</v>
      </c>
      <c r="BV232" s="48">
        <f t="shared" si="517"/>
        <v>4</v>
      </c>
      <c r="BW232" s="48">
        <f t="shared" si="518"/>
        <v>41</v>
      </c>
      <c r="BX232" s="48">
        <f t="shared" si="519"/>
        <v>68</v>
      </c>
      <c r="BY232" s="48">
        <f t="shared" si="520"/>
        <v>3</v>
      </c>
      <c r="BZ232" s="118">
        <f t="shared" si="521"/>
        <v>1672800</v>
      </c>
      <c r="CA232" s="118">
        <f t="shared" si="513"/>
        <v>0</v>
      </c>
      <c r="CB232" s="202">
        <f t="shared" si="514"/>
        <v>0</v>
      </c>
      <c r="CC232" s="118">
        <f t="shared" si="522"/>
        <v>0</v>
      </c>
      <c r="CD232" s="51">
        <f t="shared" si="523"/>
        <v>0</v>
      </c>
      <c r="CN232" s="301">
        <f t="shared" si="524"/>
        <v>20</v>
      </c>
      <c r="CO232" s="301">
        <v>13</v>
      </c>
      <c r="CP232" s="47" t="str">
        <f t="shared" si="569"/>
        <v>Sc2</v>
      </c>
      <c r="CQ232" s="106"/>
      <c r="CR232" s="170" t="s">
        <v>209</v>
      </c>
      <c r="CS232" s="170" t="s">
        <v>208</v>
      </c>
      <c r="CT232" s="170" t="s">
        <v>209</v>
      </c>
      <c r="CU232" s="170" t="s">
        <v>209</v>
      </c>
      <c r="CV232" s="170" t="s">
        <v>208</v>
      </c>
      <c r="CW232" s="106">
        <v>2</v>
      </c>
      <c r="CX232" s="48">
        <f t="shared" si="525"/>
        <v>50</v>
      </c>
      <c r="CY232" s="48">
        <f t="shared" si="526"/>
        <v>4</v>
      </c>
      <c r="CZ232" s="48">
        <f t="shared" si="527"/>
        <v>41</v>
      </c>
      <c r="DA232" s="48">
        <f t="shared" si="528"/>
        <v>68</v>
      </c>
      <c r="DB232" s="48">
        <f t="shared" si="529"/>
        <v>3</v>
      </c>
      <c r="DC232" s="118">
        <f t="shared" si="530"/>
        <v>1672800</v>
      </c>
      <c r="DD232" s="118">
        <f t="shared" si="531"/>
        <v>0</v>
      </c>
      <c r="DE232" s="202">
        <f t="shared" si="532"/>
        <v>0</v>
      </c>
      <c r="DF232" s="118">
        <f t="shared" si="533"/>
        <v>0</v>
      </c>
      <c r="DG232" s="51">
        <f t="shared" si="534"/>
        <v>0</v>
      </c>
      <c r="DI232" s="148"/>
      <c r="DJ232" s="285"/>
      <c r="DK232" s="285"/>
      <c r="DL232" s="284"/>
      <c r="DM232" s="142"/>
      <c r="DN232" s="142"/>
      <c r="DQ232" s="301">
        <f t="shared" si="535"/>
        <v>20</v>
      </c>
      <c r="DR232" s="301">
        <v>13</v>
      </c>
      <c r="DS232" s="47" t="str">
        <f t="shared" si="570"/>
        <v>Sc2</v>
      </c>
      <c r="DT232" s="106"/>
      <c r="DU232" s="170" t="s">
        <v>209</v>
      </c>
      <c r="DV232" s="170" t="s">
        <v>208</v>
      </c>
      <c r="DW232" s="170" t="s">
        <v>209</v>
      </c>
      <c r="DX232" s="170" t="s">
        <v>209</v>
      </c>
      <c r="DY232" s="170" t="s">
        <v>208</v>
      </c>
      <c r="DZ232" s="106">
        <v>2</v>
      </c>
      <c r="EA232" s="48">
        <f t="shared" si="536"/>
        <v>50</v>
      </c>
      <c r="EB232" s="48">
        <f t="shared" si="537"/>
        <v>4</v>
      </c>
      <c r="EC232" s="48">
        <f t="shared" si="538"/>
        <v>41</v>
      </c>
      <c r="ED232" s="48">
        <f t="shared" si="539"/>
        <v>68</v>
      </c>
      <c r="EE232" s="48">
        <f t="shared" si="540"/>
        <v>3</v>
      </c>
      <c r="EF232" s="118">
        <f t="shared" si="541"/>
        <v>1672800</v>
      </c>
      <c r="EG232" s="118">
        <f t="shared" si="542"/>
        <v>0</v>
      </c>
      <c r="EH232" s="202">
        <f t="shared" si="543"/>
        <v>0</v>
      </c>
      <c r="EI232" s="118">
        <f t="shared" si="544"/>
        <v>0</v>
      </c>
      <c r="EJ232" s="51">
        <f t="shared" si="545"/>
        <v>0</v>
      </c>
      <c r="EL232" s="148"/>
      <c r="EM232" s="285"/>
      <c r="EN232" s="284"/>
      <c r="EO232" s="142"/>
      <c r="EP232" s="142"/>
      <c r="EQ232" s="142"/>
      <c r="ER232" s="142"/>
      <c r="ET232" s="301">
        <f t="shared" si="546"/>
        <v>20</v>
      </c>
      <c r="EU232" s="301">
        <v>13</v>
      </c>
      <c r="EV232" s="47" t="str">
        <f t="shared" si="571"/>
        <v>Sc2</v>
      </c>
      <c r="EW232" s="106"/>
      <c r="EX232" s="170" t="s">
        <v>209</v>
      </c>
      <c r="EY232" s="170" t="s">
        <v>208</v>
      </c>
      <c r="EZ232" s="170" t="s">
        <v>209</v>
      </c>
      <c r="FA232" s="170" t="s">
        <v>209</v>
      </c>
      <c r="FB232" s="170" t="s">
        <v>208</v>
      </c>
      <c r="FC232" s="106">
        <v>2</v>
      </c>
      <c r="FD232" s="48">
        <f t="shared" si="547"/>
        <v>50</v>
      </c>
      <c r="FE232" s="48">
        <f t="shared" si="548"/>
        <v>4</v>
      </c>
      <c r="FF232" s="48">
        <f t="shared" si="549"/>
        <v>41</v>
      </c>
      <c r="FG232" s="48">
        <f t="shared" si="550"/>
        <v>68</v>
      </c>
      <c r="FH232" s="48">
        <f t="shared" si="551"/>
        <v>3</v>
      </c>
      <c r="FI232" s="118">
        <f t="shared" si="552"/>
        <v>1672800</v>
      </c>
      <c r="FJ232" s="118">
        <f t="shared" si="553"/>
        <v>0</v>
      </c>
      <c r="FK232" s="202">
        <f t="shared" si="554"/>
        <v>0</v>
      </c>
      <c r="FL232" s="118">
        <f t="shared" si="555"/>
        <v>0</v>
      </c>
      <c r="FM232" s="51">
        <f t="shared" si="556"/>
        <v>0</v>
      </c>
      <c r="FO232" s="148"/>
      <c r="FP232" s="285"/>
      <c r="FQ232" s="284"/>
      <c r="FR232" s="142"/>
      <c r="FS232" s="142"/>
      <c r="FT232" s="142"/>
      <c r="FU232" s="142"/>
      <c r="FW232" s="301">
        <f t="shared" si="557"/>
        <v>20</v>
      </c>
      <c r="FX232" s="301">
        <v>13</v>
      </c>
      <c r="FY232" s="47" t="str">
        <f t="shared" si="572"/>
        <v>Sc2</v>
      </c>
      <c r="FZ232" s="106"/>
      <c r="GA232" s="170" t="s">
        <v>209</v>
      </c>
      <c r="GB232" s="170" t="s">
        <v>208</v>
      </c>
      <c r="GC232" s="170" t="s">
        <v>209</v>
      </c>
      <c r="GD232" s="170" t="s">
        <v>209</v>
      </c>
      <c r="GE232" s="170" t="s">
        <v>208</v>
      </c>
      <c r="GF232" s="106">
        <v>2</v>
      </c>
      <c r="GG232" s="48">
        <f t="shared" si="558"/>
        <v>50</v>
      </c>
      <c r="GH232" s="48">
        <f t="shared" si="559"/>
        <v>4</v>
      </c>
      <c r="GI232" s="48">
        <f t="shared" si="560"/>
        <v>41</v>
      </c>
      <c r="GJ232" s="48">
        <f t="shared" si="561"/>
        <v>68</v>
      </c>
      <c r="GK232" s="48">
        <f t="shared" si="562"/>
        <v>3</v>
      </c>
      <c r="GL232" s="118">
        <f t="shared" si="563"/>
        <v>1672800</v>
      </c>
      <c r="GM232" s="118">
        <f t="shared" si="564"/>
        <v>0</v>
      </c>
      <c r="GN232" s="202">
        <f t="shared" si="565"/>
        <v>0</v>
      </c>
      <c r="GO232" s="118">
        <f t="shared" si="566"/>
        <v>0</v>
      </c>
      <c r="GP232" s="51">
        <f t="shared" si="567"/>
        <v>0</v>
      </c>
      <c r="GS232" s="48">
        <v>11</v>
      </c>
      <c r="GT232" s="47">
        <v>1</v>
      </c>
      <c r="GU232" s="97" t="s">
        <v>240</v>
      </c>
      <c r="GV232" s="297">
        <f t="shared" si="481"/>
        <v>3</v>
      </c>
      <c r="GW232" s="47" t="s">
        <v>206</v>
      </c>
      <c r="GX232" s="99" t="str">
        <f t="shared" si="477"/>
        <v>Te1</v>
      </c>
      <c r="GY232" s="48">
        <f t="shared" si="486"/>
        <v>0</v>
      </c>
      <c r="GZ232" s="307">
        <f t="shared" si="507"/>
        <v>0</v>
      </c>
      <c r="HA232" s="95">
        <f t="shared" si="483"/>
        <v>0</v>
      </c>
      <c r="HB232" s="51">
        <f t="shared" si="478"/>
        <v>0</v>
      </c>
      <c r="HC232" s="51">
        <f t="shared" si="479"/>
        <v>0</v>
      </c>
      <c r="HD232" s="453">
        <f t="shared" si="480"/>
        <v>0</v>
      </c>
    </row>
    <row r="233" spans="13:212">
      <c r="M233" s="49" t="str">
        <f t="shared" si="505"/>
        <v>PIC-c</v>
      </c>
      <c r="N233" s="201">
        <f t="shared" si="495"/>
        <v>1</v>
      </c>
      <c r="O233" s="47" t="str">
        <f t="shared" si="496"/>
        <v/>
      </c>
      <c r="P233" s="47">
        <f t="shared" si="497"/>
        <v>1</v>
      </c>
      <c r="Q233" s="47">
        <f t="shared" si="498"/>
        <v>1</v>
      </c>
      <c r="R233" s="201">
        <f t="shared" si="499"/>
        <v>1</v>
      </c>
      <c r="AE233" s="49" t="str">
        <f t="shared" si="506"/>
        <v>PIC-c</v>
      </c>
      <c r="AF233" s="201">
        <f t="shared" si="500"/>
        <v>1</v>
      </c>
      <c r="AG233" s="47" t="str">
        <f t="shared" si="501"/>
        <v/>
      </c>
      <c r="AH233" s="47">
        <f t="shared" si="502"/>
        <v>1</v>
      </c>
      <c r="AI233" s="47">
        <f t="shared" si="503"/>
        <v>1</v>
      </c>
      <c r="AJ233" s="201">
        <f t="shared" si="504"/>
        <v>1</v>
      </c>
      <c r="AL233" s="142"/>
      <c r="AM233" s="142"/>
      <c r="AN233" s="142"/>
      <c r="AO233" s="142"/>
      <c r="AP233" s="142"/>
      <c r="AQ233" s="142"/>
      <c r="AR233" s="142"/>
      <c r="AU233" s="100" t="s">
        <v>260</v>
      </c>
      <c r="AV233" s="84"/>
      <c r="AW233" s="84"/>
      <c r="AX233" s="84"/>
      <c r="AY233" s="84"/>
      <c r="AZ233" s="84"/>
      <c r="BA233" s="85"/>
      <c r="BK233" s="301">
        <f t="shared" si="515"/>
        <v>21</v>
      </c>
      <c r="BL233" s="301">
        <v>13</v>
      </c>
      <c r="BM233" s="47" t="str">
        <f t="shared" si="568"/>
        <v>Sc2</v>
      </c>
      <c r="BN233" s="106"/>
      <c r="BO233" s="170" t="s">
        <v>209</v>
      </c>
      <c r="BP233" s="170" t="s">
        <v>208</v>
      </c>
      <c r="BQ233" s="170" t="s">
        <v>209</v>
      </c>
      <c r="BR233" s="170" t="s">
        <v>208</v>
      </c>
      <c r="BS233" s="170" t="s">
        <v>209</v>
      </c>
      <c r="BT233" s="106">
        <v>2</v>
      </c>
      <c r="BU233" s="48">
        <f t="shared" si="516"/>
        <v>50</v>
      </c>
      <c r="BV233" s="48">
        <f t="shared" si="517"/>
        <v>4</v>
      </c>
      <c r="BW233" s="48">
        <f t="shared" si="518"/>
        <v>41</v>
      </c>
      <c r="BX233" s="48">
        <f t="shared" si="519"/>
        <v>4</v>
      </c>
      <c r="BY233" s="48">
        <f t="shared" si="520"/>
        <v>88</v>
      </c>
      <c r="BZ233" s="118">
        <f t="shared" si="521"/>
        <v>2886400</v>
      </c>
      <c r="CA233" s="118">
        <f t="shared" si="513"/>
        <v>0</v>
      </c>
      <c r="CB233" s="202">
        <f t="shared" si="514"/>
        <v>0</v>
      </c>
      <c r="CC233" s="118">
        <f t="shared" si="522"/>
        <v>0</v>
      </c>
      <c r="CD233" s="51">
        <f t="shared" si="523"/>
        <v>0</v>
      </c>
      <c r="CN233" s="301">
        <f t="shared" si="524"/>
        <v>21</v>
      </c>
      <c r="CO233" s="301">
        <v>13</v>
      </c>
      <c r="CP233" s="47" t="str">
        <f t="shared" si="569"/>
        <v>Sc2</v>
      </c>
      <c r="CQ233" s="106"/>
      <c r="CR233" s="170" t="s">
        <v>209</v>
      </c>
      <c r="CS233" s="170" t="s">
        <v>208</v>
      </c>
      <c r="CT233" s="170" t="s">
        <v>209</v>
      </c>
      <c r="CU233" s="170" t="s">
        <v>208</v>
      </c>
      <c r="CV233" s="170" t="s">
        <v>209</v>
      </c>
      <c r="CW233" s="106">
        <v>2</v>
      </c>
      <c r="CX233" s="48">
        <f t="shared" si="525"/>
        <v>50</v>
      </c>
      <c r="CY233" s="48">
        <f t="shared" si="526"/>
        <v>4</v>
      </c>
      <c r="CZ233" s="48">
        <f t="shared" si="527"/>
        <v>41</v>
      </c>
      <c r="DA233" s="48">
        <f t="shared" si="528"/>
        <v>4</v>
      </c>
      <c r="DB233" s="48">
        <f t="shared" si="529"/>
        <v>88</v>
      </c>
      <c r="DC233" s="118">
        <f t="shared" si="530"/>
        <v>2886400</v>
      </c>
      <c r="DD233" s="118">
        <f t="shared" si="531"/>
        <v>0</v>
      </c>
      <c r="DE233" s="202">
        <f t="shared" si="532"/>
        <v>0</v>
      </c>
      <c r="DF233" s="118">
        <f t="shared" si="533"/>
        <v>0</v>
      </c>
      <c r="DG233" s="51">
        <f t="shared" si="534"/>
        <v>0</v>
      </c>
      <c r="DI233" s="148"/>
      <c r="DJ233" s="285"/>
      <c r="DK233" s="285"/>
      <c r="DL233" s="284"/>
      <c r="DM233" s="142"/>
      <c r="DN233" s="142"/>
      <c r="DQ233" s="301">
        <f t="shared" si="535"/>
        <v>21</v>
      </c>
      <c r="DR233" s="301">
        <v>13</v>
      </c>
      <c r="DS233" s="47" t="str">
        <f t="shared" si="570"/>
        <v>Sc2</v>
      </c>
      <c r="DT233" s="106"/>
      <c r="DU233" s="170" t="s">
        <v>209</v>
      </c>
      <c r="DV233" s="170" t="s">
        <v>208</v>
      </c>
      <c r="DW233" s="170" t="s">
        <v>209</v>
      </c>
      <c r="DX233" s="170" t="s">
        <v>208</v>
      </c>
      <c r="DY233" s="170" t="s">
        <v>209</v>
      </c>
      <c r="DZ233" s="106">
        <v>2</v>
      </c>
      <c r="EA233" s="48">
        <f t="shared" si="536"/>
        <v>50</v>
      </c>
      <c r="EB233" s="48">
        <f t="shared" si="537"/>
        <v>4</v>
      </c>
      <c r="EC233" s="48">
        <f t="shared" si="538"/>
        <v>41</v>
      </c>
      <c r="ED233" s="48">
        <f t="shared" si="539"/>
        <v>4</v>
      </c>
      <c r="EE233" s="48">
        <f t="shared" si="540"/>
        <v>88</v>
      </c>
      <c r="EF233" s="118">
        <f t="shared" si="541"/>
        <v>2886400</v>
      </c>
      <c r="EG233" s="118">
        <f t="shared" si="542"/>
        <v>0</v>
      </c>
      <c r="EH233" s="202">
        <f t="shared" si="543"/>
        <v>0</v>
      </c>
      <c r="EI233" s="118">
        <f t="shared" si="544"/>
        <v>0</v>
      </c>
      <c r="EJ233" s="51">
        <f t="shared" si="545"/>
        <v>0</v>
      </c>
      <c r="EL233" s="148"/>
      <c r="EM233" s="285"/>
      <c r="EN233" s="284"/>
      <c r="EO233" s="142"/>
      <c r="EP233" s="142"/>
      <c r="EQ233" s="142"/>
      <c r="ER233" s="142"/>
      <c r="ET233" s="301">
        <f t="shared" si="546"/>
        <v>21</v>
      </c>
      <c r="EU233" s="301">
        <v>13</v>
      </c>
      <c r="EV233" s="47" t="str">
        <f t="shared" si="571"/>
        <v>Sc2</v>
      </c>
      <c r="EW233" s="106"/>
      <c r="EX233" s="170" t="s">
        <v>209</v>
      </c>
      <c r="EY233" s="170" t="s">
        <v>208</v>
      </c>
      <c r="EZ233" s="170" t="s">
        <v>209</v>
      </c>
      <c r="FA233" s="170" t="s">
        <v>208</v>
      </c>
      <c r="FB233" s="170" t="s">
        <v>209</v>
      </c>
      <c r="FC233" s="106">
        <v>2</v>
      </c>
      <c r="FD233" s="48">
        <f t="shared" si="547"/>
        <v>50</v>
      </c>
      <c r="FE233" s="48">
        <f t="shared" si="548"/>
        <v>4</v>
      </c>
      <c r="FF233" s="48">
        <f t="shared" si="549"/>
        <v>41</v>
      </c>
      <c r="FG233" s="48">
        <f t="shared" si="550"/>
        <v>4</v>
      </c>
      <c r="FH233" s="48">
        <f t="shared" si="551"/>
        <v>88</v>
      </c>
      <c r="FI233" s="118">
        <f t="shared" si="552"/>
        <v>2886400</v>
      </c>
      <c r="FJ233" s="118">
        <f t="shared" si="553"/>
        <v>0</v>
      </c>
      <c r="FK233" s="202">
        <f t="shared" si="554"/>
        <v>0</v>
      </c>
      <c r="FL233" s="118">
        <f t="shared" si="555"/>
        <v>0</v>
      </c>
      <c r="FM233" s="51">
        <f t="shared" si="556"/>
        <v>0</v>
      </c>
      <c r="FO233" s="148"/>
      <c r="FP233" s="285"/>
      <c r="FQ233" s="284"/>
      <c r="FR233" s="142"/>
      <c r="FS233" s="142"/>
      <c r="FT233" s="142"/>
      <c r="FU233" s="142"/>
      <c r="FW233" s="301">
        <f t="shared" si="557"/>
        <v>21</v>
      </c>
      <c r="FX233" s="301">
        <v>13</v>
      </c>
      <c r="FY233" s="47" t="str">
        <f t="shared" si="572"/>
        <v>Sc2</v>
      </c>
      <c r="FZ233" s="106"/>
      <c r="GA233" s="170" t="s">
        <v>209</v>
      </c>
      <c r="GB233" s="170" t="s">
        <v>208</v>
      </c>
      <c r="GC233" s="170" t="s">
        <v>209</v>
      </c>
      <c r="GD233" s="170" t="s">
        <v>208</v>
      </c>
      <c r="GE233" s="170" t="s">
        <v>209</v>
      </c>
      <c r="GF233" s="106">
        <v>2</v>
      </c>
      <c r="GG233" s="48">
        <f t="shared" si="558"/>
        <v>50</v>
      </c>
      <c r="GH233" s="48">
        <f t="shared" si="559"/>
        <v>4</v>
      </c>
      <c r="GI233" s="48">
        <f t="shared" si="560"/>
        <v>41</v>
      </c>
      <c r="GJ233" s="48">
        <f t="shared" si="561"/>
        <v>4</v>
      </c>
      <c r="GK233" s="48">
        <f t="shared" si="562"/>
        <v>88</v>
      </c>
      <c r="GL233" s="118">
        <f t="shared" si="563"/>
        <v>2886400</v>
      </c>
      <c r="GM233" s="118">
        <f t="shared" si="564"/>
        <v>0</v>
      </c>
      <c r="GN233" s="202">
        <f t="shared" si="565"/>
        <v>0</v>
      </c>
      <c r="GO233" s="118">
        <f t="shared" si="566"/>
        <v>0</v>
      </c>
      <c r="GP233" s="51">
        <f t="shared" si="567"/>
        <v>0</v>
      </c>
      <c r="GS233" s="48">
        <v>12</v>
      </c>
      <c r="GT233" s="47">
        <v>5</v>
      </c>
      <c r="GU233" s="97" t="s">
        <v>240</v>
      </c>
      <c r="GV233" s="297">
        <f t="shared" si="481"/>
        <v>3</v>
      </c>
      <c r="GW233" s="47" t="s">
        <v>206</v>
      </c>
      <c r="GX233" s="99" t="str">
        <f t="shared" si="477"/>
        <v>Nn5</v>
      </c>
      <c r="GY233" s="48">
        <f t="shared" si="486"/>
        <v>300</v>
      </c>
      <c r="GZ233" s="307">
        <f t="shared" si="507"/>
        <v>95076.77155668159</v>
      </c>
      <c r="HA233" s="95">
        <f t="shared" si="483"/>
        <v>1841.5895610802875</v>
      </c>
      <c r="HB233" s="51">
        <f t="shared" si="478"/>
        <v>7.5803311464372634E-4</v>
      </c>
      <c r="HC233" s="51">
        <f t="shared" si="479"/>
        <v>2.7150457982977327E-3</v>
      </c>
      <c r="HD233" s="453">
        <f t="shared" si="480"/>
        <v>9.478876695546876E-3</v>
      </c>
    </row>
    <row r="234" spans="13:212">
      <c r="M234" s="49" t="str">
        <f t="shared" si="505"/>
        <v>PIC-c</v>
      </c>
      <c r="N234" s="201">
        <f t="shared" si="495"/>
        <v>1</v>
      </c>
      <c r="O234" s="47" t="str">
        <f t="shared" si="496"/>
        <v/>
      </c>
      <c r="P234" s="47">
        <f t="shared" si="497"/>
        <v>1</v>
      </c>
      <c r="Q234" s="47">
        <f t="shared" si="498"/>
        <v>1</v>
      </c>
      <c r="R234" s="201">
        <f t="shared" si="499"/>
        <v>1</v>
      </c>
      <c r="AE234" s="49" t="str">
        <f t="shared" si="506"/>
        <v>PIC-c</v>
      </c>
      <c r="AF234" s="201">
        <f t="shared" si="500"/>
        <v>1</v>
      </c>
      <c r="AG234" s="47" t="str">
        <f t="shared" si="501"/>
        <v/>
      </c>
      <c r="AH234" s="47">
        <f t="shared" si="502"/>
        <v>1</v>
      </c>
      <c r="AI234" s="47">
        <f t="shared" si="503"/>
        <v>1</v>
      </c>
      <c r="AJ234" s="201">
        <f t="shared" si="504"/>
        <v>1</v>
      </c>
      <c r="AU234" s="47"/>
      <c r="AV234" s="48"/>
      <c r="AW234" s="47">
        <v>1</v>
      </c>
      <c r="AX234" s="47">
        <v>2</v>
      </c>
      <c r="AY234" s="47">
        <v>3</v>
      </c>
      <c r="AZ234" s="47">
        <v>4</v>
      </c>
      <c r="BA234" s="47">
        <v>5</v>
      </c>
      <c r="BK234" s="301">
        <f t="shared" si="515"/>
        <v>22</v>
      </c>
      <c r="BL234" s="301">
        <v>13</v>
      </c>
      <c r="BM234" s="47" t="str">
        <f t="shared" si="568"/>
        <v>Sc2</v>
      </c>
      <c r="BN234" s="106"/>
      <c r="BO234" s="170" t="s">
        <v>209</v>
      </c>
      <c r="BP234" s="170" t="s">
        <v>208</v>
      </c>
      <c r="BQ234" s="170" t="s">
        <v>208</v>
      </c>
      <c r="BR234" s="170" t="s">
        <v>209</v>
      </c>
      <c r="BS234" s="170" t="s">
        <v>209</v>
      </c>
      <c r="BT234" s="106">
        <v>2</v>
      </c>
      <c r="BU234" s="48">
        <f t="shared" si="516"/>
        <v>50</v>
      </c>
      <c r="BV234" s="48">
        <f t="shared" si="517"/>
        <v>4</v>
      </c>
      <c r="BW234" s="48">
        <f t="shared" si="518"/>
        <v>4</v>
      </c>
      <c r="BX234" s="48">
        <f t="shared" si="519"/>
        <v>68</v>
      </c>
      <c r="BY234" s="48">
        <f t="shared" si="520"/>
        <v>88</v>
      </c>
      <c r="BZ234" s="118">
        <f t="shared" si="521"/>
        <v>4787200</v>
      </c>
      <c r="CA234" s="118">
        <f t="shared" si="513"/>
        <v>0</v>
      </c>
      <c r="CB234" s="202">
        <f t="shared" si="514"/>
        <v>0</v>
      </c>
      <c r="CC234" s="118">
        <f t="shared" si="522"/>
        <v>0</v>
      </c>
      <c r="CD234" s="51">
        <f t="shared" si="523"/>
        <v>0</v>
      </c>
      <c r="CN234" s="301">
        <f t="shared" si="524"/>
        <v>22</v>
      </c>
      <c r="CO234" s="301">
        <v>13</v>
      </c>
      <c r="CP234" s="47" t="str">
        <f t="shared" si="569"/>
        <v>Sc2</v>
      </c>
      <c r="CQ234" s="106"/>
      <c r="CR234" s="170" t="s">
        <v>209</v>
      </c>
      <c r="CS234" s="170" t="s">
        <v>208</v>
      </c>
      <c r="CT234" s="170" t="s">
        <v>208</v>
      </c>
      <c r="CU234" s="170" t="s">
        <v>209</v>
      </c>
      <c r="CV234" s="170" t="s">
        <v>209</v>
      </c>
      <c r="CW234" s="106">
        <v>2</v>
      </c>
      <c r="CX234" s="48">
        <f t="shared" si="525"/>
        <v>50</v>
      </c>
      <c r="CY234" s="48">
        <f t="shared" si="526"/>
        <v>4</v>
      </c>
      <c r="CZ234" s="48">
        <f t="shared" si="527"/>
        <v>4</v>
      </c>
      <c r="DA234" s="48">
        <f t="shared" si="528"/>
        <v>68</v>
      </c>
      <c r="DB234" s="48">
        <f t="shared" si="529"/>
        <v>88</v>
      </c>
      <c r="DC234" s="118">
        <f t="shared" si="530"/>
        <v>4787200</v>
      </c>
      <c r="DD234" s="118">
        <f t="shared" si="531"/>
        <v>0</v>
      </c>
      <c r="DE234" s="202">
        <f t="shared" si="532"/>
        <v>0</v>
      </c>
      <c r="DF234" s="118">
        <f t="shared" si="533"/>
        <v>0</v>
      </c>
      <c r="DG234" s="51">
        <f t="shared" si="534"/>
        <v>0</v>
      </c>
      <c r="DI234" s="148"/>
      <c r="DJ234" s="285"/>
      <c r="DK234" s="285"/>
      <c r="DL234" s="284"/>
      <c r="DM234" s="142"/>
      <c r="DN234" s="142"/>
      <c r="DQ234" s="301">
        <f t="shared" si="535"/>
        <v>22</v>
      </c>
      <c r="DR234" s="301">
        <v>13</v>
      </c>
      <c r="DS234" s="47" t="str">
        <f t="shared" si="570"/>
        <v>Sc2</v>
      </c>
      <c r="DT234" s="106"/>
      <c r="DU234" s="170" t="s">
        <v>209</v>
      </c>
      <c r="DV234" s="170" t="s">
        <v>208</v>
      </c>
      <c r="DW234" s="170" t="s">
        <v>208</v>
      </c>
      <c r="DX234" s="170" t="s">
        <v>209</v>
      </c>
      <c r="DY234" s="170" t="s">
        <v>209</v>
      </c>
      <c r="DZ234" s="106">
        <v>2</v>
      </c>
      <c r="EA234" s="48">
        <f t="shared" si="536"/>
        <v>50</v>
      </c>
      <c r="EB234" s="48">
        <f t="shared" si="537"/>
        <v>4</v>
      </c>
      <c r="EC234" s="48">
        <f t="shared" si="538"/>
        <v>4</v>
      </c>
      <c r="ED234" s="48">
        <f t="shared" si="539"/>
        <v>68</v>
      </c>
      <c r="EE234" s="48">
        <f t="shared" si="540"/>
        <v>88</v>
      </c>
      <c r="EF234" s="118">
        <f t="shared" si="541"/>
        <v>4787200</v>
      </c>
      <c r="EG234" s="118">
        <f t="shared" si="542"/>
        <v>0</v>
      </c>
      <c r="EH234" s="202">
        <f t="shared" si="543"/>
        <v>0</v>
      </c>
      <c r="EI234" s="118">
        <f t="shared" si="544"/>
        <v>0</v>
      </c>
      <c r="EJ234" s="51">
        <f t="shared" si="545"/>
        <v>0</v>
      </c>
      <c r="EL234" s="148"/>
      <c r="EM234" s="285"/>
      <c r="EN234" s="284"/>
      <c r="EO234" s="142"/>
      <c r="EP234" s="142"/>
      <c r="EQ234" s="142"/>
      <c r="ER234" s="142"/>
      <c r="ET234" s="301">
        <f t="shared" si="546"/>
        <v>22</v>
      </c>
      <c r="EU234" s="301">
        <v>13</v>
      </c>
      <c r="EV234" s="47" t="str">
        <f t="shared" si="571"/>
        <v>Sc2</v>
      </c>
      <c r="EW234" s="106"/>
      <c r="EX234" s="170" t="s">
        <v>209</v>
      </c>
      <c r="EY234" s="170" t="s">
        <v>208</v>
      </c>
      <c r="EZ234" s="170" t="s">
        <v>208</v>
      </c>
      <c r="FA234" s="170" t="s">
        <v>209</v>
      </c>
      <c r="FB234" s="170" t="s">
        <v>209</v>
      </c>
      <c r="FC234" s="106">
        <v>2</v>
      </c>
      <c r="FD234" s="48">
        <f t="shared" si="547"/>
        <v>50</v>
      </c>
      <c r="FE234" s="48">
        <f t="shared" si="548"/>
        <v>4</v>
      </c>
      <c r="FF234" s="48">
        <f t="shared" si="549"/>
        <v>4</v>
      </c>
      <c r="FG234" s="48">
        <f t="shared" si="550"/>
        <v>68</v>
      </c>
      <c r="FH234" s="48">
        <f t="shared" si="551"/>
        <v>88</v>
      </c>
      <c r="FI234" s="118">
        <f t="shared" si="552"/>
        <v>4787200</v>
      </c>
      <c r="FJ234" s="118">
        <f t="shared" si="553"/>
        <v>0</v>
      </c>
      <c r="FK234" s="202">
        <f t="shared" si="554"/>
        <v>0</v>
      </c>
      <c r="FL234" s="118">
        <f t="shared" si="555"/>
        <v>0</v>
      </c>
      <c r="FM234" s="51">
        <f t="shared" si="556"/>
        <v>0</v>
      </c>
      <c r="FO234" s="148"/>
      <c r="FP234" s="285"/>
      <c r="FQ234" s="284"/>
      <c r="FR234" s="142"/>
      <c r="FS234" s="142"/>
      <c r="FT234" s="142"/>
      <c r="FU234" s="142"/>
      <c r="FW234" s="301">
        <f t="shared" si="557"/>
        <v>22</v>
      </c>
      <c r="FX234" s="301">
        <v>13</v>
      </c>
      <c r="FY234" s="47" t="str">
        <f t="shared" si="572"/>
        <v>Sc2</v>
      </c>
      <c r="FZ234" s="106"/>
      <c r="GA234" s="170" t="s">
        <v>209</v>
      </c>
      <c r="GB234" s="170" t="s">
        <v>208</v>
      </c>
      <c r="GC234" s="170" t="s">
        <v>208</v>
      </c>
      <c r="GD234" s="170" t="s">
        <v>209</v>
      </c>
      <c r="GE234" s="170" t="s">
        <v>209</v>
      </c>
      <c r="GF234" s="106">
        <v>2</v>
      </c>
      <c r="GG234" s="48">
        <f t="shared" si="558"/>
        <v>50</v>
      </c>
      <c r="GH234" s="48">
        <f t="shared" si="559"/>
        <v>4</v>
      </c>
      <c r="GI234" s="48">
        <f t="shared" si="560"/>
        <v>4</v>
      </c>
      <c r="GJ234" s="48">
        <f t="shared" si="561"/>
        <v>68</v>
      </c>
      <c r="GK234" s="48">
        <f t="shared" si="562"/>
        <v>88</v>
      </c>
      <c r="GL234" s="118">
        <f t="shared" si="563"/>
        <v>4787200</v>
      </c>
      <c r="GM234" s="118">
        <f t="shared" si="564"/>
        <v>0</v>
      </c>
      <c r="GN234" s="202">
        <f t="shared" si="565"/>
        <v>0</v>
      </c>
      <c r="GO234" s="118">
        <f t="shared" si="566"/>
        <v>0</v>
      </c>
      <c r="GP234" s="51">
        <f t="shared" si="567"/>
        <v>0</v>
      </c>
      <c r="GS234" s="48">
        <v>12</v>
      </c>
      <c r="GT234" s="47">
        <v>4</v>
      </c>
      <c r="GU234" s="97" t="s">
        <v>240</v>
      </c>
      <c r="GV234" s="297">
        <f t="shared" si="481"/>
        <v>3</v>
      </c>
      <c r="GW234" s="47" t="s">
        <v>206</v>
      </c>
      <c r="GX234" s="99" t="str">
        <f t="shared" si="477"/>
        <v>Nn4</v>
      </c>
      <c r="GY234" s="48">
        <f t="shared" si="486"/>
        <v>60</v>
      </c>
      <c r="GZ234" s="307">
        <f t="shared" si="507"/>
        <v>866255.0297386545</v>
      </c>
      <c r="HA234" s="95">
        <f t="shared" si="483"/>
        <v>202.12568353320228</v>
      </c>
      <c r="HB234" s="51">
        <f t="shared" si="478"/>
        <v>6.9065239334206181E-3</v>
      </c>
      <c r="HC234" s="51">
        <f t="shared" si="479"/>
        <v>4.9474167880092009E-3</v>
      </c>
      <c r="HD234" s="453">
        <f t="shared" si="480"/>
        <v>1.5686281292737062E-4</v>
      </c>
    </row>
    <row r="235" spans="13:212">
      <c r="M235" s="49" t="str">
        <f t="shared" si="505"/>
        <v>PIC-c</v>
      </c>
      <c r="N235" s="201">
        <f t="shared" ref="N235:N266" si="576">IF(AND(COUNTIF(H36:H38,$AL$26)=0,COUNTIF(H36:H38,$M235)=0,H39&lt;&gt;""),1,"")</f>
        <v>1</v>
      </c>
      <c r="O235" s="47" t="str">
        <f t="shared" ref="O235:O266" si="577">IF(AND(COUNTIF(I36:I39,$AL$26)=0,COUNTIF(I36:I39,$M235)=0,I39&lt;&gt;""),1,"")</f>
        <v/>
      </c>
      <c r="P235" s="47">
        <f t="shared" ref="P235:P266" si="578">IF(AND(COUNTIF(J36:J39,$AL$26)=0,COUNTIF(J36:J39,$M235)=0,J39&lt;&gt;""),1,"")</f>
        <v>1</v>
      </c>
      <c r="Q235" s="47">
        <f t="shared" ref="Q235:Q266" si="579">IF(AND(COUNTIF(K36:K39,$AL$26)=0,COUNTIF(K36:K39,$M235)=0,K39&lt;&gt;""),1,"")</f>
        <v>1</v>
      </c>
      <c r="R235" s="201">
        <f t="shared" ref="R235:R266" si="580">IF(AND(COUNTIF(L36:L38,$AL$26)=0,COUNTIF(L36:L38,$M235)=0,L39&lt;&gt;""),1,"")</f>
        <v>1</v>
      </c>
      <c r="AE235" s="49" t="str">
        <f t="shared" si="506"/>
        <v>PIC-c</v>
      </c>
      <c r="AF235" s="201">
        <f t="shared" ref="AF235:AF266" si="581">IF(AND(COUNTIF(Z36:Z38,$AL$26)=0,COUNTIF(Z36:Z38,$AE235)=0,Z39&lt;&gt;""),1,"")</f>
        <v>1</v>
      </c>
      <c r="AG235" s="47" t="str">
        <f t="shared" ref="AG235:AG266" si="582">IF(AND(COUNTIF(AA36:AA39,$AL$26)=0,COUNTIF(AA36:AA39,$AE235)=0,AA39&lt;&gt;""),1,"")</f>
        <v/>
      </c>
      <c r="AH235" s="47">
        <f t="shared" ref="AH235:AH266" si="583">IF(AND(COUNTIF(AB36:AB39,$AL$26)=0,COUNTIF(AB36:AB39,$AE235)=0,AB39&lt;&gt;""),1,"")</f>
        <v>1</v>
      </c>
      <c r="AI235" s="47">
        <f t="shared" ref="AI235:AI266" si="584">IF(AND(COUNTIF(AC36:AC39,$AL$26)=0,COUNTIF(AC36:AC39,$AE235)=0,AC39&lt;&gt;""),1,"")</f>
        <v>1</v>
      </c>
      <c r="AJ235" s="201">
        <f t="shared" ref="AJ235:AJ266" si="585">IF(AND(COUNTIF(AD36:AD38,$AL$26)=0,COUNTIF(AD36:AD38,$AE235)=0,AD39&lt;&gt;""),1,"")</f>
        <v>1</v>
      </c>
      <c r="AT235" s="46">
        <f t="shared" ref="AT235:AV247" si="586">AT150</f>
        <v>1</v>
      </c>
      <c r="AU235" s="47" t="str">
        <f t="shared" si="586"/>
        <v>Wild</v>
      </c>
      <c r="AV235" s="47" t="str">
        <f t="shared" si="586"/>
        <v>Wd</v>
      </c>
      <c r="AW235" s="171">
        <f ca="1">$AW$133+AW150</f>
        <v>0</v>
      </c>
      <c r="AX235" s="171">
        <f ca="1">$AX$133+AX150</f>
        <v>0</v>
      </c>
      <c r="AY235" s="171">
        <f ca="1">$AY$133+AY150</f>
        <v>0</v>
      </c>
      <c r="AZ235" s="171">
        <f ca="1">$AZ$133+AZ150</f>
        <v>0</v>
      </c>
      <c r="BA235" s="171">
        <f ca="1">$BA$133+BA150</f>
        <v>0</v>
      </c>
      <c r="BK235" s="301">
        <f t="shared" si="515"/>
        <v>23</v>
      </c>
      <c r="BL235" s="301">
        <v>13</v>
      </c>
      <c r="BM235" s="47" t="str">
        <f t="shared" si="568"/>
        <v>Sc2</v>
      </c>
      <c r="BN235" s="106"/>
      <c r="BO235" s="170" t="s">
        <v>208</v>
      </c>
      <c r="BP235" s="170" t="s">
        <v>209</v>
      </c>
      <c r="BQ235" s="170" t="s">
        <v>209</v>
      </c>
      <c r="BR235" s="170" t="s">
        <v>209</v>
      </c>
      <c r="BS235" s="170" t="s">
        <v>208</v>
      </c>
      <c r="BT235" s="106">
        <v>2</v>
      </c>
      <c r="BU235" s="48">
        <f t="shared" si="516"/>
        <v>6</v>
      </c>
      <c r="BV235" s="48">
        <f t="shared" si="517"/>
        <v>18</v>
      </c>
      <c r="BW235" s="48">
        <f t="shared" si="518"/>
        <v>41</v>
      </c>
      <c r="BX235" s="48">
        <f t="shared" si="519"/>
        <v>68</v>
      </c>
      <c r="BY235" s="48">
        <f t="shared" si="520"/>
        <v>3</v>
      </c>
      <c r="BZ235" s="118">
        <f t="shared" si="521"/>
        <v>903312</v>
      </c>
      <c r="CA235" s="118">
        <f t="shared" si="513"/>
        <v>0</v>
      </c>
      <c r="CB235" s="202">
        <f t="shared" si="514"/>
        <v>0</v>
      </c>
      <c r="CC235" s="118">
        <f t="shared" si="522"/>
        <v>0</v>
      </c>
      <c r="CD235" s="51">
        <f t="shared" si="523"/>
        <v>0</v>
      </c>
      <c r="CN235" s="301">
        <f t="shared" si="524"/>
        <v>23</v>
      </c>
      <c r="CO235" s="301">
        <v>13</v>
      </c>
      <c r="CP235" s="47" t="str">
        <f t="shared" si="569"/>
        <v>Sc2</v>
      </c>
      <c r="CQ235" s="106"/>
      <c r="CR235" s="170" t="s">
        <v>208</v>
      </c>
      <c r="CS235" s="170" t="s">
        <v>209</v>
      </c>
      <c r="CT235" s="170" t="s">
        <v>209</v>
      </c>
      <c r="CU235" s="170" t="s">
        <v>209</v>
      </c>
      <c r="CV235" s="170" t="s">
        <v>208</v>
      </c>
      <c r="CW235" s="106">
        <v>2</v>
      </c>
      <c r="CX235" s="48">
        <f t="shared" si="525"/>
        <v>6</v>
      </c>
      <c r="CY235" s="48">
        <f t="shared" si="526"/>
        <v>18</v>
      </c>
      <c r="CZ235" s="48">
        <f t="shared" si="527"/>
        <v>41</v>
      </c>
      <c r="DA235" s="48">
        <f t="shared" si="528"/>
        <v>68</v>
      </c>
      <c r="DB235" s="48">
        <f t="shared" si="529"/>
        <v>3</v>
      </c>
      <c r="DC235" s="118">
        <f t="shared" si="530"/>
        <v>903312</v>
      </c>
      <c r="DD235" s="118">
        <f t="shared" si="531"/>
        <v>0</v>
      </c>
      <c r="DE235" s="202">
        <f t="shared" si="532"/>
        <v>0</v>
      </c>
      <c r="DF235" s="118">
        <f t="shared" si="533"/>
        <v>0</v>
      </c>
      <c r="DG235" s="51">
        <f t="shared" si="534"/>
        <v>0</v>
      </c>
      <c r="DI235" s="148"/>
      <c r="DJ235" s="285"/>
      <c r="DK235" s="285"/>
      <c r="DL235" s="284"/>
      <c r="DM235" s="142"/>
      <c r="DN235" s="142"/>
      <c r="DQ235" s="301">
        <f t="shared" si="535"/>
        <v>23</v>
      </c>
      <c r="DR235" s="301">
        <v>13</v>
      </c>
      <c r="DS235" s="47" t="str">
        <f t="shared" si="570"/>
        <v>Sc2</v>
      </c>
      <c r="DT235" s="106"/>
      <c r="DU235" s="170" t="s">
        <v>208</v>
      </c>
      <c r="DV235" s="170" t="s">
        <v>209</v>
      </c>
      <c r="DW235" s="170" t="s">
        <v>209</v>
      </c>
      <c r="DX235" s="170" t="s">
        <v>209</v>
      </c>
      <c r="DY235" s="170" t="s">
        <v>208</v>
      </c>
      <c r="DZ235" s="106">
        <v>2</v>
      </c>
      <c r="EA235" s="48">
        <f t="shared" si="536"/>
        <v>6</v>
      </c>
      <c r="EB235" s="48">
        <f t="shared" si="537"/>
        <v>18</v>
      </c>
      <c r="EC235" s="48">
        <f t="shared" si="538"/>
        <v>41</v>
      </c>
      <c r="ED235" s="48">
        <f t="shared" si="539"/>
        <v>68</v>
      </c>
      <c r="EE235" s="48">
        <f t="shared" si="540"/>
        <v>3</v>
      </c>
      <c r="EF235" s="118">
        <f t="shared" si="541"/>
        <v>903312</v>
      </c>
      <c r="EG235" s="118">
        <f t="shared" si="542"/>
        <v>0</v>
      </c>
      <c r="EH235" s="202">
        <f t="shared" si="543"/>
        <v>0</v>
      </c>
      <c r="EI235" s="118">
        <f t="shared" si="544"/>
        <v>0</v>
      </c>
      <c r="EJ235" s="51">
        <f t="shared" si="545"/>
        <v>0</v>
      </c>
      <c r="EL235" s="148"/>
      <c r="EM235" s="285"/>
      <c r="EN235" s="284"/>
      <c r="EO235" s="142"/>
      <c r="EP235" s="142"/>
      <c r="EQ235" s="142"/>
      <c r="ER235" s="142"/>
      <c r="ET235" s="301">
        <f t="shared" si="546"/>
        <v>23</v>
      </c>
      <c r="EU235" s="301">
        <v>13</v>
      </c>
      <c r="EV235" s="47" t="str">
        <f t="shared" si="571"/>
        <v>Sc2</v>
      </c>
      <c r="EW235" s="106"/>
      <c r="EX235" s="170" t="s">
        <v>208</v>
      </c>
      <c r="EY235" s="170" t="s">
        <v>209</v>
      </c>
      <c r="EZ235" s="170" t="s">
        <v>209</v>
      </c>
      <c r="FA235" s="170" t="s">
        <v>209</v>
      </c>
      <c r="FB235" s="170" t="s">
        <v>208</v>
      </c>
      <c r="FC235" s="106">
        <v>2</v>
      </c>
      <c r="FD235" s="48">
        <f t="shared" si="547"/>
        <v>6</v>
      </c>
      <c r="FE235" s="48">
        <f t="shared" si="548"/>
        <v>18</v>
      </c>
      <c r="FF235" s="48">
        <f t="shared" si="549"/>
        <v>41</v>
      </c>
      <c r="FG235" s="48">
        <f t="shared" si="550"/>
        <v>68</v>
      </c>
      <c r="FH235" s="48">
        <f t="shared" si="551"/>
        <v>3</v>
      </c>
      <c r="FI235" s="118">
        <f t="shared" si="552"/>
        <v>903312</v>
      </c>
      <c r="FJ235" s="118">
        <f t="shared" si="553"/>
        <v>0</v>
      </c>
      <c r="FK235" s="202">
        <f t="shared" si="554"/>
        <v>0</v>
      </c>
      <c r="FL235" s="118">
        <f t="shared" si="555"/>
        <v>0</v>
      </c>
      <c r="FM235" s="51">
        <f t="shared" si="556"/>
        <v>0</v>
      </c>
      <c r="FO235" s="148"/>
      <c r="FP235" s="282"/>
      <c r="FQ235" s="284"/>
      <c r="FR235" s="142"/>
      <c r="FS235" s="142"/>
      <c r="FT235" s="142"/>
      <c r="FU235" s="142"/>
      <c r="FW235" s="301">
        <f t="shared" si="557"/>
        <v>23</v>
      </c>
      <c r="FX235" s="301">
        <v>13</v>
      </c>
      <c r="FY235" s="47" t="str">
        <f t="shared" si="572"/>
        <v>Sc2</v>
      </c>
      <c r="FZ235" s="106"/>
      <c r="GA235" s="170" t="s">
        <v>208</v>
      </c>
      <c r="GB235" s="170" t="s">
        <v>209</v>
      </c>
      <c r="GC235" s="170" t="s">
        <v>209</v>
      </c>
      <c r="GD235" s="170" t="s">
        <v>209</v>
      </c>
      <c r="GE235" s="170" t="s">
        <v>208</v>
      </c>
      <c r="GF235" s="106">
        <v>2</v>
      </c>
      <c r="GG235" s="48">
        <f t="shared" si="558"/>
        <v>6</v>
      </c>
      <c r="GH235" s="48">
        <f t="shared" si="559"/>
        <v>18</v>
      </c>
      <c r="GI235" s="48">
        <f t="shared" si="560"/>
        <v>41</v>
      </c>
      <c r="GJ235" s="48">
        <f t="shared" si="561"/>
        <v>68</v>
      </c>
      <c r="GK235" s="48">
        <f t="shared" si="562"/>
        <v>3</v>
      </c>
      <c r="GL235" s="118">
        <f t="shared" si="563"/>
        <v>903312</v>
      </c>
      <c r="GM235" s="118">
        <f t="shared" si="564"/>
        <v>0</v>
      </c>
      <c r="GN235" s="202">
        <f t="shared" si="565"/>
        <v>0</v>
      </c>
      <c r="GO235" s="118">
        <f t="shared" si="566"/>
        <v>0</v>
      </c>
      <c r="GP235" s="51">
        <f t="shared" si="567"/>
        <v>0</v>
      </c>
      <c r="GS235" s="48">
        <v>12</v>
      </c>
      <c r="GT235" s="47">
        <v>3</v>
      </c>
      <c r="GU235" s="97" t="s">
        <v>240</v>
      </c>
      <c r="GV235" s="297">
        <f t="shared" si="481"/>
        <v>3</v>
      </c>
      <c r="GW235" s="47" t="s">
        <v>206</v>
      </c>
      <c r="GX235" s="99" t="str">
        <f t="shared" si="477"/>
        <v>Nn3</v>
      </c>
      <c r="GY235" s="48">
        <f t="shared" si="486"/>
        <v>30</v>
      </c>
      <c r="GZ235" s="307">
        <f t="shared" si="507"/>
        <v>580804.62994926551</v>
      </c>
      <c r="HA235" s="95">
        <f t="shared" si="483"/>
        <v>301.46521045346122</v>
      </c>
      <c r="HB235" s="51">
        <f t="shared" si="478"/>
        <v>4.6306698832055413E-3</v>
      </c>
      <c r="HC235" s="51">
        <f t="shared" si="479"/>
        <v>1.658566171691601E-3</v>
      </c>
      <c r="HD235" s="453">
        <f t="shared" si="480"/>
        <v>3.4380155135539046E-4</v>
      </c>
    </row>
    <row r="236" spans="13:212">
      <c r="M236" s="49" t="str">
        <f t="shared" ref="M236:M267" si="587">M235</f>
        <v>PIC-c</v>
      </c>
      <c r="N236" s="201">
        <f t="shared" si="576"/>
        <v>1</v>
      </c>
      <c r="O236" s="47" t="str">
        <f t="shared" si="577"/>
        <v/>
      </c>
      <c r="P236" s="47">
        <f t="shared" si="578"/>
        <v>1</v>
      </c>
      <c r="Q236" s="47">
        <f t="shared" si="579"/>
        <v>1</v>
      </c>
      <c r="R236" s="201">
        <f t="shared" si="580"/>
        <v>1</v>
      </c>
      <c r="AE236" s="49" t="str">
        <f t="shared" ref="AE236:AE267" si="588">AE235</f>
        <v>PIC-c</v>
      </c>
      <c r="AF236" s="201">
        <f t="shared" si="581"/>
        <v>1</v>
      </c>
      <c r="AG236" s="47" t="str">
        <f t="shared" si="582"/>
        <v/>
      </c>
      <c r="AH236" s="47">
        <f t="shared" si="583"/>
        <v>1</v>
      </c>
      <c r="AI236" s="47">
        <f t="shared" si="584"/>
        <v>1</v>
      </c>
      <c r="AJ236" s="201">
        <f t="shared" si="585"/>
        <v>1</v>
      </c>
      <c r="AT236" s="46">
        <f t="shared" si="586"/>
        <v>2</v>
      </c>
      <c r="AU236" s="47" t="str">
        <f t="shared" si="586"/>
        <v>PIC-a</v>
      </c>
      <c r="AV236" s="47" t="str">
        <f t="shared" si="586"/>
        <v>Pa</v>
      </c>
      <c r="AW236" s="171">
        <f ca="1">$AW$134+AW151</f>
        <v>0</v>
      </c>
      <c r="AX236" s="171">
        <f ca="1">$AX$134+AX151</f>
        <v>0</v>
      </c>
      <c r="AY236" s="171">
        <f ca="1">$AY$134+AY151</f>
        <v>3.0444943143637812E-2</v>
      </c>
      <c r="AZ236" s="171">
        <f ca="1">$AZ$134+AZ151</f>
        <v>5.1574807708474453E-2</v>
      </c>
      <c r="BA236" s="171">
        <f ca="1">$BA$134+BA151</f>
        <v>1.9218866526382272E-2</v>
      </c>
      <c r="BK236" s="301">
        <f t="shared" si="515"/>
        <v>24</v>
      </c>
      <c r="BL236" s="301">
        <v>13</v>
      </c>
      <c r="BM236" s="47" t="str">
        <f t="shared" si="568"/>
        <v>Sc2</v>
      </c>
      <c r="BN236" s="106"/>
      <c r="BO236" s="170" t="s">
        <v>208</v>
      </c>
      <c r="BP236" s="170" t="s">
        <v>209</v>
      </c>
      <c r="BQ236" s="170" t="s">
        <v>209</v>
      </c>
      <c r="BR236" s="170" t="s">
        <v>208</v>
      </c>
      <c r="BS236" s="170" t="s">
        <v>209</v>
      </c>
      <c r="BT236" s="106">
        <v>2</v>
      </c>
      <c r="BU236" s="48">
        <f t="shared" si="516"/>
        <v>6</v>
      </c>
      <c r="BV236" s="48">
        <f t="shared" si="517"/>
        <v>18</v>
      </c>
      <c r="BW236" s="48">
        <f t="shared" si="518"/>
        <v>41</v>
      </c>
      <c r="BX236" s="48">
        <f t="shared" si="519"/>
        <v>4</v>
      </c>
      <c r="BY236" s="48">
        <f t="shared" si="520"/>
        <v>88</v>
      </c>
      <c r="BZ236" s="118">
        <f t="shared" si="521"/>
        <v>1558656</v>
      </c>
      <c r="CA236" s="118">
        <f t="shared" si="513"/>
        <v>0</v>
      </c>
      <c r="CB236" s="202">
        <f t="shared" si="514"/>
        <v>0</v>
      </c>
      <c r="CC236" s="118">
        <f t="shared" si="522"/>
        <v>0</v>
      </c>
      <c r="CD236" s="51">
        <f t="shared" si="523"/>
        <v>0</v>
      </c>
      <c r="CN236" s="301">
        <f t="shared" si="524"/>
        <v>24</v>
      </c>
      <c r="CO236" s="301">
        <v>13</v>
      </c>
      <c r="CP236" s="47" t="str">
        <f t="shared" si="569"/>
        <v>Sc2</v>
      </c>
      <c r="CQ236" s="106"/>
      <c r="CR236" s="170" t="s">
        <v>208</v>
      </c>
      <c r="CS236" s="170" t="s">
        <v>209</v>
      </c>
      <c r="CT236" s="170" t="s">
        <v>209</v>
      </c>
      <c r="CU236" s="170" t="s">
        <v>208</v>
      </c>
      <c r="CV236" s="170" t="s">
        <v>209</v>
      </c>
      <c r="CW236" s="106">
        <v>2</v>
      </c>
      <c r="CX236" s="48">
        <f t="shared" si="525"/>
        <v>6</v>
      </c>
      <c r="CY236" s="48">
        <f t="shared" si="526"/>
        <v>18</v>
      </c>
      <c r="CZ236" s="48">
        <f t="shared" si="527"/>
        <v>41</v>
      </c>
      <c r="DA236" s="48">
        <f t="shared" si="528"/>
        <v>4</v>
      </c>
      <c r="DB236" s="48">
        <f t="shared" si="529"/>
        <v>88</v>
      </c>
      <c r="DC236" s="118">
        <f t="shared" si="530"/>
        <v>1558656</v>
      </c>
      <c r="DD236" s="118">
        <f t="shared" si="531"/>
        <v>0</v>
      </c>
      <c r="DE236" s="202">
        <f t="shared" si="532"/>
        <v>0</v>
      </c>
      <c r="DF236" s="118">
        <f t="shared" si="533"/>
        <v>0</v>
      </c>
      <c r="DG236" s="51">
        <f t="shared" si="534"/>
        <v>0</v>
      </c>
      <c r="DI236" s="148"/>
      <c r="DJ236" s="285"/>
      <c r="DK236" s="285"/>
      <c r="DL236" s="284"/>
      <c r="DM236" s="142"/>
      <c r="DN236" s="142"/>
      <c r="DQ236" s="301">
        <f t="shared" si="535"/>
        <v>24</v>
      </c>
      <c r="DR236" s="301">
        <v>13</v>
      </c>
      <c r="DS236" s="47" t="str">
        <f t="shared" si="570"/>
        <v>Sc2</v>
      </c>
      <c r="DT236" s="106"/>
      <c r="DU236" s="170" t="s">
        <v>208</v>
      </c>
      <c r="DV236" s="170" t="s">
        <v>209</v>
      </c>
      <c r="DW236" s="170" t="s">
        <v>209</v>
      </c>
      <c r="DX236" s="170" t="s">
        <v>208</v>
      </c>
      <c r="DY236" s="170" t="s">
        <v>209</v>
      </c>
      <c r="DZ236" s="106">
        <v>2</v>
      </c>
      <c r="EA236" s="48">
        <f t="shared" si="536"/>
        <v>6</v>
      </c>
      <c r="EB236" s="48">
        <f t="shared" si="537"/>
        <v>18</v>
      </c>
      <c r="EC236" s="48">
        <f t="shared" si="538"/>
        <v>41</v>
      </c>
      <c r="ED236" s="48">
        <f t="shared" si="539"/>
        <v>4</v>
      </c>
      <c r="EE236" s="48">
        <f t="shared" si="540"/>
        <v>88</v>
      </c>
      <c r="EF236" s="118">
        <f t="shared" si="541"/>
        <v>1558656</v>
      </c>
      <c r="EG236" s="118">
        <f t="shared" si="542"/>
        <v>0</v>
      </c>
      <c r="EH236" s="202">
        <f t="shared" si="543"/>
        <v>0</v>
      </c>
      <c r="EI236" s="118">
        <f t="shared" si="544"/>
        <v>0</v>
      </c>
      <c r="EJ236" s="51">
        <f t="shared" si="545"/>
        <v>0</v>
      </c>
      <c r="EL236" s="148"/>
      <c r="EM236" s="285"/>
      <c r="EN236" s="284"/>
      <c r="EO236" s="142"/>
      <c r="EP236" s="142"/>
      <c r="EQ236" s="142"/>
      <c r="ER236" s="142"/>
      <c r="ET236" s="301">
        <f t="shared" si="546"/>
        <v>24</v>
      </c>
      <c r="EU236" s="301">
        <v>13</v>
      </c>
      <c r="EV236" s="47" t="str">
        <f t="shared" si="571"/>
        <v>Sc2</v>
      </c>
      <c r="EW236" s="106"/>
      <c r="EX236" s="170" t="s">
        <v>208</v>
      </c>
      <c r="EY236" s="170" t="s">
        <v>209</v>
      </c>
      <c r="EZ236" s="170" t="s">
        <v>209</v>
      </c>
      <c r="FA236" s="170" t="s">
        <v>208</v>
      </c>
      <c r="FB236" s="170" t="s">
        <v>209</v>
      </c>
      <c r="FC236" s="106">
        <v>2</v>
      </c>
      <c r="FD236" s="48">
        <f t="shared" si="547"/>
        <v>6</v>
      </c>
      <c r="FE236" s="48">
        <f t="shared" si="548"/>
        <v>18</v>
      </c>
      <c r="FF236" s="48">
        <f t="shared" si="549"/>
        <v>41</v>
      </c>
      <c r="FG236" s="48">
        <f t="shared" si="550"/>
        <v>4</v>
      </c>
      <c r="FH236" s="48">
        <f t="shared" si="551"/>
        <v>88</v>
      </c>
      <c r="FI236" s="118">
        <f t="shared" si="552"/>
        <v>1558656</v>
      </c>
      <c r="FJ236" s="118">
        <f t="shared" si="553"/>
        <v>0</v>
      </c>
      <c r="FK236" s="202">
        <f t="shared" si="554"/>
        <v>0</v>
      </c>
      <c r="FL236" s="118">
        <f t="shared" si="555"/>
        <v>0</v>
      </c>
      <c r="FM236" s="51">
        <f t="shared" si="556"/>
        <v>0</v>
      </c>
      <c r="FO236" s="148"/>
      <c r="FP236" s="282"/>
      <c r="FQ236" s="148"/>
      <c r="FR236" s="258"/>
      <c r="FS236" s="142"/>
      <c r="FT236" s="142"/>
      <c r="FU236" s="142"/>
      <c r="FW236" s="301">
        <f t="shared" si="557"/>
        <v>24</v>
      </c>
      <c r="FX236" s="301">
        <v>13</v>
      </c>
      <c r="FY236" s="47" t="str">
        <f t="shared" si="572"/>
        <v>Sc2</v>
      </c>
      <c r="FZ236" s="106"/>
      <c r="GA236" s="170" t="s">
        <v>208</v>
      </c>
      <c r="GB236" s="170" t="s">
        <v>209</v>
      </c>
      <c r="GC236" s="170" t="s">
        <v>209</v>
      </c>
      <c r="GD236" s="170" t="s">
        <v>208</v>
      </c>
      <c r="GE236" s="170" t="s">
        <v>209</v>
      </c>
      <c r="GF236" s="106">
        <v>2</v>
      </c>
      <c r="GG236" s="48">
        <f t="shared" si="558"/>
        <v>6</v>
      </c>
      <c r="GH236" s="48">
        <f t="shared" si="559"/>
        <v>18</v>
      </c>
      <c r="GI236" s="48">
        <f t="shared" si="560"/>
        <v>41</v>
      </c>
      <c r="GJ236" s="48">
        <f t="shared" si="561"/>
        <v>4</v>
      </c>
      <c r="GK236" s="48">
        <f t="shared" si="562"/>
        <v>88</v>
      </c>
      <c r="GL236" s="118">
        <f t="shared" si="563"/>
        <v>1558656</v>
      </c>
      <c r="GM236" s="118">
        <f t="shared" si="564"/>
        <v>0</v>
      </c>
      <c r="GN236" s="202">
        <f t="shared" si="565"/>
        <v>0</v>
      </c>
      <c r="GO236" s="118">
        <f t="shared" si="566"/>
        <v>0</v>
      </c>
      <c r="GP236" s="51">
        <f t="shared" si="567"/>
        <v>0</v>
      </c>
      <c r="GS236" s="48">
        <v>12</v>
      </c>
      <c r="GT236" s="47">
        <v>2</v>
      </c>
      <c r="GU236" s="97" t="s">
        <v>240</v>
      </c>
      <c r="GV236" s="297">
        <f t="shared" si="481"/>
        <v>3</v>
      </c>
      <c r="GW236" s="47" t="s">
        <v>206</v>
      </c>
      <c r="GX236" s="99" t="str">
        <f t="shared" si="477"/>
        <v>Nn2</v>
      </c>
      <c r="GY236" s="48">
        <f t="shared" si="486"/>
        <v>0</v>
      </c>
      <c r="GZ236" s="307">
        <f t="shared" si="507"/>
        <v>0</v>
      </c>
      <c r="HA236" s="95">
        <f t="shared" si="483"/>
        <v>0</v>
      </c>
      <c r="HB236" s="51">
        <f t="shared" si="478"/>
        <v>0</v>
      </c>
      <c r="HC236" s="51">
        <f t="shared" si="479"/>
        <v>0</v>
      </c>
      <c r="HD236" s="453">
        <f t="shared" si="480"/>
        <v>0</v>
      </c>
    </row>
    <row r="237" spans="13:212">
      <c r="M237" s="49" t="str">
        <f t="shared" si="587"/>
        <v>PIC-c</v>
      </c>
      <c r="N237" s="201">
        <f t="shared" si="576"/>
        <v>1</v>
      </c>
      <c r="O237" s="47" t="str">
        <f t="shared" si="577"/>
        <v/>
      </c>
      <c r="P237" s="47">
        <f t="shared" si="578"/>
        <v>1</v>
      </c>
      <c r="Q237" s="47">
        <f t="shared" si="579"/>
        <v>1</v>
      </c>
      <c r="R237" s="201">
        <f t="shared" si="580"/>
        <v>1</v>
      </c>
      <c r="AE237" s="49" t="str">
        <f t="shared" si="588"/>
        <v>PIC-c</v>
      </c>
      <c r="AF237" s="201">
        <f t="shared" si="581"/>
        <v>1</v>
      </c>
      <c r="AG237" s="47" t="str">
        <f t="shared" si="582"/>
        <v/>
      </c>
      <c r="AH237" s="47">
        <f t="shared" si="583"/>
        <v>1</v>
      </c>
      <c r="AI237" s="47">
        <f t="shared" si="584"/>
        <v>1</v>
      </c>
      <c r="AJ237" s="201">
        <f t="shared" si="585"/>
        <v>1</v>
      </c>
      <c r="AT237" s="46">
        <f t="shared" si="586"/>
        <v>3</v>
      </c>
      <c r="AU237" s="47" t="str">
        <f t="shared" si="586"/>
        <v>PIC-b</v>
      </c>
      <c r="AV237" s="47" t="str">
        <f t="shared" si="586"/>
        <v>Pb</v>
      </c>
      <c r="AW237" s="171">
        <f ca="1">$AW$135+AW152</f>
        <v>0</v>
      </c>
      <c r="AX237" s="171">
        <f ca="1">$AX$135+AX152</f>
        <v>0</v>
      </c>
      <c r="AY237" s="171">
        <f ca="1">$AY$135+AY152</f>
        <v>1.5874895043544265E-2</v>
      </c>
      <c r="AZ237" s="171">
        <f ca="1">$AZ$135+AZ152</f>
        <v>2.3291124917698625E-2</v>
      </c>
      <c r="BA237" s="171">
        <f ca="1">$BA$135+BA152</f>
        <v>2.2626280593209924E-2</v>
      </c>
      <c r="BK237" s="301">
        <f t="shared" si="515"/>
        <v>25</v>
      </c>
      <c r="BL237" s="301">
        <v>13</v>
      </c>
      <c r="BM237" s="47" t="str">
        <f t="shared" si="568"/>
        <v>Sc2</v>
      </c>
      <c r="BN237" s="106"/>
      <c r="BO237" s="170" t="s">
        <v>208</v>
      </c>
      <c r="BP237" s="170" t="s">
        <v>209</v>
      </c>
      <c r="BQ237" s="170" t="s">
        <v>208</v>
      </c>
      <c r="BR237" s="170" t="s">
        <v>209</v>
      </c>
      <c r="BS237" s="170" t="s">
        <v>209</v>
      </c>
      <c r="BT237" s="106">
        <v>2</v>
      </c>
      <c r="BU237" s="48">
        <f t="shared" si="516"/>
        <v>6</v>
      </c>
      <c r="BV237" s="48">
        <f t="shared" si="517"/>
        <v>18</v>
      </c>
      <c r="BW237" s="48">
        <f t="shared" si="518"/>
        <v>4</v>
      </c>
      <c r="BX237" s="48">
        <f t="shared" si="519"/>
        <v>68</v>
      </c>
      <c r="BY237" s="48">
        <f t="shared" si="520"/>
        <v>88</v>
      </c>
      <c r="BZ237" s="118">
        <f t="shared" si="521"/>
        <v>2585088</v>
      </c>
      <c r="CA237" s="118">
        <f t="shared" si="513"/>
        <v>0</v>
      </c>
      <c r="CB237" s="202">
        <f t="shared" si="514"/>
        <v>0</v>
      </c>
      <c r="CC237" s="118">
        <f t="shared" si="522"/>
        <v>0</v>
      </c>
      <c r="CD237" s="51">
        <f t="shared" si="523"/>
        <v>0</v>
      </c>
      <c r="CN237" s="301">
        <f t="shared" si="524"/>
        <v>25</v>
      </c>
      <c r="CO237" s="301">
        <v>13</v>
      </c>
      <c r="CP237" s="47" t="str">
        <f t="shared" si="569"/>
        <v>Sc2</v>
      </c>
      <c r="CQ237" s="106"/>
      <c r="CR237" s="170" t="s">
        <v>208</v>
      </c>
      <c r="CS237" s="170" t="s">
        <v>209</v>
      </c>
      <c r="CT237" s="170" t="s">
        <v>208</v>
      </c>
      <c r="CU237" s="170" t="s">
        <v>209</v>
      </c>
      <c r="CV237" s="170" t="s">
        <v>209</v>
      </c>
      <c r="CW237" s="106">
        <v>2</v>
      </c>
      <c r="CX237" s="48">
        <f t="shared" si="525"/>
        <v>6</v>
      </c>
      <c r="CY237" s="48">
        <f t="shared" si="526"/>
        <v>18</v>
      </c>
      <c r="CZ237" s="48">
        <f t="shared" si="527"/>
        <v>4</v>
      </c>
      <c r="DA237" s="48">
        <f t="shared" si="528"/>
        <v>68</v>
      </c>
      <c r="DB237" s="48">
        <f t="shared" si="529"/>
        <v>88</v>
      </c>
      <c r="DC237" s="118">
        <f t="shared" si="530"/>
        <v>2585088</v>
      </c>
      <c r="DD237" s="118">
        <f t="shared" si="531"/>
        <v>0</v>
      </c>
      <c r="DE237" s="202">
        <f t="shared" si="532"/>
        <v>0</v>
      </c>
      <c r="DF237" s="118">
        <f t="shared" si="533"/>
        <v>0</v>
      </c>
      <c r="DG237" s="51">
        <f t="shared" si="534"/>
        <v>0</v>
      </c>
      <c r="DI237" s="148"/>
      <c r="DJ237" s="285"/>
      <c r="DK237" s="285"/>
      <c r="DL237" s="284"/>
      <c r="DM237" s="142"/>
      <c r="DN237" s="142"/>
      <c r="DQ237" s="301">
        <f t="shared" si="535"/>
        <v>25</v>
      </c>
      <c r="DR237" s="301">
        <v>13</v>
      </c>
      <c r="DS237" s="47" t="str">
        <f t="shared" si="570"/>
        <v>Sc2</v>
      </c>
      <c r="DT237" s="106"/>
      <c r="DU237" s="170" t="s">
        <v>208</v>
      </c>
      <c r="DV237" s="170" t="s">
        <v>209</v>
      </c>
      <c r="DW237" s="170" t="s">
        <v>208</v>
      </c>
      <c r="DX237" s="170" t="s">
        <v>209</v>
      </c>
      <c r="DY237" s="170" t="s">
        <v>209</v>
      </c>
      <c r="DZ237" s="106">
        <v>2</v>
      </c>
      <c r="EA237" s="48">
        <f t="shared" si="536"/>
        <v>6</v>
      </c>
      <c r="EB237" s="48">
        <f t="shared" si="537"/>
        <v>18</v>
      </c>
      <c r="EC237" s="48">
        <f t="shared" si="538"/>
        <v>4</v>
      </c>
      <c r="ED237" s="48">
        <f t="shared" si="539"/>
        <v>68</v>
      </c>
      <c r="EE237" s="48">
        <f t="shared" si="540"/>
        <v>88</v>
      </c>
      <c r="EF237" s="118">
        <f t="shared" si="541"/>
        <v>2585088</v>
      </c>
      <c r="EG237" s="118">
        <f t="shared" si="542"/>
        <v>0</v>
      </c>
      <c r="EH237" s="202">
        <f t="shared" si="543"/>
        <v>0</v>
      </c>
      <c r="EI237" s="118">
        <f t="shared" si="544"/>
        <v>0</v>
      </c>
      <c r="EJ237" s="51">
        <f t="shared" si="545"/>
        <v>0</v>
      </c>
      <c r="EL237" s="148"/>
      <c r="EM237" s="285"/>
      <c r="EN237" s="284"/>
      <c r="EO237" s="142"/>
      <c r="EP237" s="142"/>
      <c r="EQ237" s="142"/>
      <c r="ER237" s="142"/>
      <c r="ET237" s="301">
        <f t="shared" si="546"/>
        <v>25</v>
      </c>
      <c r="EU237" s="301">
        <v>13</v>
      </c>
      <c r="EV237" s="47" t="str">
        <f t="shared" si="571"/>
        <v>Sc2</v>
      </c>
      <c r="EW237" s="106"/>
      <c r="EX237" s="170" t="s">
        <v>208</v>
      </c>
      <c r="EY237" s="170" t="s">
        <v>209</v>
      </c>
      <c r="EZ237" s="170" t="s">
        <v>208</v>
      </c>
      <c r="FA237" s="170" t="s">
        <v>209</v>
      </c>
      <c r="FB237" s="170" t="s">
        <v>209</v>
      </c>
      <c r="FC237" s="106">
        <v>2</v>
      </c>
      <c r="FD237" s="48">
        <f t="shared" si="547"/>
        <v>6</v>
      </c>
      <c r="FE237" s="48">
        <f t="shared" si="548"/>
        <v>18</v>
      </c>
      <c r="FF237" s="48">
        <f t="shared" si="549"/>
        <v>4</v>
      </c>
      <c r="FG237" s="48">
        <f t="shared" si="550"/>
        <v>68</v>
      </c>
      <c r="FH237" s="48">
        <f t="shared" si="551"/>
        <v>88</v>
      </c>
      <c r="FI237" s="118">
        <f t="shared" si="552"/>
        <v>2585088</v>
      </c>
      <c r="FJ237" s="118">
        <f t="shared" si="553"/>
        <v>0</v>
      </c>
      <c r="FK237" s="202">
        <f t="shared" si="554"/>
        <v>0</v>
      </c>
      <c r="FL237" s="118">
        <f t="shared" si="555"/>
        <v>0</v>
      </c>
      <c r="FM237" s="51">
        <f t="shared" si="556"/>
        <v>0</v>
      </c>
      <c r="FO237" s="142"/>
      <c r="FP237" s="142"/>
      <c r="FQ237" s="142"/>
      <c r="FR237" s="142"/>
      <c r="FS237" s="142"/>
      <c r="FT237" s="142"/>
      <c r="FU237" s="142"/>
      <c r="FW237" s="301">
        <f t="shared" si="557"/>
        <v>25</v>
      </c>
      <c r="FX237" s="301">
        <v>13</v>
      </c>
      <c r="FY237" s="47" t="str">
        <f t="shared" si="572"/>
        <v>Sc2</v>
      </c>
      <c r="FZ237" s="106"/>
      <c r="GA237" s="170" t="s">
        <v>208</v>
      </c>
      <c r="GB237" s="170" t="s">
        <v>209</v>
      </c>
      <c r="GC237" s="170" t="s">
        <v>208</v>
      </c>
      <c r="GD237" s="170" t="s">
        <v>209</v>
      </c>
      <c r="GE237" s="170" t="s">
        <v>209</v>
      </c>
      <c r="GF237" s="106">
        <v>2</v>
      </c>
      <c r="GG237" s="48">
        <f t="shared" si="558"/>
        <v>6</v>
      </c>
      <c r="GH237" s="48">
        <f t="shared" si="559"/>
        <v>18</v>
      </c>
      <c r="GI237" s="48">
        <f t="shared" si="560"/>
        <v>4</v>
      </c>
      <c r="GJ237" s="48">
        <f t="shared" si="561"/>
        <v>68</v>
      </c>
      <c r="GK237" s="48">
        <f t="shared" si="562"/>
        <v>88</v>
      </c>
      <c r="GL237" s="118">
        <f t="shared" si="563"/>
        <v>2585088</v>
      </c>
      <c r="GM237" s="118">
        <f t="shared" si="564"/>
        <v>0</v>
      </c>
      <c r="GN237" s="202">
        <f t="shared" si="565"/>
        <v>0</v>
      </c>
      <c r="GO237" s="118">
        <f t="shared" si="566"/>
        <v>0</v>
      </c>
      <c r="GP237" s="51">
        <f t="shared" si="567"/>
        <v>0</v>
      </c>
      <c r="GS237" s="48">
        <v>12</v>
      </c>
      <c r="GT237" s="47">
        <v>1</v>
      </c>
      <c r="GU237" s="97" t="s">
        <v>240</v>
      </c>
      <c r="GV237" s="297">
        <f t="shared" si="481"/>
        <v>3</v>
      </c>
      <c r="GW237" s="47" t="s">
        <v>206</v>
      </c>
      <c r="GX237" s="99" t="str">
        <f t="shared" si="477"/>
        <v>Nn1</v>
      </c>
      <c r="GY237" s="48">
        <f t="shared" si="486"/>
        <v>0</v>
      </c>
      <c r="GZ237" s="307">
        <f t="shared" si="507"/>
        <v>0</v>
      </c>
      <c r="HA237" s="95">
        <f t="shared" si="483"/>
        <v>0</v>
      </c>
      <c r="HB237" s="51">
        <f t="shared" si="478"/>
        <v>0</v>
      </c>
      <c r="HC237" s="51">
        <f t="shared" si="479"/>
        <v>0</v>
      </c>
      <c r="HD237" s="453">
        <f t="shared" si="480"/>
        <v>0</v>
      </c>
    </row>
    <row r="238" spans="13:212">
      <c r="M238" s="49" t="str">
        <f t="shared" si="587"/>
        <v>PIC-c</v>
      </c>
      <c r="N238" s="201">
        <f t="shared" si="576"/>
        <v>1</v>
      </c>
      <c r="O238" s="47" t="str">
        <f t="shared" si="577"/>
        <v/>
      </c>
      <c r="P238" s="47">
        <f t="shared" si="578"/>
        <v>1</v>
      </c>
      <c r="Q238" s="47">
        <f t="shared" si="579"/>
        <v>1</v>
      </c>
      <c r="R238" s="201">
        <f t="shared" si="580"/>
        <v>1</v>
      </c>
      <c r="AE238" s="49" t="str">
        <f t="shared" si="588"/>
        <v>PIC-c</v>
      </c>
      <c r="AF238" s="201">
        <f t="shared" si="581"/>
        <v>1</v>
      </c>
      <c r="AG238" s="47" t="str">
        <f t="shared" si="582"/>
        <v/>
      </c>
      <c r="AH238" s="47">
        <f t="shared" si="583"/>
        <v>1</v>
      </c>
      <c r="AI238" s="47">
        <f t="shared" si="584"/>
        <v>1</v>
      </c>
      <c r="AJ238" s="201">
        <f t="shared" si="585"/>
        <v>1</v>
      </c>
      <c r="AT238" s="46">
        <f t="shared" si="586"/>
        <v>4</v>
      </c>
      <c r="AU238" s="47" t="str">
        <f t="shared" si="586"/>
        <v>PIC-c</v>
      </c>
      <c r="AV238" s="47" t="str">
        <f t="shared" si="586"/>
        <v>Pc</v>
      </c>
      <c r="AW238" s="171">
        <f ca="1">$AW$136+AW153</f>
        <v>0</v>
      </c>
      <c r="AX238" s="171">
        <f ca="1">$AX$136+AX153</f>
        <v>0</v>
      </c>
      <c r="AY238" s="171">
        <f ca="1">$AY$136+AY153</f>
        <v>1.7010677690818717E-2</v>
      </c>
      <c r="AZ238" s="171">
        <f ca="1">$AZ$136+AZ153</f>
        <v>3.3663495479406023E-2</v>
      </c>
      <c r="BA238" s="171">
        <f ca="1">$BA$136+BA153</f>
        <v>6.3993365293609786E-2</v>
      </c>
      <c r="BK238" s="301">
        <f t="shared" si="515"/>
        <v>26</v>
      </c>
      <c r="BL238" s="301">
        <v>13</v>
      </c>
      <c r="BM238" s="47" t="str">
        <f t="shared" si="568"/>
        <v>Sc2</v>
      </c>
      <c r="BN238" s="106"/>
      <c r="BO238" s="170" t="s">
        <v>208</v>
      </c>
      <c r="BP238" s="170" t="s">
        <v>208</v>
      </c>
      <c r="BQ238" s="170" t="s">
        <v>209</v>
      </c>
      <c r="BR238" s="170" t="s">
        <v>209</v>
      </c>
      <c r="BS238" s="170" t="s">
        <v>209</v>
      </c>
      <c r="BT238" s="106">
        <v>2</v>
      </c>
      <c r="BU238" s="48">
        <f t="shared" si="516"/>
        <v>6</v>
      </c>
      <c r="BV238" s="48">
        <f t="shared" si="517"/>
        <v>4</v>
      </c>
      <c r="BW238" s="48">
        <f t="shared" si="518"/>
        <v>41</v>
      </c>
      <c r="BX238" s="48">
        <f t="shared" si="519"/>
        <v>68</v>
      </c>
      <c r="BY238" s="48">
        <f t="shared" si="520"/>
        <v>88</v>
      </c>
      <c r="BZ238" s="118">
        <f t="shared" si="521"/>
        <v>5888256</v>
      </c>
      <c r="CA238" s="118">
        <f t="shared" si="513"/>
        <v>0</v>
      </c>
      <c r="CB238" s="202">
        <f t="shared" si="514"/>
        <v>0</v>
      </c>
      <c r="CC238" s="118">
        <f t="shared" si="522"/>
        <v>0</v>
      </c>
      <c r="CD238" s="51">
        <f t="shared" si="523"/>
        <v>0</v>
      </c>
      <c r="CN238" s="301">
        <f t="shared" si="524"/>
        <v>26</v>
      </c>
      <c r="CO238" s="301">
        <v>13</v>
      </c>
      <c r="CP238" s="47" t="str">
        <f t="shared" si="569"/>
        <v>Sc2</v>
      </c>
      <c r="CQ238" s="106"/>
      <c r="CR238" s="170" t="s">
        <v>208</v>
      </c>
      <c r="CS238" s="170" t="s">
        <v>208</v>
      </c>
      <c r="CT238" s="170" t="s">
        <v>209</v>
      </c>
      <c r="CU238" s="170" t="s">
        <v>209</v>
      </c>
      <c r="CV238" s="170" t="s">
        <v>209</v>
      </c>
      <c r="CW238" s="106">
        <v>2</v>
      </c>
      <c r="CX238" s="48">
        <f t="shared" si="525"/>
        <v>6</v>
      </c>
      <c r="CY238" s="48">
        <f t="shared" si="526"/>
        <v>4</v>
      </c>
      <c r="CZ238" s="48">
        <f t="shared" si="527"/>
        <v>41</v>
      </c>
      <c r="DA238" s="48">
        <f t="shared" si="528"/>
        <v>68</v>
      </c>
      <c r="DB238" s="48">
        <f t="shared" si="529"/>
        <v>88</v>
      </c>
      <c r="DC238" s="118">
        <f t="shared" si="530"/>
        <v>5888256</v>
      </c>
      <c r="DD238" s="118">
        <f t="shared" si="531"/>
        <v>0</v>
      </c>
      <c r="DE238" s="202">
        <f t="shared" si="532"/>
        <v>0</v>
      </c>
      <c r="DF238" s="118">
        <f t="shared" si="533"/>
        <v>0</v>
      </c>
      <c r="DG238" s="51">
        <f t="shared" si="534"/>
        <v>0</v>
      </c>
      <c r="DI238" s="148"/>
      <c r="DJ238" s="285"/>
      <c r="DK238" s="285"/>
      <c r="DL238" s="284"/>
      <c r="DM238" s="142"/>
      <c r="DN238" s="142"/>
      <c r="DQ238" s="301">
        <f t="shared" si="535"/>
        <v>26</v>
      </c>
      <c r="DR238" s="301">
        <v>13</v>
      </c>
      <c r="DS238" s="47" t="str">
        <f t="shared" si="570"/>
        <v>Sc2</v>
      </c>
      <c r="DT238" s="106"/>
      <c r="DU238" s="170" t="s">
        <v>208</v>
      </c>
      <c r="DV238" s="170" t="s">
        <v>208</v>
      </c>
      <c r="DW238" s="170" t="s">
        <v>209</v>
      </c>
      <c r="DX238" s="170" t="s">
        <v>209</v>
      </c>
      <c r="DY238" s="170" t="s">
        <v>209</v>
      </c>
      <c r="DZ238" s="106">
        <v>2</v>
      </c>
      <c r="EA238" s="48">
        <f t="shared" si="536"/>
        <v>6</v>
      </c>
      <c r="EB238" s="48">
        <f t="shared" si="537"/>
        <v>4</v>
      </c>
      <c r="EC238" s="48">
        <f t="shared" si="538"/>
        <v>41</v>
      </c>
      <c r="ED238" s="48">
        <f t="shared" si="539"/>
        <v>68</v>
      </c>
      <c r="EE238" s="48">
        <f t="shared" si="540"/>
        <v>88</v>
      </c>
      <c r="EF238" s="118">
        <f t="shared" si="541"/>
        <v>5888256</v>
      </c>
      <c r="EG238" s="118">
        <f t="shared" si="542"/>
        <v>0</v>
      </c>
      <c r="EH238" s="202">
        <f t="shared" si="543"/>
        <v>0</v>
      </c>
      <c r="EI238" s="118">
        <f t="shared" si="544"/>
        <v>0</v>
      </c>
      <c r="EJ238" s="51">
        <f t="shared" si="545"/>
        <v>0</v>
      </c>
      <c r="EL238" s="148"/>
      <c r="EM238" s="285"/>
      <c r="EN238" s="284"/>
      <c r="EO238" s="142"/>
      <c r="EP238" s="142"/>
      <c r="EQ238" s="142"/>
      <c r="ER238" s="142"/>
      <c r="ET238" s="301">
        <f t="shared" si="546"/>
        <v>26</v>
      </c>
      <c r="EU238" s="301">
        <v>13</v>
      </c>
      <c r="EV238" s="47" t="str">
        <f t="shared" si="571"/>
        <v>Sc2</v>
      </c>
      <c r="EW238" s="106"/>
      <c r="EX238" s="170" t="s">
        <v>208</v>
      </c>
      <c r="EY238" s="170" t="s">
        <v>208</v>
      </c>
      <c r="EZ238" s="170" t="s">
        <v>209</v>
      </c>
      <c r="FA238" s="170" t="s">
        <v>209</v>
      </c>
      <c r="FB238" s="170" t="s">
        <v>209</v>
      </c>
      <c r="FC238" s="106">
        <v>2</v>
      </c>
      <c r="FD238" s="48">
        <f t="shared" si="547"/>
        <v>6</v>
      </c>
      <c r="FE238" s="48">
        <f t="shared" si="548"/>
        <v>4</v>
      </c>
      <c r="FF238" s="48">
        <f t="shared" si="549"/>
        <v>41</v>
      </c>
      <c r="FG238" s="48">
        <f t="shared" si="550"/>
        <v>68</v>
      </c>
      <c r="FH238" s="48">
        <f t="shared" si="551"/>
        <v>88</v>
      </c>
      <c r="FI238" s="118">
        <f t="shared" si="552"/>
        <v>5888256</v>
      </c>
      <c r="FJ238" s="118">
        <f t="shared" si="553"/>
        <v>0</v>
      </c>
      <c r="FK238" s="202">
        <f t="shared" si="554"/>
        <v>0</v>
      </c>
      <c r="FL238" s="118">
        <f t="shared" si="555"/>
        <v>0</v>
      </c>
      <c r="FM238" s="51">
        <f t="shared" si="556"/>
        <v>0</v>
      </c>
      <c r="FO238" s="142"/>
      <c r="FP238" s="283"/>
      <c r="FQ238" s="142"/>
      <c r="FR238" s="142"/>
      <c r="FS238" s="142"/>
      <c r="FT238" s="142"/>
      <c r="FU238" s="142"/>
      <c r="FW238" s="301">
        <f t="shared" si="557"/>
        <v>26</v>
      </c>
      <c r="FX238" s="301">
        <v>13</v>
      </c>
      <c r="FY238" s="47" t="str">
        <f t="shared" si="572"/>
        <v>Sc2</v>
      </c>
      <c r="FZ238" s="106"/>
      <c r="GA238" s="170" t="s">
        <v>208</v>
      </c>
      <c r="GB238" s="170" t="s">
        <v>208</v>
      </c>
      <c r="GC238" s="170" t="s">
        <v>209</v>
      </c>
      <c r="GD238" s="170" t="s">
        <v>209</v>
      </c>
      <c r="GE238" s="170" t="s">
        <v>209</v>
      </c>
      <c r="GF238" s="106">
        <v>2</v>
      </c>
      <c r="GG238" s="48">
        <f t="shared" si="558"/>
        <v>6</v>
      </c>
      <c r="GH238" s="48">
        <f t="shared" si="559"/>
        <v>4</v>
      </c>
      <c r="GI238" s="48">
        <f t="shared" si="560"/>
        <v>41</v>
      </c>
      <c r="GJ238" s="48">
        <f t="shared" si="561"/>
        <v>68</v>
      </c>
      <c r="GK238" s="48">
        <f t="shared" si="562"/>
        <v>88</v>
      </c>
      <c r="GL238" s="118">
        <f t="shared" si="563"/>
        <v>5888256</v>
      </c>
      <c r="GM238" s="118">
        <f t="shared" si="564"/>
        <v>0</v>
      </c>
      <c r="GN238" s="202">
        <f t="shared" si="565"/>
        <v>0</v>
      </c>
      <c r="GO238" s="118">
        <f t="shared" si="566"/>
        <v>0</v>
      </c>
      <c r="GP238" s="51">
        <f t="shared" si="567"/>
        <v>0</v>
      </c>
      <c r="GS238" s="48">
        <v>13</v>
      </c>
      <c r="GT238" s="47">
        <v>5</v>
      </c>
      <c r="GU238" s="97" t="s">
        <v>240</v>
      </c>
      <c r="GV238" s="297">
        <f t="shared" si="481"/>
        <v>3</v>
      </c>
      <c r="GW238" s="141" t="s">
        <v>130</v>
      </c>
      <c r="GX238" s="99" t="str">
        <f t="shared" si="477"/>
        <v>Sc5</v>
      </c>
      <c r="GY238" s="48">
        <f t="shared" si="486"/>
        <v>5400</v>
      </c>
      <c r="GZ238" s="307">
        <f t="shared" si="507"/>
        <v>34.298979638052522</v>
      </c>
      <c r="HA238" s="95">
        <f t="shared" si="483"/>
        <v>5104886.2633145563</v>
      </c>
      <c r="HB238" s="51">
        <f t="shared" si="478"/>
        <v>2.7346071956844384E-7</v>
      </c>
      <c r="HC238" s="51">
        <f t="shared" si="479"/>
        <v>1.7630167521413851E-5</v>
      </c>
      <c r="HD238" s="453">
        <f t="shared" si="480"/>
        <v>1.557865600823828E-3</v>
      </c>
    </row>
    <row r="239" spans="13:212">
      <c r="M239" s="49" t="str">
        <f t="shared" si="587"/>
        <v>PIC-c</v>
      </c>
      <c r="N239" s="201">
        <f t="shared" si="576"/>
        <v>1</v>
      </c>
      <c r="O239" s="47" t="str">
        <f t="shared" si="577"/>
        <v/>
      </c>
      <c r="P239" s="47">
        <f t="shared" si="578"/>
        <v>1</v>
      </c>
      <c r="Q239" s="47">
        <f t="shared" si="579"/>
        <v>1</v>
      </c>
      <c r="R239" s="201" t="str">
        <f t="shared" si="580"/>
        <v/>
      </c>
      <c r="AE239" s="49" t="str">
        <f t="shared" si="588"/>
        <v>PIC-c</v>
      </c>
      <c r="AF239" s="201">
        <f t="shared" si="581"/>
        <v>1</v>
      </c>
      <c r="AG239" s="47" t="str">
        <f t="shared" si="582"/>
        <v/>
      </c>
      <c r="AH239" s="47">
        <f t="shared" si="583"/>
        <v>1</v>
      </c>
      <c r="AI239" s="47">
        <f t="shared" si="584"/>
        <v>1</v>
      </c>
      <c r="AJ239" s="201" t="str">
        <f t="shared" si="585"/>
        <v/>
      </c>
      <c r="AT239" s="46">
        <f t="shared" si="586"/>
        <v>5</v>
      </c>
      <c r="AU239" s="47" t="str">
        <f t="shared" si="586"/>
        <v>PIC-d</v>
      </c>
      <c r="AV239" s="47" t="str">
        <f t="shared" si="586"/>
        <v>Pd</v>
      </c>
      <c r="AW239" s="171">
        <f ca="1">$AW$137+AW154</f>
        <v>0</v>
      </c>
      <c r="AX239" s="171">
        <f ca="1">$AX$137+AX154</f>
        <v>0</v>
      </c>
      <c r="AY239" s="171">
        <f ca="1">$AY$137+AY154</f>
        <v>1.2709746627403077E-2</v>
      </c>
      <c r="AZ239" s="171">
        <f ca="1">$AZ$137+AZ154</f>
        <v>2.284441564637122E-2</v>
      </c>
      <c r="BA239" s="171">
        <f ca="1">$BA$137+BA154</f>
        <v>5.0768804249009279E-2</v>
      </c>
      <c r="BK239" s="63"/>
      <c r="BL239" s="56"/>
      <c r="BM239" s="119"/>
      <c r="BN239" s="119"/>
      <c r="BO239" s="119"/>
      <c r="BP239" s="119"/>
      <c r="BQ239" s="119"/>
      <c r="BR239" s="119"/>
      <c r="BS239" s="119"/>
      <c r="BT239" s="119"/>
      <c r="BU239" s="56"/>
      <c r="BV239" s="56"/>
      <c r="BW239" s="56"/>
      <c r="BX239" s="56"/>
      <c r="BY239" s="56"/>
      <c r="BZ239" s="121"/>
      <c r="CA239" s="121">
        <f>SUM(CA213:CA238)</f>
        <v>831198.78738884395</v>
      </c>
      <c r="CB239" s="121"/>
      <c r="CC239" s="252" t="s">
        <v>117</v>
      </c>
      <c r="CD239" s="120">
        <f>SUM(CD213:CD238)</f>
        <v>1.5944927777991644E-2</v>
      </c>
      <c r="CE239" s="81"/>
      <c r="CN239" s="63"/>
      <c r="CO239" s="56"/>
      <c r="CP239" s="119"/>
      <c r="CQ239" s="119"/>
      <c r="CR239" s="119"/>
      <c r="CS239" s="119"/>
      <c r="CT239" s="119"/>
      <c r="CU239" s="119"/>
      <c r="CV239" s="119"/>
      <c r="CW239" s="119"/>
      <c r="CX239" s="56"/>
      <c r="CY239" s="56"/>
      <c r="CZ239" s="56"/>
      <c r="DA239" s="56"/>
      <c r="DB239" s="56"/>
      <c r="DC239" s="121"/>
      <c r="DD239" s="121">
        <f>SUM(DD213:DD238)</f>
        <v>874344.86047516204</v>
      </c>
      <c r="DE239" s="121"/>
      <c r="DF239" s="252" t="s">
        <v>117</v>
      </c>
      <c r="DG239" s="120">
        <f>SUM(DG213:DG238)</f>
        <v>2.7954335081764883E-2</v>
      </c>
      <c r="DI239" s="142"/>
      <c r="DJ239" s="142"/>
      <c r="DK239" s="142"/>
      <c r="DL239" s="142"/>
      <c r="DM239" s="142"/>
      <c r="DN239" s="142"/>
      <c r="DQ239" s="63"/>
      <c r="DR239" s="56"/>
      <c r="DS239" s="119"/>
      <c r="DT239" s="119"/>
      <c r="DU239" s="119"/>
      <c r="DV239" s="119"/>
      <c r="DW239" s="119"/>
      <c r="DX239" s="119"/>
      <c r="DY239" s="119"/>
      <c r="DZ239" s="119"/>
      <c r="EA239" s="56"/>
      <c r="EB239" s="56"/>
      <c r="EC239" s="56"/>
      <c r="ED239" s="56"/>
      <c r="EE239" s="56"/>
      <c r="EF239" s="121"/>
      <c r="EG239" s="121">
        <f>SUM(EG213:EG238)</f>
        <v>677030.89669638174</v>
      </c>
      <c r="EH239" s="121"/>
      <c r="EI239" s="252" t="s">
        <v>117</v>
      </c>
      <c r="EJ239" s="120">
        <f>SUM(EJ213:EJ238)</f>
        <v>3.4633379852747087E-2</v>
      </c>
      <c r="EL239" s="142"/>
      <c r="EM239" s="142"/>
      <c r="EN239" s="142"/>
      <c r="EO239" s="142"/>
      <c r="EP239" s="142"/>
      <c r="EQ239" s="142"/>
      <c r="ER239" s="142"/>
      <c r="ET239" s="63"/>
      <c r="EU239" s="56"/>
      <c r="EV239" s="119"/>
      <c r="EW239" s="119"/>
      <c r="EX239" s="119"/>
      <c r="EY239" s="119"/>
      <c r="EZ239" s="119"/>
      <c r="FA239" s="119"/>
      <c r="FB239" s="119"/>
      <c r="FC239" s="119"/>
      <c r="FD239" s="56"/>
      <c r="FE239" s="56"/>
      <c r="FF239" s="56"/>
      <c r="FG239" s="56"/>
      <c r="FH239" s="56"/>
      <c r="FI239" s="121"/>
      <c r="FJ239" s="121">
        <f>SUM(FJ213:FJ238)</f>
        <v>787023.40911270992</v>
      </c>
      <c r="FK239" s="121"/>
      <c r="FL239" s="252" t="s">
        <v>117</v>
      </c>
      <c r="FM239" s="120">
        <f>SUM(FM213:FM238)</f>
        <v>5.0325030980506599E-2</v>
      </c>
      <c r="FO239" s="142"/>
      <c r="FP239" s="142"/>
      <c r="FQ239" s="142"/>
      <c r="FR239" s="142"/>
      <c r="FS239" s="142"/>
      <c r="FT239" s="142"/>
      <c r="FU239" s="142"/>
      <c r="FW239" s="63"/>
      <c r="FX239" s="56"/>
      <c r="FY239" s="119"/>
      <c r="FZ239" s="119"/>
      <c r="GA239" s="119"/>
      <c r="GB239" s="119"/>
      <c r="GC239" s="119"/>
      <c r="GD239" s="119"/>
      <c r="GE239" s="119"/>
      <c r="GF239" s="119"/>
      <c r="GG239" s="56"/>
      <c r="GH239" s="56"/>
      <c r="GI239" s="56"/>
      <c r="GJ239" s="56"/>
      <c r="GK239" s="56"/>
      <c r="GL239" s="121"/>
      <c r="GM239" s="121">
        <f>SUM(GM213:GM238)</f>
        <v>811749.07552083337</v>
      </c>
      <c r="GN239" s="121"/>
      <c r="GO239" s="252" t="s">
        <v>117</v>
      </c>
      <c r="GP239" s="120">
        <f>SUM(GP213:GP238)</f>
        <v>7.7859114927799844E-2</v>
      </c>
      <c r="GQ239" s="135"/>
      <c r="GS239" s="48">
        <v>13</v>
      </c>
      <c r="GT239" s="47">
        <v>4</v>
      </c>
      <c r="GU239" s="97" t="s">
        <v>240</v>
      </c>
      <c r="GV239" s="297">
        <f t="shared" si="481"/>
        <v>3</v>
      </c>
      <c r="GW239" s="141" t="s">
        <v>130</v>
      </c>
      <c r="GX239" s="99" t="str">
        <f t="shared" si="477"/>
        <v>Sc4</v>
      </c>
      <c r="GY239" s="48">
        <f t="shared" si="486"/>
        <v>1800</v>
      </c>
      <c r="GZ239" s="307">
        <f t="shared" si="507"/>
        <v>2380.9208365414793</v>
      </c>
      <c r="HA239" s="95">
        <f t="shared" si="483"/>
        <v>73539.778102970798</v>
      </c>
      <c r="HB239" s="51">
        <f t="shared" si="478"/>
        <v>1.8982731616709478E-5</v>
      </c>
      <c r="HC239" s="51">
        <f t="shared" si="479"/>
        <v>4.0794248737049271E-4</v>
      </c>
      <c r="HD239" s="453">
        <f t="shared" si="480"/>
        <v>1.1576854216145769E-2</v>
      </c>
    </row>
    <row r="240" spans="13:212" ht="13.5" thickBot="1">
      <c r="M240" s="49" t="str">
        <f t="shared" si="587"/>
        <v>PIC-c</v>
      </c>
      <c r="N240" s="201">
        <f t="shared" si="576"/>
        <v>1</v>
      </c>
      <c r="O240" s="47" t="str">
        <f t="shared" si="577"/>
        <v/>
      </c>
      <c r="P240" s="47">
        <f t="shared" si="578"/>
        <v>1</v>
      </c>
      <c r="Q240" s="47">
        <f t="shared" si="579"/>
        <v>1</v>
      </c>
      <c r="R240" s="201" t="str">
        <f t="shared" si="580"/>
        <v/>
      </c>
      <c r="AE240" s="49" t="str">
        <f t="shared" si="588"/>
        <v>PIC-c</v>
      </c>
      <c r="AF240" s="201">
        <f t="shared" si="581"/>
        <v>1</v>
      </c>
      <c r="AG240" s="47" t="str">
        <f t="shared" si="582"/>
        <v/>
      </c>
      <c r="AH240" s="47">
        <f t="shared" si="583"/>
        <v>1</v>
      </c>
      <c r="AI240" s="47">
        <f t="shared" si="584"/>
        <v>1</v>
      </c>
      <c r="AJ240" s="201" t="str">
        <f t="shared" si="585"/>
        <v/>
      </c>
      <c r="AT240" s="46">
        <f t="shared" si="586"/>
        <v>6</v>
      </c>
      <c r="AU240" s="47" t="str">
        <f t="shared" si="586"/>
        <v>PIC-e</v>
      </c>
      <c r="AV240" s="47" t="str">
        <f t="shared" si="586"/>
        <v>Pe</v>
      </c>
      <c r="AW240" s="171">
        <f ca="1">$AW$138+AW155</f>
        <v>0</v>
      </c>
      <c r="AX240" s="171">
        <f ca="1">$AX$138+AX155</f>
        <v>0</v>
      </c>
      <c r="AY240" s="171">
        <f ca="1">$AY$138+AY155</f>
        <v>3.9519043493803599E-2</v>
      </c>
      <c r="AZ240" s="171">
        <f ca="1">$AZ$138+AZ155</f>
        <v>7.9809104418451085E-2</v>
      </c>
      <c r="BA240" s="171">
        <f ca="1">$BA$138+BA155</f>
        <v>3.5494230774927991E-2</v>
      </c>
      <c r="BM240" s="46"/>
      <c r="BN240" s="46"/>
      <c r="BP240" s="57"/>
      <c r="BQ240" s="74"/>
      <c r="BR240" s="157"/>
      <c r="BS240" s="60"/>
      <c r="BT240" s="82"/>
      <c r="BZ240" s="127"/>
      <c r="CB240" s="127"/>
      <c r="CE240" s="81"/>
      <c r="CP240" s="46"/>
      <c r="CQ240" s="46"/>
      <c r="CS240" s="57"/>
      <c r="CT240" s="74"/>
      <c r="CU240" s="157"/>
      <c r="CV240" s="60"/>
      <c r="CW240" s="82"/>
      <c r="DC240" s="127"/>
      <c r="DE240" s="127"/>
      <c r="DI240" s="142"/>
      <c r="DJ240" s="142"/>
      <c r="DK240" s="142"/>
      <c r="DL240" s="142"/>
      <c r="DM240" s="142"/>
      <c r="DN240" s="142"/>
      <c r="DS240" s="46"/>
      <c r="DT240" s="46"/>
      <c r="DV240" s="57"/>
      <c r="DW240" s="74"/>
      <c r="DX240" s="157"/>
      <c r="DY240" s="60"/>
      <c r="DZ240" s="82"/>
      <c r="EF240" s="127"/>
      <c r="EH240" s="127"/>
      <c r="EL240" s="142"/>
      <c r="EM240" s="142"/>
      <c r="EN240" s="142"/>
      <c r="EO240" s="142"/>
      <c r="EP240" s="142"/>
      <c r="EQ240" s="142"/>
      <c r="ER240" s="142"/>
      <c r="EV240" s="46"/>
      <c r="EW240" s="46"/>
      <c r="EY240" s="57"/>
      <c r="EZ240" s="74"/>
      <c r="FA240" s="157"/>
      <c r="FB240" s="60"/>
      <c r="FC240" s="82"/>
      <c r="FI240" s="127"/>
      <c r="FK240" s="127"/>
      <c r="FO240" s="142"/>
      <c r="FP240" s="142"/>
      <c r="FQ240" s="142"/>
      <c r="FR240" s="142"/>
      <c r="FS240" s="142"/>
      <c r="FT240" s="142"/>
      <c r="FU240" s="142"/>
      <c r="FY240" s="46"/>
      <c r="FZ240" s="46"/>
      <c r="GB240" s="57"/>
      <c r="GC240" s="74"/>
      <c r="GD240" s="157"/>
      <c r="GE240" s="60"/>
      <c r="GF240" s="82"/>
      <c r="GL240" s="127"/>
      <c r="GN240" s="127"/>
      <c r="GQ240" s="135"/>
      <c r="GS240" s="48">
        <v>13</v>
      </c>
      <c r="GT240" s="47">
        <v>3</v>
      </c>
      <c r="GU240" s="97" t="s">
        <v>240</v>
      </c>
      <c r="GV240" s="297">
        <f t="shared" si="481"/>
        <v>3</v>
      </c>
      <c r="GW240" s="141" t="s">
        <v>130</v>
      </c>
      <c r="GX240" s="99" t="str">
        <f t="shared" si="477"/>
        <v>Sc3</v>
      </c>
      <c r="GY240" s="48">
        <f t="shared" si="486"/>
        <v>360</v>
      </c>
      <c r="GZ240" s="307">
        <f t="shared" si="507"/>
        <v>59585.426001489555</v>
      </c>
      <c r="HA240" s="95">
        <f t="shared" si="483"/>
        <v>2938.5103329734175</v>
      </c>
      <c r="HB240" s="51">
        <f t="shared" si="478"/>
        <v>4.7506583700472957E-4</v>
      </c>
      <c r="HC240" s="51">
        <f t="shared" si="479"/>
        <v>2.0418509108758942E-3</v>
      </c>
      <c r="HD240" s="453">
        <f t="shared" si="480"/>
        <v>9.1244613520402758E-3</v>
      </c>
    </row>
    <row r="241" spans="13:212" ht="13.5" thickBot="1">
      <c r="M241" s="49" t="str">
        <f t="shared" si="587"/>
        <v>PIC-c</v>
      </c>
      <c r="N241" s="201">
        <f t="shared" si="576"/>
        <v>1</v>
      </c>
      <c r="O241" s="47" t="str">
        <f t="shared" si="577"/>
        <v/>
      </c>
      <c r="P241" s="47">
        <f t="shared" si="578"/>
        <v>1</v>
      </c>
      <c r="Q241" s="47">
        <f t="shared" si="579"/>
        <v>1</v>
      </c>
      <c r="R241" s="201" t="str">
        <f t="shared" si="580"/>
        <v/>
      </c>
      <c r="AE241" s="49" t="str">
        <f t="shared" si="588"/>
        <v>PIC-c</v>
      </c>
      <c r="AF241" s="201">
        <f t="shared" si="581"/>
        <v>1</v>
      </c>
      <c r="AG241" s="47" t="str">
        <f t="shared" si="582"/>
        <v/>
      </c>
      <c r="AH241" s="47">
        <f t="shared" si="583"/>
        <v>1</v>
      </c>
      <c r="AI241" s="47">
        <f t="shared" si="584"/>
        <v>1</v>
      </c>
      <c r="AJ241" s="201" t="str">
        <f t="shared" si="585"/>
        <v/>
      </c>
      <c r="AT241" s="46">
        <f t="shared" si="586"/>
        <v>7</v>
      </c>
      <c r="AU241" s="47" t="str">
        <f t="shared" si="586"/>
        <v>A</v>
      </c>
      <c r="AV241" s="47" t="str">
        <f t="shared" si="586"/>
        <v>Ac</v>
      </c>
      <c r="AW241" s="171">
        <f ca="1">$AW$139+AW156</f>
        <v>0</v>
      </c>
      <c r="AX241" s="171">
        <f ca="1">$AX$139+AX156</f>
        <v>0</v>
      </c>
      <c r="AY241" s="171">
        <f ca="1">$AY$139+AY156</f>
        <v>5.576679477979225E-3</v>
      </c>
      <c r="AZ241" s="171">
        <f ca="1">$AZ$139+AZ156</f>
        <v>4.4617154657516723E-3</v>
      </c>
      <c r="BA241" s="171">
        <f ca="1">$BA$139+BA156</f>
        <v>2.1509052246256731E-2</v>
      </c>
      <c r="BM241" s="46"/>
      <c r="BN241" s="46"/>
      <c r="BP241" s="57"/>
      <c r="BQ241" s="74"/>
      <c r="BR241" s="157"/>
      <c r="BS241" s="60"/>
      <c r="BT241" s="46"/>
      <c r="BZ241" s="273">
        <v>3</v>
      </c>
      <c r="CA241" s="256"/>
      <c r="CB241" s="257">
        <f>+INDEX($BC$127:$BC$129,BZ241)</f>
        <v>5</v>
      </c>
      <c r="CC241" s="271" t="s">
        <v>218</v>
      </c>
      <c r="CD241" s="272">
        <f>+VLOOKUP($CB241,$BC$127:$BE$129,3,FALSE)</f>
        <v>0.25869037995149557</v>
      </c>
      <c r="CE241" s="81"/>
      <c r="CP241" s="46"/>
      <c r="CQ241" s="46"/>
      <c r="CS241" s="57"/>
      <c r="CT241" s="74"/>
      <c r="CU241" s="157"/>
      <c r="CV241" s="60"/>
      <c r="CW241" s="46"/>
      <c r="DC241" s="273">
        <v>3</v>
      </c>
      <c r="DD241" s="256"/>
      <c r="DE241" s="257">
        <f>+INDEX($BC$134:$BC$136,DC241)</f>
        <v>8</v>
      </c>
      <c r="DF241" s="271" t="s">
        <v>218</v>
      </c>
      <c r="DG241" s="272">
        <f>+VLOOKUP($DE241,$BC$134:$BE$136,3,FALSE)</f>
        <v>0.22116630669546436</v>
      </c>
      <c r="DI241" s="142"/>
      <c r="DJ241" s="142"/>
      <c r="DK241" s="142"/>
      <c r="DL241" s="142"/>
      <c r="DM241" s="142"/>
      <c r="DN241" s="142"/>
      <c r="DS241" s="46"/>
      <c r="DT241" s="46"/>
      <c r="DV241" s="57"/>
      <c r="DW241" s="74"/>
      <c r="DX241" s="157"/>
      <c r="DY241" s="60"/>
      <c r="DZ241" s="46"/>
      <c r="EF241" s="273">
        <v>3</v>
      </c>
      <c r="EG241" s="256"/>
      <c r="EH241" s="257">
        <f>+INDEX($BC$141:$BC$143,EF241)</f>
        <v>10</v>
      </c>
      <c r="EI241" s="271" t="s">
        <v>218</v>
      </c>
      <c r="EJ241" s="272">
        <f>+VLOOKUP($EH241,$BC$141:$BE$143,3,FALSE)</f>
        <v>0.32511798636601991</v>
      </c>
      <c r="EL241" s="142"/>
      <c r="EM241" s="142"/>
      <c r="EN241" s="142"/>
      <c r="EO241" s="142"/>
      <c r="EP241" s="142"/>
      <c r="EQ241" s="142"/>
      <c r="ER241" s="142"/>
      <c r="EV241" s="46"/>
      <c r="EW241" s="46"/>
      <c r="EY241" s="57"/>
      <c r="EZ241" s="74"/>
      <c r="FA241" s="157"/>
      <c r="FB241" s="60"/>
      <c r="FC241" s="46"/>
      <c r="FI241" s="273">
        <v>3</v>
      </c>
      <c r="FJ241" s="256"/>
      <c r="FK241" s="257">
        <f>+INDEX($BC$148:$BC$150,FI241)</f>
        <v>15</v>
      </c>
      <c r="FL241" s="271" t="s">
        <v>218</v>
      </c>
      <c r="FM241" s="272">
        <f>+VLOOKUP($FK241,$BC$148:$BE$150,3,FALSE)</f>
        <v>0.2143884892086331</v>
      </c>
      <c r="FO241" s="142"/>
      <c r="FP241" s="142"/>
      <c r="FQ241" s="142"/>
      <c r="FR241" s="142"/>
      <c r="FS241" s="142"/>
      <c r="FT241" s="142"/>
      <c r="FU241" s="142"/>
      <c r="FY241" s="46"/>
      <c r="FZ241" s="46"/>
      <c r="GB241" s="57"/>
      <c r="GC241" s="74"/>
      <c r="GD241" s="157"/>
      <c r="GE241" s="60"/>
      <c r="GF241" s="46"/>
      <c r="GL241" s="273">
        <v>3</v>
      </c>
      <c r="GM241" s="256"/>
      <c r="GN241" s="257">
        <f>+INDEX($BC$155:$BC$157,GL241)</f>
        <v>30</v>
      </c>
      <c r="GO241" s="271" t="s">
        <v>218</v>
      </c>
      <c r="GP241" s="272">
        <f>+VLOOKUP($GN241,$BC$155:$BE$157,3,FALSE)</f>
        <v>0.44645182291666669</v>
      </c>
      <c r="GS241" s="48">
        <v>13</v>
      </c>
      <c r="GT241" s="47">
        <v>2</v>
      </c>
      <c r="GU241" s="97" t="s">
        <v>240</v>
      </c>
      <c r="GV241" s="297">
        <f t="shared" si="481"/>
        <v>3</v>
      </c>
      <c r="GW241" s="141" t="s">
        <v>130</v>
      </c>
      <c r="GX241" s="99" t="str">
        <f t="shared" si="477"/>
        <v>Sc2</v>
      </c>
      <c r="GY241" s="48">
        <f t="shared" si="486"/>
        <v>0</v>
      </c>
      <c r="GZ241" s="307">
        <f t="shared" si="507"/>
        <v>0</v>
      </c>
      <c r="HA241" s="95">
        <f t="shared" si="483"/>
        <v>0</v>
      </c>
      <c r="HB241" s="51">
        <f t="shared" si="478"/>
        <v>0</v>
      </c>
      <c r="HC241" s="51">
        <f t="shared" si="479"/>
        <v>0</v>
      </c>
      <c r="HD241" s="453">
        <f t="shared" si="480"/>
        <v>0</v>
      </c>
    </row>
    <row r="242" spans="13:212">
      <c r="M242" s="49" t="str">
        <f t="shared" si="587"/>
        <v>PIC-c</v>
      </c>
      <c r="N242" s="201">
        <f t="shared" si="576"/>
        <v>1</v>
      </c>
      <c r="O242" s="47" t="str">
        <f t="shared" si="577"/>
        <v/>
      </c>
      <c r="P242" s="47">
        <f t="shared" si="578"/>
        <v>1</v>
      </c>
      <c r="Q242" s="47" t="str">
        <f t="shared" si="579"/>
        <v/>
      </c>
      <c r="R242" s="201">
        <f t="shared" si="580"/>
        <v>1</v>
      </c>
      <c r="AE242" s="49" t="str">
        <f t="shared" si="588"/>
        <v>PIC-c</v>
      </c>
      <c r="AF242" s="201">
        <f t="shared" si="581"/>
        <v>1</v>
      </c>
      <c r="AG242" s="47" t="str">
        <f t="shared" si="582"/>
        <v/>
      </c>
      <c r="AH242" s="47">
        <f t="shared" si="583"/>
        <v>1</v>
      </c>
      <c r="AI242" s="47" t="str">
        <f t="shared" si="584"/>
        <v/>
      </c>
      <c r="AJ242" s="201">
        <f t="shared" si="585"/>
        <v>1</v>
      </c>
      <c r="AT242" s="46">
        <f t="shared" si="586"/>
        <v>8</v>
      </c>
      <c r="AU242" s="47" t="str">
        <f t="shared" si="586"/>
        <v>K</v>
      </c>
      <c r="AV242" s="47" t="str">
        <f t="shared" si="586"/>
        <v>Kg</v>
      </c>
      <c r="AW242" s="171">
        <f ca="1">$AW$140+AW157</f>
        <v>0</v>
      </c>
      <c r="AX242" s="171">
        <f ca="1">$AX$140+AX157</f>
        <v>0</v>
      </c>
      <c r="AY242" s="171">
        <f ca="1">$AY$140+AY157</f>
        <v>1.4572531230771409E-3</v>
      </c>
      <c r="AZ242" s="171">
        <f ca="1">$AZ$140+AZ157</f>
        <v>9.9937749408682969E-3</v>
      </c>
      <c r="BA242" s="171">
        <f ca="1">$BA$140+BA157</f>
        <v>1.1313140296604962E-2</v>
      </c>
      <c r="BK242" s="100" t="s">
        <v>50</v>
      </c>
      <c r="BL242" s="84"/>
      <c r="BM242" s="88"/>
      <c r="BN242" s="88"/>
      <c r="BO242" s="84"/>
      <c r="BP242" s="84"/>
      <c r="BQ242" s="84"/>
      <c r="BR242" s="56"/>
      <c r="BS242" s="87"/>
      <c r="CE242" s="81"/>
      <c r="CN242" s="100" t="s">
        <v>50</v>
      </c>
      <c r="CO242" s="84"/>
      <c r="CP242" s="88"/>
      <c r="CQ242" s="88"/>
      <c r="CR242" s="84"/>
      <c r="CS242" s="84"/>
      <c r="CT242" s="84"/>
      <c r="CU242" s="56"/>
      <c r="CV242" s="87"/>
      <c r="DI242" s="142"/>
      <c r="DJ242" s="142"/>
      <c r="DK242" s="142"/>
      <c r="DL242" s="142"/>
      <c r="DM242" s="142"/>
      <c r="DN242" s="142"/>
      <c r="DQ242" s="100" t="s">
        <v>50</v>
      </c>
      <c r="DR242" s="84"/>
      <c r="DS242" s="88"/>
      <c r="DT242" s="88"/>
      <c r="DU242" s="84"/>
      <c r="DV242" s="84"/>
      <c r="DW242" s="84"/>
      <c r="DX242" s="56"/>
      <c r="DY242" s="87"/>
      <c r="EL242" s="142"/>
      <c r="EM242" s="142"/>
      <c r="EN242" s="142"/>
      <c r="EO242" s="142"/>
      <c r="EP242" s="142"/>
      <c r="EQ242" s="142"/>
      <c r="ER242" s="142"/>
      <c r="ET242" s="100" t="s">
        <v>50</v>
      </c>
      <c r="EU242" s="84"/>
      <c r="EV242" s="88"/>
      <c r="EW242" s="88"/>
      <c r="EX242" s="84"/>
      <c r="EY242" s="84"/>
      <c r="EZ242" s="84"/>
      <c r="FA242" s="56"/>
      <c r="FB242" s="87"/>
      <c r="FO242" s="142"/>
      <c r="FP242" s="142"/>
      <c r="FQ242" s="142"/>
      <c r="FR242" s="142"/>
      <c r="FS242" s="142"/>
      <c r="FT242" s="142"/>
      <c r="FU242" s="142"/>
      <c r="FW242" s="100" t="s">
        <v>50</v>
      </c>
      <c r="FX242" s="84"/>
      <c r="FY242" s="88"/>
      <c r="FZ242" s="88"/>
      <c r="GA242" s="84"/>
      <c r="GB242" s="84"/>
      <c r="GC242" s="84"/>
      <c r="GD242" s="56"/>
      <c r="GE242" s="87"/>
      <c r="GS242" s="295">
        <v>1</v>
      </c>
      <c r="GT242" s="455">
        <v>5</v>
      </c>
      <c r="GU242" s="296" t="s">
        <v>240</v>
      </c>
      <c r="GV242" s="297">
        <f>+$GW$47</f>
        <v>5</v>
      </c>
      <c r="GW242" s="47" t="s">
        <v>206</v>
      </c>
      <c r="GX242" s="99" t="str">
        <f t="shared" ref="GX242:GX305" si="589">CONCATENATE(INDEX($AV$4:$AV$16,MATCH(GS242,$AT$4:$AT$16,0)),GT242)</f>
        <v>Wd5</v>
      </c>
      <c r="GY242" s="48">
        <f t="shared" si="486"/>
        <v>0</v>
      </c>
      <c r="GZ242" s="305">
        <f t="shared" ref="GZ242:GZ273" si="590">SUMIF($BM$244:$BM$317,GX242,$CA$244:$CA$317)*$GX$46/$AN$56*$AN$4/$AN$42</f>
        <v>0</v>
      </c>
      <c r="HA242" s="95">
        <f>IF(GZ242=0,0,$AN$4/GZ242)</f>
        <v>0</v>
      </c>
      <c r="HB242" s="51">
        <f t="shared" ref="HB242:HB305" si="591">GZ242/$GZ$306</f>
        <v>0</v>
      </c>
      <c r="HC242" s="51">
        <f t="shared" ref="HC242:HC305" si="592">PRODUCT(GY242:GZ242)/$AN$4/$AM$19</f>
        <v>0</v>
      </c>
      <c r="HD242" s="453">
        <f t="shared" ref="HD242:HD305" si="593">(GY242/$AM$19-HC$306)^2*GZ242/$AN$4</f>
        <v>0</v>
      </c>
    </row>
    <row r="243" spans="13:212">
      <c r="M243" s="49" t="str">
        <f t="shared" si="587"/>
        <v>PIC-c</v>
      </c>
      <c r="N243" s="201">
        <f t="shared" si="576"/>
        <v>1</v>
      </c>
      <c r="O243" s="47" t="str">
        <f t="shared" si="577"/>
        <v/>
      </c>
      <c r="P243" s="47">
        <f t="shared" si="578"/>
        <v>1</v>
      </c>
      <c r="Q243" s="47" t="str">
        <f t="shared" si="579"/>
        <v/>
      </c>
      <c r="R243" s="201">
        <f t="shared" si="580"/>
        <v>1</v>
      </c>
      <c r="AE243" s="49" t="str">
        <f t="shared" si="588"/>
        <v>PIC-c</v>
      </c>
      <c r="AF243" s="201">
        <f t="shared" si="581"/>
        <v>1</v>
      </c>
      <c r="AG243" s="47" t="str">
        <f t="shared" si="582"/>
        <v/>
      </c>
      <c r="AH243" s="47">
        <f t="shared" si="583"/>
        <v>1</v>
      </c>
      <c r="AI243" s="47" t="str">
        <f t="shared" si="584"/>
        <v/>
      </c>
      <c r="AJ243" s="201">
        <f t="shared" si="585"/>
        <v>1</v>
      </c>
      <c r="AT243" s="46">
        <f t="shared" si="586"/>
        <v>9</v>
      </c>
      <c r="AU243" s="47" t="str">
        <f t="shared" si="586"/>
        <v>Q</v>
      </c>
      <c r="AV243" s="47" t="str">
        <f t="shared" si="586"/>
        <v>Qn</v>
      </c>
      <c r="AW243" s="171">
        <f ca="1">$AW$141+AW158</f>
        <v>0</v>
      </c>
      <c r="AX243" s="171">
        <f ca="1">$AX$141+AX158</f>
        <v>0</v>
      </c>
      <c r="AY243" s="171">
        <f ca="1">$AY$141+AY158</f>
        <v>2.7498757649302534E-2</v>
      </c>
      <c r="AZ243" s="171">
        <f ca="1">$AZ$141+AZ158</f>
        <v>7.2655310035307594E-3</v>
      </c>
      <c r="BA243" s="171">
        <f ca="1">$BA$141+BA158</f>
        <v>2.9209197398432786E-2</v>
      </c>
      <c r="BK243" s="117"/>
      <c r="BL243" s="117"/>
      <c r="BM243" s="67"/>
      <c r="BN243" s="67"/>
      <c r="BO243" s="67" t="s">
        <v>59</v>
      </c>
      <c r="BP243" s="67" t="s">
        <v>60</v>
      </c>
      <c r="BQ243" s="67" t="s">
        <v>61</v>
      </c>
      <c r="BR243" s="67" t="s">
        <v>62</v>
      </c>
      <c r="BS243" s="67" t="s">
        <v>63</v>
      </c>
      <c r="BT243" s="47"/>
      <c r="BU243" s="47" t="s">
        <v>59</v>
      </c>
      <c r="BV243" s="47" t="s">
        <v>60</v>
      </c>
      <c r="BW243" s="47" t="s">
        <v>61</v>
      </c>
      <c r="BX243" s="47" t="s">
        <v>62</v>
      </c>
      <c r="BY243" s="47" t="s">
        <v>63</v>
      </c>
      <c r="BZ243" s="48"/>
      <c r="CA243" s="47" t="s">
        <v>37</v>
      </c>
      <c r="CB243" s="47" t="s">
        <v>51</v>
      </c>
      <c r="CC243" s="47" t="s">
        <v>64</v>
      </c>
      <c r="CD243" s="47" t="s">
        <v>39</v>
      </c>
      <c r="CE243" s="81"/>
      <c r="CN243" s="117"/>
      <c r="CO243" s="117"/>
      <c r="CP243" s="67"/>
      <c r="CQ243" s="67"/>
      <c r="CR243" s="67" t="s">
        <v>59</v>
      </c>
      <c r="CS243" s="67" t="s">
        <v>60</v>
      </c>
      <c r="CT243" s="67" t="s">
        <v>61</v>
      </c>
      <c r="CU243" s="67" t="s">
        <v>62</v>
      </c>
      <c r="CV243" s="67" t="s">
        <v>63</v>
      </c>
      <c r="CW243" s="47"/>
      <c r="CX243" s="47" t="s">
        <v>59</v>
      </c>
      <c r="CY243" s="47" t="s">
        <v>60</v>
      </c>
      <c r="CZ243" s="47" t="s">
        <v>61</v>
      </c>
      <c r="DA243" s="47" t="s">
        <v>62</v>
      </c>
      <c r="DB243" s="47" t="s">
        <v>63</v>
      </c>
      <c r="DC243" s="48"/>
      <c r="DD243" s="47" t="s">
        <v>37</v>
      </c>
      <c r="DE243" s="47" t="s">
        <v>51</v>
      </c>
      <c r="DF243" s="47" t="s">
        <v>64</v>
      </c>
      <c r="DG243" s="47" t="s">
        <v>39</v>
      </c>
      <c r="DI243" s="142"/>
      <c r="DJ243" s="142"/>
      <c r="DK243" s="142"/>
      <c r="DL243" s="142"/>
      <c r="DM243" s="142"/>
      <c r="DN243" s="142"/>
      <c r="DQ243" s="117"/>
      <c r="DR243" s="117"/>
      <c r="DS243" s="67"/>
      <c r="DT243" s="67"/>
      <c r="DU243" s="67" t="s">
        <v>59</v>
      </c>
      <c r="DV243" s="67" t="s">
        <v>60</v>
      </c>
      <c r="DW243" s="67" t="s">
        <v>61</v>
      </c>
      <c r="DX243" s="67" t="s">
        <v>62</v>
      </c>
      <c r="DY243" s="67" t="s">
        <v>63</v>
      </c>
      <c r="DZ243" s="47"/>
      <c r="EA243" s="47" t="s">
        <v>59</v>
      </c>
      <c r="EB243" s="47" t="s">
        <v>60</v>
      </c>
      <c r="EC243" s="47" t="s">
        <v>61</v>
      </c>
      <c r="ED243" s="47" t="s">
        <v>62</v>
      </c>
      <c r="EE243" s="47" t="s">
        <v>63</v>
      </c>
      <c r="EF243" s="48"/>
      <c r="EG243" s="47" t="s">
        <v>37</v>
      </c>
      <c r="EH243" s="47" t="s">
        <v>51</v>
      </c>
      <c r="EI243" s="47" t="s">
        <v>64</v>
      </c>
      <c r="EJ243" s="47" t="s">
        <v>39</v>
      </c>
      <c r="EL243" s="142"/>
      <c r="EM243" s="142"/>
      <c r="EN243" s="142"/>
      <c r="EO243" s="142"/>
      <c r="EP243" s="142"/>
      <c r="EQ243" s="142"/>
      <c r="ER243" s="142"/>
      <c r="ET243" s="117"/>
      <c r="EU243" s="117"/>
      <c r="EV243" s="67"/>
      <c r="EW243" s="67"/>
      <c r="EX243" s="67" t="s">
        <v>59</v>
      </c>
      <c r="EY243" s="67" t="s">
        <v>60</v>
      </c>
      <c r="EZ243" s="67" t="s">
        <v>61</v>
      </c>
      <c r="FA243" s="67" t="s">
        <v>62</v>
      </c>
      <c r="FB243" s="67" t="s">
        <v>63</v>
      </c>
      <c r="FC243" s="47"/>
      <c r="FD243" s="47" t="s">
        <v>59</v>
      </c>
      <c r="FE243" s="47" t="s">
        <v>60</v>
      </c>
      <c r="FF243" s="47" t="s">
        <v>61</v>
      </c>
      <c r="FG243" s="47" t="s">
        <v>62</v>
      </c>
      <c r="FH243" s="47" t="s">
        <v>63</v>
      </c>
      <c r="FI243" s="48"/>
      <c r="FJ243" s="47" t="s">
        <v>37</v>
      </c>
      <c r="FK243" s="47" t="s">
        <v>51</v>
      </c>
      <c r="FL243" s="47" t="s">
        <v>64</v>
      </c>
      <c r="FM243" s="47" t="s">
        <v>39</v>
      </c>
      <c r="FO243" s="142"/>
      <c r="FP243" s="142"/>
      <c r="FQ243" s="142"/>
      <c r="FR243" s="142"/>
      <c r="FS243" s="142"/>
      <c r="FT243" s="142"/>
      <c r="FU243" s="142"/>
      <c r="FW243" s="117"/>
      <c r="FX243" s="117"/>
      <c r="FY243" s="67"/>
      <c r="FZ243" s="67"/>
      <c r="GA243" s="67" t="s">
        <v>59</v>
      </c>
      <c r="GB243" s="67" t="s">
        <v>60</v>
      </c>
      <c r="GC243" s="67" t="s">
        <v>61</v>
      </c>
      <c r="GD243" s="67" t="s">
        <v>62</v>
      </c>
      <c r="GE243" s="67" t="s">
        <v>63</v>
      </c>
      <c r="GF243" s="47"/>
      <c r="GG243" s="47" t="s">
        <v>59</v>
      </c>
      <c r="GH243" s="47" t="s">
        <v>60</v>
      </c>
      <c r="GI243" s="47" t="s">
        <v>61</v>
      </c>
      <c r="GJ243" s="47" t="s">
        <v>62</v>
      </c>
      <c r="GK243" s="47" t="s">
        <v>63</v>
      </c>
      <c r="GL243" s="48"/>
      <c r="GM243" s="47" t="s">
        <v>37</v>
      </c>
      <c r="GN243" s="47" t="s">
        <v>51</v>
      </c>
      <c r="GO243" s="47" t="s">
        <v>64</v>
      </c>
      <c r="GP243" s="47" t="s">
        <v>39</v>
      </c>
      <c r="GR243" s="135"/>
      <c r="GS243" s="48">
        <v>1</v>
      </c>
      <c r="GT243" s="47">
        <v>4</v>
      </c>
      <c r="GU243" s="97" t="s">
        <v>240</v>
      </c>
      <c r="GV243" s="297">
        <f t="shared" ref="GV243:GV305" si="594">+$GW$47</f>
        <v>5</v>
      </c>
      <c r="GW243" s="47" t="s">
        <v>206</v>
      </c>
      <c r="GX243" s="99" t="str">
        <f t="shared" si="589"/>
        <v>Wd4</v>
      </c>
      <c r="GY243" s="48">
        <f t="shared" si="486"/>
        <v>0</v>
      </c>
      <c r="GZ243" s="305">
        <f t="shared" si="590"/>
        <v>0</v>
      </c>
      <c r="HA243" s="95">
        <f t="shared" ref="HA243:HA305" si="595">IF(GZ243=0,0,$AN$4/GZ243)</f>
        <v>0</v>
      </c>
      <c r="HB243" s="51">
        <f t="shared" si="591"/>
        <v>0</v>
      </c>
      <c r="HC243" s="51">
        <f t="shared" si="592"/>
        <v>0</v>
      </c>
      <c r="HD243" s="453">
        <f t="shared" si="593"/>
        <v>0</v>
      </c>
    </row>
    <row r="244" spans="13:212">
      <c r="M244" s="49" t="str">
        <f t="shared" si="587"/>
        <v>PIC-c</v>
      </c>
      <c r="N244" s="201">
        <f t="shared" si="576"/>
        <v>1</v>
      </c>
      <c r="O244" s="47" t="str">
        <f t="shared" si="577"/>
        <v/>
      </c>
      <c r="P244" s="47">
        <f t="shared" si="578"/>
        <v>1</v>
      </c>
      <c r="Q244" s="47" t="str">
        <f t="shared" si="579"/>
        <v/>
      </c>
      <c r="R244" s="201">
        <f t="shared" si="580"/>
        <v>1</v>
      </c>
      <c r="AE244" s="49" t="str">
        <f t="shared" si="588"/>
        <v>PIC-c</v>
      </c>
      <c r="AF244" s="201">
        <f t="shared" si="581"/>
        <v>1</v>
      </c>
      <c r="AG244" s="47" t="str">
        <f t="shared" si="582"/>
        <v/>
      </c>
      <c r="AH244" s="47">
        <f t="shared" si="583"/>
        <v>1</v>
      </c>
      <c r="AI244" s="47" t="str">
        <f t="shared" si="584"/>
        <v/>
      </c>
      <c r="AJ244" s="201">
        <f t="shared" si="585"/>
        <v>1</v>
      </c>
      <c r="AT244" s="46">
        <f t="shared" si="586"/>
        <v>10</v>
      </c>
      <c r="AU244" s="47" t="str">
        <f t="shared" si="586"/>
        <v>J</v>
      </c>
      <c r="AV244" s="47" t="str">
        <f t="shared" si="586"/>
        <v>Jk</v>
      </c>
      <c r="AW244" s="171">
        <f ca="1">$AW$142+AW159</f>
        <v>0</v>
      </c>
      <c r="AX244" s="171">
        <f ca="1">$AX$142+AX159</f>
        <v>0</v>
      </c>
      <c r="AY244" s="171">
        <f ca="1">$AY$142+AY159</f>
        <v>6.5914890515043605E-3</v>
      </c>
      <c r="AZ244" s="171">
        <f ca="1">$AZ$142+AZ159</f>
        <v>1.4163997718034066E-2</v>
      </c>
      <c r="BA244" s="171">
        <f ca="1">$BA$142+BA159</f>
        <v>2.8410945322110779E-2</v>
      </c>
      <c r="BK244" s="48">
        <v>1</v>
      </c>
      <c r="BL244" s="48">
        <v>2</v>
      </c>
      <c r="BM244" s="47" t="str">
        <f t="shared" ref="BM244:BM287" si="596">CONCATENATE(INDEX($AV$4:$AV$16,MATCH(BL244,$AT$4:$AT$16,0)),BT244)</f>
        <v>Pa5</v>
      </c>
      <c r="BN244" s="47"/>
      <c r="BO244" s="99" t="s">
        <v>219</v>
      </c>
      <c r="BP244" s="99" t="s">
        <v>220</v>
      </c>
      <c r="BQ244" s="99" t="s">
        <v>220</v>
      </c>
      <c r="BR244" s="99" t="s">
        <v>220</v>
      </c>
      <c r="BS244" s="99" t="s">
        <v>220</v>
      </c>
      <c r="BT244" s="47">
        <v>5</v>
      </c>
      <c r="BU244" s="48">
        <f t="shared" ref="BU244:BU287" si="597">VLOOKUP(BO244,$BD$86:$BI$123,LEFT(BU$85,1)+1,FALSE)</f>
        <v>6</v>
      </c>
      <c r="BV244" s="48">
        <f t="shared" ref="BV244:BV287" si="598">VLOOKUP(BP244,$BD$86:$BI$123,LEFT(BV$85,1)+1,FALSE)</f>
        <v>12</v>
      </c>
      <c r="BW244" s="48">
        <f t="shared" ref="BW244:BW287" si="599">VLOOKUP(BQ244,$BD$86:$BI$123,LEFT(BW$85,1)+1,FALSE)</f>
        <v>12</v>
      </c>
      <c r="BX244" s="48">
        <f t="shared" ref="BX244:BX287" si="600">VLOOKUP(BR244,$BD$86:$BI$123,LEFT(BX$85,1)+1,FALSE)</f>
        <v>20</v>
      </c>
      <c r="BY244" s="48">
        <f t="shared" ref="BY244:BY287" si="601">VLOOKUP(BS244,$BD$86:$BI$123,LEFT(BY$85,1)+1,FALSE)</f>
        <v>12</v>
      </c>
      <c r="BZ244" s="118">
        <f t="shared" ref="BZ244:BZ287" si="602">PRODUCT(BU244:BY244)</f>
        <v>207360</v>
      </c>
      <c r="CA244" s="118">
        <f t="shared" ref="CA244:CA287" si="603">IF(CB244&gt;0,BZ244,0)*$CD$241</f>
        <v>53642.03718674212</v>
      </c>
      <c r="CB244" s="118">
        <f t="shared" ref="CB244:CB287" si="604">HLOOKUP(BT244,$AW$43:$BA$56,BL244+1,TRUE)*$CB$241</f>
        <v>10000</v>
      </c>
      <c r="CC244" s="118">
        <f t="shared" ref="CC244:CC287" si="605">PRODUCT(CA244:CB244)</f>
        <v>536420371.86742121</v>
      </c>
      <c r="CD244" s="51">
        <f t="shared" ref="CD244:CD287" si="606">CC244/$AM$19/$AN$42</f>
        <v>2.4612566476523053E-2</v>
      </c>
      <c r="CE244" s="81"/>
      <c r="CN244" s="48">
        <v>1</v>
      </c>
      <c r="CO244" s="48">
        <v>2</v>
      </c>
      <c r="CP244" s="47" t="str">
        <f t="shared" ref="CP244:CP287" si="607">CONCATENATE(INDEX($AV$4:$AV$16,MATCH(CO244,$AT$4:$AT$16,0)),CW244)</f>
        <v>Pa5</v>
      </c>
      <c r="CQ244" s="47"/>
      <c r="CR244" s="99" t="s">
        <v>219</v>
      </c>
      <c r="CS244" s="99" t="s">
        <v>220</v>
      </c>
      <c r="CT244" s="99" t="s">
        <v>220</v>
      </c>
      <c r="CU244" s="99" t="s">
        <v>220</v>
      </c>
      <c r="CV244" s="99" t="s">
        <v>220</v>
      </c>
      <c r="CW244" s="47">
        <v>5</v>
      </c>
      <c r="CX244" s="48">
        <f>VLOOKUP(CR244,$CG$86:$CL$123,LEFT(CX$85,1)+1,FALSE)</f>
        <v>6</v>
      </c>
      <c r="CY244" s="48">
        <f>VLOOKUP(CS244,$CG$86:$CL$123,LEFT(CY$85,1)+1,FALSE)</f>
        <v>12</v>
      </c>
      <c r="CZ244" s="48">
        <f>VLOOKUP(CT244,$CG$86:$CL$123,LEFT(CZ$85,1)+1,FALSE)</f>
        <v>12</v>
      </c>
      <c r="DA244" s="48">
        <f>VLOOKUP(CU244,$CG$86:$CL$123,LEFT(DA$85,1)+1,FALSE)</f>
        <v>20</v>
      </c>
      <c r="DB244" s="48">
        <f>VLOOKUP(CV244,$CG$86:$CL$123,LEFT(DB$85,1)+1,FALSE)</f>
        <v>12</v>
      </c>
      <c r="DC244" s="118">
        <f t="shared" ref="DC244:DC287" si="608">PRODUCT(CX244:DB244)</f>
        <v>207360</v>
      </c>
      <c r="DD244" s="118">
        <f t="shared" ref="DD244:DD287" si="609">IF(DE244&gt;0,DC244,0)*$DG$241</f>
        <v>45861.045356371491</v>
      </c>
      <c r="DE244" s="118">
        <f t="shared" ref="DE244:DE287" si="610">HLOOKUP(CW244,$AW$43:$BA$56,CO244+1,TRUE)*$DE$241</f>
        <v>16000</v>
      </c>
      <c r="DF244" s="118">
        <f t="shared" ref="DF244:DF287" si="611">PRODUCT(DD244:DE244)</f>
        <v>733776725.70194387</v>
      </c>
      <c r="DG244" s="51">
        <f t="shared" ref="DG244:DG287" si="612">DF244/$AM$19/$AN$42</f>
        <v>3.3667864584248419E-2</v>
      </c>
      <c r="DI244" s="142"/>
      <c r="DJ244" s="142"/>
      <c r="DK244" s="142"/>
      <c r="DL244" s="142"/>
      <c r="DM244" s="142"/>
      <c r="DN244" s="142"/>
      <c r="DQ244" s="48">
        <v>1</v>
      </c>
      <c r="DR244" s="48">
        <v>2</v>
      </c>
      <c r="DS244" s="47" t="str">
        <f t="shared" ref="DS244:DS287" si="613">CONCATENATE(INDEX($AV$4:$AV$16,MATCH(DR244,$AT$4:$AT$16,0)),DZ244)</f>
        <v>Pa5</v>
      </c>
      <c r="DT244" s="47"/>
      <c r="DU244" s="99" t="s">
        <v>219</v>
      </c>
      <c r="DV244" s="99" t="s">
        <v>220</v>
      </c>
      <c r="DW244" s="99" t="s">
        <v>220</v>
      </c>
      <c r="DX244" s="99" t="s">
        <v>220</v>
      </c>
      <c r="DY244" s="99" t="s">
        <v>220</v>
      </c>
      <c r="DZ244" s="47">
        <v>5</v>
      </c>
      <c r="EA244" s="48">
        <f t="shared" ref="EA244:EA287" si="614">VLOOKUP(DU244,$DJ$86:$DO$123,LEFT(EA$85,1)+1,FALSE)</f>
        <v>6</v>
      </c>
      <c r="EB244" s="48">
        <f t="shared" ref="EB244:EB287" si="615">VLOOKUP(DV244,$DJ$86:$DO$123,LEFT(EB$85,1)+1,FALSE)</f>
        <v>12</v>
      </c>
      <c r="EC244" s="48">
        <f t="shared" ref="EC244:EC287" si="616">VLOOKUP(DW244,$DJ$86:$DO$123,LEFT(EC$85,1)+1,FALSE)</f>
        <v>12</v>
      </c>
      <c r="ED244" s="48">
        <f t="shared" ref="ED244:ED287" si="617">VLOOKUP(DX244,$DJ$86:$DO$123,LEFT(ED$85,1)+1,FALSE)</f>
        <v>20</v>
      </c>
      <c r="EE244" s="48">
        <f t="shared" ref="EE244:EE287" si="618">VLOOKUP(DY244,$DJ$86:$DO$123,LEFT(EE$85,1)+1,FALSE)</f>
        <v>12</v>
      </c>
      <c r="EF244" s="118">
        <f t="shared" ref="EF244:EF287" si="619">PRODUCT(EA244:EE244)</f>
        <v>207360</v>
      </c>
      <c r="EG244" s="118">
        <f t="shared" ref="EG244:EG287" si="620">IF(EH244&gt;0,EF244,0)*$EJ$241</f>
        <v>67416.465652857893</v>
      </c>
      <c r="EH244" s="118">
        <f t="shared" ref="EH244:EH287" si="621">HLOOKUP(DZ244,$AW$43:$BA$56,DR244+1,TRUE)*$EH$241</f>
        <v>20000</v>
      </c>
      <c r="EI244" s="118">
        <f t="shared" ref="EI244:EI287" si="622">PRODUCT(EG244:EH244)</f>
        <v>1348329313.0571578</v>
      </c>
      <c r="EJ244" s="51">
        <f t="shared" ref="EJ244:EJ287" si="623">EI244/$AM$19/$AN$42</f>
        <v>6.1865370128161346E-2</v>
      </c>
      <c r="EL244" s="142"/>
      <c r="EM244" s="142"/>
      <c r="EN244" s="142"/>
      <c r="EO244" s="142"/>
      <c r="EP244" s="142"/>
      <c r="EQ244" s="142"/>
      <c r="ER244" s="142"/>
      <c r="ET244" s="48">
        <v>1</v>
      </c>
      <c r="EU244" s="48">
        <v>2</v>
      </c>
      <c r="EV244" s="47" t="str">
        <f t="shared" ref="EV244:EV287" si="624">CONCATENATE(INDEX($AV$4:$AV$16,MATCH(EU244,$AT$4:$AT$16,0)),FC244)</f>
        <v>Pa5</v>
      </c>
      <c r="EW244" s="47"/>
      <c r="EX244" s="99" t="s">
        <v>219</v>
      </c>
      <c r="EY244" s="99" t="s">
        <v>220</v>
      </c>
      <c r="EZ244" s="99" t="s">
        <v>220</v>
      </c>
      <c r="FA244" s="99" t="s">
        <v>220</v>
      </c>
      <c r="FB244" s="99" t="s">
        <v>220</v>
      </c>
      <c r="FC244" s="47">
        <v>5</v>
      </c>
      <c r="FD244" s="48">
        <f t="shared" ref="FD244:FD287" si="625">VLOOKUP(EX244,$EM$86:$ER$123,LEFT(FD$85,1)+1,FALSE)</f>
        <v>6</v>
      </c>
      <c r="FE244" s="48">
        <f t="shared" ref="FE244:FE287" si="626">VLOOKUP(EY244,$EM$86:$ER$123,LEFT(FE$85,1)+1,FALSE)</f>
        <v>12</v>
      </c>
      <c r="FF244" s="48">
        <f t="shared" ref="FF244:FF287" si="627">VLOOKUP(EZ244,$EM$86:$ER$123,LEFT(FF$85,1)+1,FALSE)</f>
        <v>12</v>
      </c>
      <c r="FG244" s="48">
        <f t="shared" ref="FG244:FG287" si="628">VLOOKUP(FA244,$EM$86:$ER$123,LEFT(FG$85,1)+1,FALSE)</f>
        <v>20</v>
      </c>
      <c r="FH244" s="48">
        <f t="shared" ref="FH244:FH287" si="629">VLOOKUP(FB244,$EM$86:$ER$123,LEFT(FH$85,1)+1,FALSE)</f>
        <v>12</v>
      </c>
      <c r="FI244" s="118">
        <f t="shared" ref="FI244:FI287" si="630">PRODUCT(FD244:FH244)</f>
        <v>207360</v>
      </c>
      <c r="FJ244" s="118">
        <f t="shared" ref="FJ244:FJ287" si="631">IF(FK244&gt;0,FI244,0)*$FM$241</f>
        <v>44455.597122302162</v>
      </c>
      <c r="FK244" s="118">
        <f t="shared" ref="FK244:FK287" si="632">HLOOKUP(FC244,$AW$43:$BA$56,EU244+1,TRUE)*$FK$241</f>
        <v>30000</v>
      </c>
      <c r="FL244" s="118">
        <f t="shared" ref="FL244:FL287" si="633">PRODUCT(FJ244:FK244)</f>
        <v>1333667913.6690648</v>
      </c>
      <c r="FM244" s="51">
        <f t="shared" ref="FM244:FM287" si="634">FL244/$AM$19/$AN$42</f>
        <v>6.1192661398211244E-2</v>
      </c>
      <c r="FO244" s="142"/>
      <c r="FP244" s="142"/>
      <c r="FQ244" s="142"/>
      <c r="FR244" s="142"/>
      <c r="FS244" s="142"/>
      <c r="FT244" s="142"/>
      <c r="FU244" s="142"/>
      <c r="FW244" s="48">
        <v>1</v>
      </c>
      <c r="FX244" s="48">
        <v>2</v>
      </c>
      <c r="FY244" s="47" t="str">
        <f t="shared" ref="FY244:FY287" si="635">CONCATENATE(INDEX($AV$4:$AV$16,MATCH(FX244,$AT$4:$AT$16,0)),GF244)</f>
        <v>Pa5</v>
      </c>
      <c r="FZ244" s="47"/>
      <c r="GA244" s="99" t="s">
        <v>219</v>
      </c>
      <c r="GB244" s="99" t="s">
        <v>220</v>
      </c>
      <c r="GC244" s="99" t="s">
        <v>220</v>
      </c>
      <c r="GD244" s="99" t="s">
        <v>220</v>
      </c>
      <c r="GE244" s="99" t="s">
        <v>220</v>
      </c>
      <c r="GF244" s="47">
        <v>5</v>
      </c>
      <c r="GG244" s="48">
        <f t="shared" ref="GG244:GG287" si="636">VLOOKUP(GA244,$FP$86:$FU$123,LEFT(GG$85,1)+1,FALSE)</f>
        <v>6</v>
      </c>
      <c r="GH244" s="48">
        <f t="shared" ref="GH244:GH287" si="637">VLOOKUP(GB244,$FP$86:$FU$123,LEFT(GH$85,1)+1,FALSE)</f>
        <v>12</v>
      </c>
      <c r="GI244" s="48">
        <f t="shared" ref="GI244:GI287" si="638">VLOOKUP(GC244,$FP$86:$FU$123,LEFT(GI$85,1)+1,FALSE)</f>
        <v>12</v>
      </c>
      <c r="GJ244" s="48">
        <f t="shared" ref="GJ244:GJ287" si="639">VLOOKUP(GD244,$FP$86:$FU$123,LEFT(GJ$85,1)+1,FALSE)</f>
        <v>20</v>
      </c>
      <c r="GK244" s="48">
        <f t="shared" ref="GK244:GK287" si="640">VLOOKUP(GE244,$FP$86:$FU$123,LEFT(GK$85,1)+1,FALSE)</f>
        <v>12</v>
      </c>
      <c r="GL244" s="118">
        <f t="shared" ref="GL244:GL287" si="641">PRODUCT(GG244:GK244)</f>
        <v>207360</v>
      </c>
      <c r="GM244" s="118">
        <f t="shared" ref="GM244:GM287" si="642">IF(GN244&gt;0,GL244,0)*$GP$241</f>
        <v>92576.25</v>
      </c>
      <c r="GN244" s="118">
        <f t="shared" ref="GN244:GN287" si="643">HLOOKUP(GF244,$AW$43:$BA$56,FX244+1,TRUE)*$GN$241</f>
        <v>60000</v>
      </c>
      <c r="GO244" s="118">
        <f t="shared" ref="GO244:GO287" si="644">PRODUCT(GM244:GN244)</f>
        <v>5554575000</v>
      </c>
      <c r="GP244" s="51">
        <f t="shared" ref="GP244:GP287" si="645">GO244/$AM$19/$AN$42</f>
        <v>0.25486046691403835</v>
      </c>
      <c r="GS244" s="48">
        <v>1</v>
      </c>
      <c r="GT244" s="47">
        <v>3</v>
      </c>
      <c r="GU244" s="97" t="s">
        <v>240</v>
      </c>
      <c r="GV244" s="297">
        <f t="shared" si="594"/>
        <v>5</v>
      </c>
      <c r="GW244" s="47" t="s">
        <v>206</v>
      </c>
      <c r="GX244" s="99" t="str">
        <f t="shared" si="589"/>
        <v>Wd3</v>
      </c>
      <c r="GY244" s="48">
        <f t="shared" si="486"/>
        <v>0</v>
      </c>
      <c r="GZ244" s="305">
        <f t="shared" si="590"/>
        <v>0</v>
      </c>
      <c r="HA244" s="95">
        <f t="shared" si="595"/>
        <v>0</v>
      </c>
      <c r="HB244" s="51">
        <f t="shared" si="591"/>
        <v>0</v>
      </c>
      <c r="HC244" s="51">
        <f t="shared" si="592"/>
        <v>0</v>
      </c>
      <c r="HD244" s="453">
        <f t="shared" si="593"/>
        <v>0</v>
      </c>
    </row>
    <row r="245" spans="13:212">
      <c r="M245" s="49" t="str">
        <f t="shared" si="587"/>
        <v>PIC-c</v>
      </c>
      <c r="N245" s="201">
        <f t="shared" si="576"/>
        <v>1</v>
      </c>
      <c r="O245" s="47" t="str">
        <f t="shared" si="577"/>
        <v/>
      </c>
      <c r="P245" s="47">
        <f t="shared" si="578"/>
        <v>1</v>
      </c>
      <c r="Q245" s="47" t="str">
        <f t="shared" si="579"/>
        <v/>
      </c>
      <c r="R245" s="201">
        <f t="shared" si="580"/>
        <v>1</v>
      </c>
      <c r="AE245" s="49" t="str">
        <f t="shared" si="588"/>
        <v>PIC-c</v>
      </c>
      <c r="AF245" s="201">
        <f t="shared" si="581"/>
        <v>1</v>
      </c>
      <c r="AG245" s="47" t="str">
        <f t="shared" si="582"/>
        <v/>
      </c>
      <c r="AH245" s="47">
        <f t="shared" si="583"/>
        <v>1</v>
      </c>
      <c r="AI245" s="47" t="str">
        <f t="shared" si="584"/>
        <v/>
      </c>
      <c r="AJ245" s="201">
        <f t="shared" si="585"/>
        <v>1</v>
      </c>
      <c r="AT245" s="46">
        <f t="shared" si="586"/>
        <v>11</v>
      </c>
      <c r="AU245" s="47">
        <f t="shared" si="586"/>
        <v>10</v>
      </c>
      <c r="AV245" s="47" t="str">
        <f t="shared" si="586"/>
        <v>Te</v>
      </c>
      <c r="AW245" s="171">
        <f ca="1">$AW$143+AW160</f>
        <v>0</v>
      </c>
      <c r="AX245" s="171">
        <f ca="1">$AX$143+AX160</f>
        <v>0</v>
      </c>
      <c r="AY245" s="171">
        <f ca="1">$AY$143+AY160</f>
        <v>8.0321168549258477E-3</v>
      </c>
      <c r="AZ245" s="171">
        <f ca="1">$AZ$143+AZ160</f>
        <v>1.0346327197941242E-2</v>
      </c>
      <c r="BA245" s="171">
        <f ca="1">$BA$143+BA160</f>
        <v>2.1556269740310163E-2</v>
      </c>
      <c r="BK245" s="48">
        <f t="shared" ref="BK245:BK287" si="646">BK244+1</f>
        <v>2</v>
      </c>
      <c r="BL245" s="48">
        <v>2</v>
      </c>
      <c r="BM245" s="47" t="str">
        <f t="shared" si="596"/>
        <v>Pa4</v>
      </c>
      <c r="BN245" s="47"/>
      <c r="BO245" s="47" t="s">
        <v>219</v>
      </c>
      <c r="BP245" s="99" t="s">
        <v>220</v>
      </c>
      <c r="BQ245" s="99" t="s">
        <v>220</v>
      </c>
      <c r="BR245" s="99" t="s">
        <v>220</v>
      </c>
      <c r="BS245" s="99" t="s">
        <v>222</v>
      </c>
      <c r="BT245" s="47">
        <v>4</v>
      </c>
      <c r="BU245" s="48">
        <f t="shared" si="597"/>
        <v>6</v>
      </c>
      <c r="BV245" s="48">
        <f t="shared" si="598"/>
        <v>12</v>
      </c>
      <c r="BW245" s="48">
        <f t="shared" si="599"/>
        <v>12</v>
      </c>
      <c r="BX245" s="48">
        <f t="shared" si="600"/>
        <v>20</v>
      </c>
      <c r="BY245" s="48">
        <f t="shared" si="601"/>
        <v>79</v>
      </c>
      <c r="BZ245" s="118">
        <f t="shared" si="602"/>
        <v>1365120</v>
      </c>
      <c r="CA245" s="118">
        <f t="shared" si="603"/>
        <v>353143.41147938563</v>
      </c>
      <c r="CB245" s="118">
        <f t="shared" si="604"/>
        <v>2500</v>
      </c>
      <c r="CC245" s="118">
        <f t="shared" si="605"/>
        <v>882858528.69846404</v>
      </c>
      <c r="CD245" s="51">
        <f t="shared" si="606"/>
        <v>4.0508182325944192E-2</v>
      </c>
      <c r="CE245" s="81"/>
      <c r="CN245" s="48">
        <f t="shared" ref="CN245:CN287" si="647">CN244+1</f>
        <v>2</v>
      </c>
      <c r="CO245" s="48">
        <v>2</v>
      </c>
      <c r="CP245" s="47" t="str">
        <f t="shared" si="607"/>
        <v>Pa4</v>
      </c>
      <c r="CQ245" s="47"/>
      <c r="CR245" s="47" t="s">
        <v>219</v>
      </c>
      <c r="CS245" s="99" t="s">
        <v>220</v>
      </c>
      <c r="CT245" s="99" t="s">
        <v>220</v>
      </c>
      <c r="CU245" s="99" t="s">
        <v>220</v>
      </c>
      <c r="CV245" s="99" t="s">
        <v>222</v>
      </c>
      <c r="CW245" s="47">
        <v>4</v>
      </c>
      <c r="CX245" s="48">
        <f t="shared" ref="CX245:CX287" si="648">VLOOKUP(CR245,$CG$86:$CL$123,LEFT(CX$85,1)+1,FALSE)</f>
        <v>6</v>
      </c>
      <c r="CY245" s="48">
        <f t="shared" ref="CY245:CY287" si="649">VLOOKUP(CS245,$CG$86:$CL$123,LEFT(CY$85,1)+1,FALSE)</f>
        <v>12</v>
      </c>
      <c r="CZ245" s="48">
        <f t="shared" ref="CZ245:CZ287" si="650">VLOOKUP(CT245,$CG$86:$CL$123,LEFT(CZ$85,1)+1,FALSE)</f>
        <v>12</v>
      </c>
      <c r="DA245" s="48">
        <f t="shared" ref="DA245:DA287" si="651">VLOOKUP(CU245,$CG$86:$CL$123,LEFT(DA$85,1)+1,FALSE)</f>
        <v>20</v>
      </c>
      <c r="DB245" s="48">
        <f t="shared" ref="DB245:DB287" si="652">VLOOKUP(CV245,$CG$86:$CL$123,LEFT(DB$85,1)+1,FALSE)</f>
        <v>79</v>
      </c>
      <c r="DC245" s="118">
        <f t="shared" si="608"/>
        <v>1365120</v>
      </c>
      <c r="DD245" s="118">
        <f t="shared" si="609"/>
        <v>301918.54859611229</v>
      </c>
      <c r="DE245" s="118">
        <f t="shared" si="610"/>
        <v>4000</v>
      </c>
      <c r="DF245" s="118">
        <f t="shared" si="611"/>
        <v>1207674194.3844492</v>
      </c>
      <c r="DG245" s="51">
        <f t="shared" si="612"/>
        <v>5.5411693794908859E-2</v>
      </c>
      <c r="DI245" s="142"/>
      <c r="DJ245" s="142"/>
      <c r="DK245" s="142"/>
      <c r="DL245" s="142"/>
      <c r="DM245" s="142"/>
      <c r="DN245" s="142"/>
      <c r="DQ245" s="48">
        <f t="shared" ref="DQ245:DQ287" si="653">DQ244+1</f>
        <v>2</v>
      </c>
      <c r="DR245" s="48">
        <v>2</v>
      </c>
      <c r="DS245" s="47" t="str">
        <f t="shared" si="613"/>
        <v>Pa4</v>
      </c>
      <c r="DT245" s="47"/>
      <c r="DU245" s="47" t="s">
        <v>219</v>
      </c>
      <c r="DV245" s="99" t="s">
        <v>220</v>
      </c>
      <c r="DW245" s="99" t="s">
        <v>220</v>
      </c>
      <c r="DX245" s="99" t="s">
        <v>220</v>
      </c>
      <c r="DY245" s="99" t="s">
        <v>222</v>
      </c>
      <c r="DZ245" s="47">
        <v>4</v>
      </c>
      <c r="EA245" s="48">
        <f t="shared" si="614"/>
        <v>6</v>
      </c>
      <c r="EB245" s="48">
        <f t="shared" si="615"/>
        <v>12</v>
      </c>
      <c r="EC245" s="48">
        <f t="shared" si="616"/>
        <v>12</v>
      </c>
      <c r="ED245" s="48">
        <f t="shared" si="617"/>
        <v>20</v>
      </c>
      <c r="EE245" s="48">
        <f t="shared" si="618"/>
        <v>79</v>
      </c>
      <c r="EF245" s="118">
        <f t="shared" si="619"/>
        <v>1365120</v>
      </c>
      <c r="EG245" s="118">
        <f t="shared" si="620"/>
        <v>443825.06554798107</v>
      </c>
      <c r="EH245" s="118">
        <f t="shared" si="621"/>
        <v>5000</v>
      </c>
      <c r="EI245" s="118">
        <f t="shared" si="622"/>
        <v>2219125327.7399054</v>
      </c>
      <c r="EJ245" s="51">
        <f t="shared" si="623"/>
        <v>0.1018200883359322</v>
      </c>
      <c r="EL245" s="142"/>
      <c r="EM245" s="142"/>
      <c r="EN245" s="142"/>
      <c r="EO245" s="142"/>
      <c r="EP245" s="142"/>
      <c r="EQ245" s="142"/>
      <c r="ER245" s="142"/>
      <c r="ET245" s="48">
        <f t="shared" ref="ET245:ET287" si="654">ET244+1</f>
        <v>2</v>
      </c>
      <c r="EU245" s="48">
        <v>2</v>
      </c>
      <c r="EV245" s="47" t="str">
        <f t="shared" si="624"/>
        <v>Pa4</v>
      </c>
      <c r="EW245" s="47"/>
      <c r="EX245" s="47" t="s">
        <v>219</v>
      </c>
      <c r="EY245" s="99" t="s">
        <v>220</v>
      </c>
      <c r="EZ245" s="99" t="s">
        <v>220</v>
      </c>
      <c r="FA245" s="99" t="s">
        <v>220</v>
      </c>
      <c r="FB245" s="99" t="s">
        <v>222</v>
      </c>
      <c r="FC245" s="47">
        <v>4</v>
      </c>
      <c r="FD245" s="48">
        <f t="shared" si="625"/>
        <v>6</v>
      </c>
      <c r="FE245" s="48">
        <f t="shared" si="626"/>
        <v>12</v>
      </c>
      <c r="FF245" s="48">
        <f t="shared" si="627"/>
        <v>12</v>
      </c>
      <c r="FG245" s="48">
        <f t="shared" si="628"/>
        <v>20</v>
      </c>
      <c r="FH245" s="48">
        <f t="shared" si="629"/>
        <v>79</v>
      </c>
      <c r="FI245" s="118">
        <f t="shared" si="630"/>
        <v>1365120</v>
      </c>
      <c r="FJ245" s="118">
        <f t="shared" si="631"/>
        <v>292666.01438848919</v>
      </c>
      <c r="FK245" s="118">
        <f t="shared" si="632"/>
        <v>7500</v>
      </c>
      <c r="FL245" s="118">
        <f t="shared" si="633"/>
        <v>2194995107.9136691</v>
      </c>
      <c r="FM245" s="51">
        <f t="shared" si="634"/>
        <v>0.10071292188455599</v>
      </c>
      <c r="FO245" s="142"/>
      <c r="FP245" s="142"/>
      <c r="FQ245" s="142"/>
      <c r="FR245" s="142"/>
      <c r="FS245" s="142"/>
      <c r="FT245" s="142"/>
      <c r="FU245" s="142"/>
      <c r="FW245" s="48">
        <f t="shared" ref="FW245:FW287" si="655">FW244+1</f>
        <v>2</v>
      </c>
      <c r="FX245" s="48">
        <v>2</v>
      </c>
      <c r="FY245" s="47" t="str">
        <f t="shared" si="635"/>
        <v>Pa4</v>
      </c>
      <c r="FZ245" s="47"/>
      <c r="GA245" s="47" t="s">
        <v>219</v>
      </c>
      <c r="GB245" s="99" t="s">
        <v>220</v>
      </c>
      <c r="GC245" s="99" t="s">
        <v>220</v>
      </c>
      <c r="GD245" s="99" t="s">
        <v>220</v>
      </c>
      <c r="GE245" s="99" t="s">
        <v>222</v>
      </c>
      <c r="GF245" s="47">
        <v>4</v>
      </c>
      <c r="GG245" s="48">
        <f t="shared" si="636"/>
        <v>6</v>
      </c>
      <c r="GH245" s="48">
        <f t="shared" si="637"/>
        <v>12</v>
      </c>
      <c r="GI245" s="48">
        <f t="shared" si="638"/>
        <v>12</v>
      </c>
      <c r="GJ245" s="48">
        <f t="shared" si="639"/>
        <v>20</v>
      </c>
      <c r="GK245" s="48">
        <f t="shared" si="640"/>
        <v>79</v>
      </c>
      <c r="GL245" s="118">
        <f t="shared" si="641"/>
        <v>1365120</v>
      </c>
      <c r="GM245" s="118">
        <f t="shared" si="642"/>
        <v>609460.3125</v>
      </c>
      <c r="GN245" s="118">
        <f t="shared" si="643"/>
        <v>15000</v>
      </c>
      <c r="GO245" s="118">
        <f t="shared" si="644"/>
        <v>9141904687.5</v>
      </c>
      <c r="GP245" s="51">
        <f t="shared" si="645"/>
        <v>0.41945785179602146</v>
      </c>
      <c r="GS245" s="48">
        <v>1</v>
      </c>
      <c r="GT245" s="47">
        <v>2</v>
      </c>
      <c r="GU245" s="97" t="s">
        <v>240</v>
      </c>
      <c r="GV245" s="297">
        <f t="shared" si="594"/>
        <v>5</v>
      </c>
      <c r="GW245" s="47" t="s">
        <v>206</v>
      </c>
      <c r="GX245" s="99" t="str">
        <f t="shared" si="589"/>
        <v>Wd2</v>
      </c>
      <c r="GY245" s="48">
        <f t="shared" si="486"/>
        <v>0</v>
      </c>
      <c r="GZ245" s="305">
        <f t="shared" si="590"/>
        <v>0</v>
      </c>
      <c r="HA245" s="95">
        <f t="shared" si="595"/>
        <v>0</v>
      </c>
      <c r="HB245" s="51">
        <f t="shared" si="591"/>
        <v>0</v>
      </c>
      <c r="HC245" s="51">
        <f t="shared" si="592"/>
        <v>0</v>
      </c>
      <c r="HD245" s="453">
        <f t="shared" si="593"/>
        <v>0</v>
      </c>
    </row>
    <row r="246" spans="13:212">
      <c r="M246" s="49" t="str">
        <f t="shared" si="587"/>
        <v>PIC-c</v>
      </c>
      <c r="N246" s="201" t="str">
        <f t="shared" si="576"/>
        <v/>
      </c>
      <c r="O246" s="47" t="str">
        <f t="shared" si="577"/>
        <v/>
      </c>
      <c r="P246" s="47">
        <f t="shared" si="578"/>
        <v>1</v>
      </c>
      <c r="Q246" s="47">
        <f t="shared" si="579"/>
        <v>1</v>
      </c>
      <c r="R246" s="201">
        <f t="shared" si="580"/>
        <v>1</v>
      </c>
      <c r="AE246" s="49" t="str">
        <f t="shared" si="588"/>
        <v>PIC-c</v>
      </c>
      <c r="AF246" s="201" t="str">
        <f t="shared" si="581"/>
        <v/>
      </c>
      <c r="AG246" s="47" t="str">
        <f t="shared" si="582"/>
        <v/>
      </c>
      <c r="AH246" s="47">
        <f t="shared" si="583"/>
        <v>1</v>
      </c>
      <c r="AI246" s="47">
        <f t="shared" si="584"/>
        <v>1</v>
      </c>
      <c r="AJ246" s="201">
        <f t="shared" si="585"/>
        <v>1</v>
      </c>
      <c r="AT246" s="46">
        <f t="shared" si="586"/>
        <v>12</v>
      </c>
      <c r="AU246" s="47">
        <f t="shared" si="586"/>
        <v>9</v>
      </c>
      <c r="AV246" s="47" t="str">
        <f t="shared" si="586"/>
        <v>Nn</v>
      </c>
      <c r="AW246" s="171">
        <f ca="1">$AW$144+AW161</f>
        <v>0</v>
      </c>
      <c r="AX246" s="171">
        <f ca="1">$AX$144+AX161</f>
        <v>0</v>
      </c>
      <c r="AY246" s="171">
        <f ca="1">$AY$144+AY161</f>
        <v>1.6767170817132318E-2</v>
      </c>
      <c r="AZ246" s="171">
        <f ca="1">$AZ$144+AZ161</f>
        <v>3.2541136206820663E-2</v>
      </c>
      <c r="BA246" s="171">
        <f ca="1">$BA$144+BA161</f>
        <v>2.1410807747614606E-2</v>
      </c>
      <c r="BK246" s="48">
        <f t="shared" si="646"/>
        <v>3</v>
      </c>
      <c r="BL246" s="48">
        <v>2</v>
      </c>
      <c r="BM246" s="47" t="str">
        <f t="shared" si="596"/>
        <v>Pa3</v>
      </c>
      <c r="BN246" s="47"/>
      <c r="BO246" s="47" t="s">
        <v>219</v>
      </c>
      <c r="BP246" s="99" t="s">
        <v>220</v>
      </c>
      <c r="BQ246" s="99" t="s">
        <v>220</v>
      </c>
      <c r="BR246" s="47" t="s">
        <v>78</v>
      </c>
      <c r="BS246" s="99" t="s">
        <v>223</v>
      </c>
      <c r="BT246" s="47">
        <v>3</v>
      </c>
      <c r="BU246" s="48">
        <f t="shared" si="597"/>
        <v>6</v>
      </c>
      <c r="BV246" s="48">
        <f t="shared" si="598"/>
        <v>12</v>
      </c>
      <c r="BW246" s="48">
        <f t="shared" si="599"/>
        <v>12</v>
      </c>
      <c r="BX246" s="48">
        <f t="shared" si="600"/>
        <v>54</v>
      </c>
      <c r="BY246" s="48">
        <f t="shared" si="601"/>
        <v>91</v>
      </c>
      <c r="BZ246" s="118">
        <f t="shared" si="602"/>
        <v>4245696</v>
      </c>
      <c r="CA246" s="118">
        <f t="shared" si="603"/>
        <v>1098320.711398545</v>
      </c>
      <c r="CB246" s="118">
        <f t="shared" si="604"/>
        <v>500</v>
      </c>
      <c r="CC246" s="118">
        <f t="shared" si="605"/>
        <v>549160355.69927251</v>
      </c>
      <c r="CD246" s="51">
        <f t="shared" si="606"/>
        <v>2.5197114930340478E-2</v>
      </c>
      <c r="CE246" s="81"/>
      <c r="CN246" s="48">
        <f t="shared" si="647"/>
        <v>3</v>
      </c>
      <c r="CO246" s="48">
        <v>2</v>
      </c>
      <c r="CP246" s="47" t="str">
        <f t="shared" si="607"/>
        <v>Pa3</v>
      </c>
      <c r="CQ246" s="47"/>
      <c r="CR246" s="47" t="s">
        <v>219</v>
      </c>
      <c r="CS246" s="99" t="s">
        <v>220</v>
      </c>
      <c r="CT246" s="99" t="s">
        <v>220</v>
      </c>
      <c r="CU246" s="47" t="s">
        <v>78</v>
      </c>
      <c r="CV246" s="99" t="s">
        <v>223</v>
      </c>
      <c r="CW246" s="47">
        <v>3</v>
      </c>
      <c r="CX246" s="48">
        <f t="shared" si="648"/>
        <v>6</v>
      </c>
      <c r="CY246" s="48">
        <f t="shared" si="649"/>
        <v>12</v>
      </c>
      <c r="CZ246" s="48">
        <f t="shared" si="650"/>
        <v>12</v>
      </c>
      <c r="DA246" s="48">
        <f t="shared" si="651"/>
        <v>54</v>
      </c>
      <c r="DB246" s="48">
        <f t="shared" si="652"/>
        <v>91</v>
      </c>
      <c r="DC246" s="118">
        <f t="shared" si="608"/>
        <v>4245696</v>
      </c>
      <c r="DD246" s="118">
        <f t="shared" si="609"/>
        <v>939004.90367170621</v>
      </c>
      <c r="DE246" s="118">
        <f t="shared" si="610"/>
        <v>800</v>
      </c>
      <c r="DF246" s="118">
        <f t="shared" si="611"/>
        <v>751203922.93736494</v>
      </c>
      <c r="DG246" s="51">
        <f t="shared" si="612"/>
        <v>3.4467476368124313E-2</v>
      </c>
      <c r="DI246" s="142"/>
      <c r="DJ246" s="142"/>
      <c r="DK246" s="142"/>
      <c r="DL246" s="142"/>
      <c r="DM246" s="142"/>
      <c r="DN246" s="142"/>
      <c r="DQ246" s="48">
        <f t="shared" si="653"/>
        <v>3</v>
      </c>
      <c r="DR246" s="48">
        <v>2</v>
      </c>
      <c r="DS246" s="47" t="str">
        <f t="shared" si="613"/>
        <v>Pa3</v>
      </c>
      <c r="DT246" s="47"/>
      <c r="DU246" s="47" t="s">
        <v>219</v>
      </c>
      <c r="DV246" s="99" t="s">
        <v>220</v>
      </c>
      <c r="DW246" s="99" t="s">
        <v>220</v>
      </c>
      <c r="DX246" s="47" t="s">
        <v>78</v>
      </c>
      <c r="DY246" s="99" t="s">
        <v>223</v>
      </c>
      <c r="DZ246" s="47">
        <v>3</v>
      </c>
      <c r="EA246" s="48">
        <f t="shared" si="614"/>
        <v>6</v>
      </c>
      <c r="EB246" s="48">
        <f t="shared" si="615"/>
        <v>12</v>
      </c>
      <c r="EC246" s="48">
        <f t="shared" si="616"/>
        <v>12</v>
      </c>
      <c r="ED246" s="48">
        <f t="shared" si="617"/>
        <v>54</v>
      </c>
      <c r="EE246" s="48">
        <f t="shared" si="618"/>
        <v>91</v>
      </c>
      <c r="EF246" s="118">
        <f t="shared" si="619"/>
        <v>4245696</v>
      </c>
      <c r="EG246" s="118">
        <f t="shared" si="620"/>
        <v>1380352.1342422653</v>
      </c>
      <c r="EH246" s="118">
        <f t="shared" si="621"/>
        <v>1000</v>
      </c>
      <c r="EI246" s="118">
        <f t="shared" si="622"/>
        <v>1380352134.2422652</v>
      </c>
      <c r="EJ246" s="51">
        <f t="shared" si="623"/>
        <v>6.3334672668705183E-2</v>
      </c>
      <c r="EL246" s="142"/>
      <c r="EM246" s="142"/>
      <c r="EN246" s="142"/>
      <c r="EO246" s="142"/>
      <c r="EP246" s="258"/>
      <c r="EQ246" s="142"/>
      <c r="ER246" s="142"/>
      <c r="ET246" s="48">
        <f t="shared" si="654"/>
        <v>3</v>
      </c>
      <c r="EU246" s="48">
        <v>2</v>
      </c>
      <c r="EV246" s="47" t="str">
        <f t="shared" si="624"/>
        <v>Pa3</v>
      </c>
      <c r="EW246" s="47"/>
      <c r="EX246" s="47" t="s">
        <v>219</v>
      </c>
      <c r="EY246" s="99" t="s">
        <v>220</v>
      </c>
      <c r="EZ246" s="99" t="s">
        <v>220</v>
      </c>
      <c r="FA246" s="47" t="s">
        <v>78</v>
      </c>
      <c r="FB246" s="99" t="s">
        <v>223</v>
      </c>
      <c r="FC246" s="47">
        <v>3</v>
      </c>
      <c r="FD246" s="48">
        <f t="shared" si="625"/>
        <v>6</v>
      </c>
      <c r="FE246" s="48">
        <f t="shared" si="626"/>
        <v>12</v>
      </c>
      <c r="FF246" s="48">
        <f t="shared" si="627"/>
        <v>12</v>
      </c>
      <c r="FG246" s="48">
        <f t="shared" si="628"/>
        <v>54</v>
      </c>
      <c r="FH246" s="48">
        <f t="shared" si="629"/>
        <v>91</v>
      </c>
      <c r="FI246" s="118">
        <f t="shared" si="630"/>
        <v>4245696</v>
      </c>
      <c r="FJ246" s="118">
        <f t="shared" si="631"/>
        <v>910228.35107913672</v>
      </c>
      <c r="FK246" s="118">
        <f t="shared" si="632"/>
        <v>1500</v>
      </c>
      <c r="FL246" s="118">
        <f t="shared" si="633"/>
        <v>1365342526.618705</v>
      </c>
      <c r="FM246" s="51">
        <f t="shared" si="634"/>
        <v>6.2645987106418763E-2</v>
      </c>
      <c r="FO246" s="142"/>
      <c r="FP246" s="142"/>
      <c r="FQ246" s="142"/>
      <c r="FR246" s="142"/>
      <c r="FS246" s="142"/>
      <c r="FT246" s="142"/>
      <c r="FU246" s="142"/>
      <c r="FW246" s="48">
        <f t="shared" si="655"/>
        <v>3</v>
      </c>
      <c r="FX246" s="48">
        <v>2</v>
      </c>
      <c r="FY246" s="47" t="str">
        <f t="shared" si="635"/>
        <v>Pa3</v>
      </c>
      <c r="FZ246" s="47"/>
      <c r="GA246" s="47" t="s">
        <v>219</v>
      </c>
      <c r="GB246" s="99" t="s">
        <v>220</v>
      </c>
      <c r="GC246" s="99" t="s">
        <v>220</v>
      </c>
      <c r="GD246" s="47" t="s">
        <v>78</v>
      </c>
      <c r="GE246" s="99" t="s">
        <v>223</v>
      </c>
      <c r="GF246" s="47">
        <v>3</v>
      </c>
      <c r="GG246" s="48">
        <f t="shared" si="636"/>
        <v>6</v>
      </c>
      <c r="GH246" s="48">
        <f t="shared" si="637"/>
        <v>12</v>
      </c>
      <c r="GI246" s="48">
        <f t="shared" si="638"/>
        <v>12</v>
      </c>
      <c r="GJ246" s="48">
        <f t="shared" si="639"/>
        <v>54</v>
      </c>
      <c r="GK246" s="48">
        <f t="shared" si="640"/>
        <v>91</v>
      </c>
      <c r="GL246" s="118">
        <f t="shared" si="641"/>
        <v>4245696</v>
      </c>
      <c r="GM246" s="118">
        <f t="shared" si="642"/>
        <v>1895498.71875</v>
      </c>
      <c r="GN246" s="118">
        <f t="shared" si="643"/>
        <v>3000</v>
      </c>
      <c r="GO246" s="118">
        <f t="shared" si="644"/>
        <v>5686496156.25</v>
      </c>
      <c r="GP246" s="51">
        <f t="shared" si="645"/>
        <v>0.26091340300324678</v>
      </c>
      <c r="GS246" s="48">
        <v>1</v>
      </c>
      <c r="GT246" s="47">
        <v>1</v>
      </c>
      <c r="GU246" s="97" t="s">
        <v>240</v>
      </c>
      <c r="GV246" s="297">
        <f t="shared" si="594"/>
        <v>5</v>
      </c>
      <c r="GW246" s="47" t="s">
        <v>206</v>
      </c>
      <c r="GX246" s="99" t="str">
        <f t="shared" si="589"/>
        <v>Wd1</v>
      </c>
      <c r="GY246" s="48">
        <f t="shared" si="486"/>
        <v>0</v>
      </c>
      <c r="GZ246" s="305">
        <f t="shared" si="590"/>
        <v>0</v>
      </c>
      <c r="HA246" s="95">
        <f t="shared" si="595"/>
        <v>0</v>
      </c>
      <c r="HB246" s="51">
        <f t="shared" si="591"/>
        <v>0</v>
      </c>
      <c r="HC246" s="51">
        <f t="shared" si="592"/>
        <v>0</v>
      </c>
      <c r="HD246" s="453">
        <f t="shared" si="593"/>
        <v>0</v>
      </c>
    </row>
    <row r="247" spans="13:212">
      <c r="M247" s="49" t="str">
        <f t="shared" si="587"/>
        <v>PIC-c</v>
      </c>
      <c r="N247" s="201" t="str">
        <f t="shared" si="576"/>
        <v/>
      </c>
      <c r="O247" s="47" t="str">
        <f t="shared" si="577"/>
        <v/>
      </c>
      <c r="P247" s="47">
        <f t="shared" si="578"/>
        <v>1</v>
      </c>
      <c r="Q247" s="47">
        <f t="shared" si="579"/>
        <v>1</v>
      </c>
      <c r="R247" s="201">
        <f t="shared" si="580"/>
        <v>1</v>
      </c>
      <c r="AE247" s="49" t="str">
        <f t="shared" si="588"/>
        <v>PIC-c</v>
      </c>
      <c r="AF247" s="201" t="str">
        <f t="shared" si="581"/>
        <v/>
      </c>
      <c r="AG247" s="47" t="str">
        <f t="shared" si="582"/>
        <v/>
      </c>
      <c r="AH247" s="47" t="str">
        <f t="shared" si="583"/>
        <v/>
      </c>
      <c r="AI247" s="47">
        <f t="shared" si="584"/>
        <v>1</v>
      </c>
      <c r="AJ247" s="201">
        <f t="shared" si="585"/>
        <v>1</v>
      </c>
      <c r="AT247" s="46">
        <f t="shared" si="586"/>
        <v>13</v>
      </c>
      <c r="AU247" s="47" t="str">
        <f t="shared" si="586"/>
        <v>Scatter</v>
      </c>
      <c r="AV247" s="47" t="str">
        <f t="shared" si="586"/>
        <v>Sc</v>
      </c>
      <c r="AW247" s="171">
        <f ca="1">$AW$145+AW162</f>
        <v>0</v>
      </c>
      <c r="AX247" s="171">
        <f ca="1">$AX$145+AX162</f>
        <v>0</v>
      </c>
      <c r="AY247" s="171">
        <f ca="1">$AY$145+AY162</f>
        <v>2.0110323385412188E-2</v>
      </c>
      <c r="AZ247" s="171">
        <f ca="1">$AZ$145+AZ162</f>
        <v>4.6345860356064176E-3</v>
      </c>
      <c r="BA247" s="171">
        <f ca="1">$BA$145+BA162</f>
        <v>2.4413046372818574E-4</v>
      </c>
      <c r="BK247" s="48">
        <f t="shared" si="646"/>
        <v>4</v>
      </c>
      <c r="BL247" s="48">
        <v>2</v>
      </c>
      <c r="BM247" s="47" t="str">
        <f t="shared" si="596"/>
        <v>Pa2</v>
      </c>
      <c r="BN247" s="47"/>
      <c r="BO247" s="47" t="s">
        <v>219</v>
      </c>
      <c r="BP247" s="99" t="s">
        <v>220</v>
      </c>
      <c r="BQ247" s="47" t="s">
        <v>78</v>
      </c>
      <c r="BR247" s="99" t="s">
        <v>223</v>
      </c>
      <c r="BS247" s="99" t="s">
        <v>223</v>
      </c>
      <c r="BT247" s="47">
        <v>2</v>
      </c>
      <c r="BU247" s="48">
        <f t="shared" si="597"/>
        <v>6</v>
      </c>
      <c r="BV247" s="48">
        <f t="shared" si="598"/>
        <v>12</v>
      </c>
      <c r="BW247" s="48">
        <f t="shared" si="599"/>
        <v>33</v>
      </c>
      <c r="BX247" s="48">
        <f t="shared" si="600"/>
        <v>72</v>
      </c>
      <c r="BY247" s="48">
        <f t="shared" si="601"/>
        <v>91</v>
      </c>
      <c r="BZ247" s="118">
        <f t="shared" si="602"/>
        <v>15567552</v>
      </c>
      <c r="CA247" s="118">
        <f t="shared" si="603"/>
        <v>0</v>
      </c>
      <c r="CB247" s="118">
        <f t="shared" si="604"/>
        <v>0</v>
      </c>
      <c r="CC247" s="118">
        <f t="shared" si="605"/>
        <v>0</v>
      </c>
      <c r="CD247" s="51">
        <f t="shared" si="606"/>
        <v>0</v>
      </c>
      <c r="CE247" s="81"/>
      <c r="CN247" s="48">
        <f t="shared" si="647"/>
        <v>4</v>
      </c>
      <c r="CO247" s="48">
        <v>2</v>
      </c>
      <c r="CP247" s="47" t="str">
        <f t="shared" si="607"/>
        <v>Pa2</v>
      </c>
      <c r="CQ247" s="47"/>
      <c r="CR247" s="47" t="s">
        <v>219</v>
      </c>
      <c r="CS247" s="99" t="s">
        <v>220</v>
      </c>
      <c r="CT247" s="47" t="s">
        <v>78</v>
      </c>
      <c r="CU247" s="99" t="s">
        <v>223</v>
      </c>
      <c r="CV247" s="99" t="s">
        <v>223</v>
      </c>
      <c r="CW247" s="47">
        <v>2</v>
      </c>
      <c r="CX247" s="48">
        <f t="shared" si="648"/>
        <v>6</v>
      </c>
      <c r="CY247" s="48">
        <f t="shared" si="649"/>
        <v>12</v>
      </c>
      <c r="CZ247" s="48">
        <f t="shared" si="650"/>
        <v>33</v>
      </c>
      <c r="DA247" s="48">
        <f t="shared" si="651"/>
        <v>72</v>
      </c>
      <c r="DB247" s="48">
        <f t="shared" si="652"/>
        <v>91</v>
      </c>
      <c r="DC247" s="118">
        <f t="shared" si="608"/>
        <v>15567552</v>
      </c>
      <c r="DD247" s="118">
        <f t="shared" si="609"/>
        <v>0</v>
      </c>
      <c r="DE247" s="118">
        <f t="shared" si="610"/>
        <v>0</v>
      </c>
      <c r="DF247" s="118">
        <f t="shared" si="611"/>
        <v>0</v>
      </c>
      <c r="DG247" s="51">
        <f t="shared" si="612"/>
        <v>0</v>
      </c>
      <c r="DI247" s="142"/>
      <c r="DJ247" s="142"/>
      <c r="DK247" s="142"/>
      <c r="DL247" s="142"/>
      <c r="DM247" s="142"/>
      <c r="DN247" s="142"/>
      <c r="DQ247" s="48">
        <f t="shared" si="653"/>
        <v>4</v>
      </c>
      <c r="DR247" s="48">
        <v>2</v>
      </c>
      <c r="DS247" s="47" t="str">
        <f t="shared" si="613"/>
        <v>Pa2</v>
      </c>
      <c r="DT247" s="47"/>
      <c r="DU247" s="47" t="s">
        <v>219</v>
      </c>
      <c r="DV247" s="99" t="s">
        <v>220</v>
      </c>
      <c r="DW247" s="47" t="s">
        <v>78</v>
      </c>
      <c r="DX247" s="99" t="s">
        <v>223</v>
      </c>
      <c r="DY247" s="99" t="s">
        <v>223</v>
      </c>
      <c r="DZ247" s="47">
        <v>2</v>
      </c>
      <c r="EA247" s="48">
        <f t="shared" si="614"/>
        <v>6</v>
      </c>
      <c r="EB247" s="48">
        <f t="shared" si="615"/>
        <v>12</v>
      </c>
      <c r="EC247" s="48">
        <f t="shared" si="616"/>
        <v>33</v>
      </c>
      <c r="ED247" s="48">
        <f t="shared" si="617"/>
        <v>72</v>
      </c>
      <c r="EE247" s="48">
        <f t="shared" si="618"/>
        <v>91</v>
      </c>
      <c r="EF247" s="118">
        <f t="shared" si="619"/>
        <v>15567552</v>
      </c>
      <c r="EG247" s="118">
        <f t="shared" si="620"/>
        <v>0</v>
      </c>
      <c r="EH247" s="118">
        <f t="shared" si="621"/>
        <v>0</v>
      </c>
      <c r="EI247" s="118">
        <f t="shared" si="622"/>
        <v>0</v>
      </c>
      <c r="EJ247" s="51">
        <f t="shared" si="623"/>
        <v>0</v>
      </c>
      <c r="EL247" s="142"/>
      <c r="EM247" s="142"/>
      <c r="EN247" s="142"/>
      <c r="EO247" s="142"/>
      <c r="EP247" s="142"/>
      <c r="EQ247" s="142"/>
      <c r="ER247" s="142"/>
      <c r="ET247" s="48">
        <f t="shared" si="654"/>
        <v>4</v>
      </c>
      <c r="EU247" s="48">
        <v>2</v>
      </c>
      <c r="EV247" s="47" t="str">
        <f t="shared" si="624"/>
        <v>Pa2</v>
      </c>
      <c r="EW247" s="47"/>
      <c r="EX247" s="47" t="s">
        <v>219</v>
      </c>
      <c r="EY247" s="99" t="s">
        <v>220</v>
      </c>
      <c r="EZ247" s="47" t="s">
        <v>78</v>
      </c>
      <c r="FA247" s="99" t="s">
        <v>223</v>
      </c>
      <c r="FB247" s="99" t="s">
        <v>223</v>
      </c>
      <c r="FC247" s="47">
        <v>2</v>
      </c>
      <c r="FD247" s="48">
        <f t="shared" si="625"/>
        <v>6</v>
      </c>
      <c r="FE247" s="48">
        <f t="shared" si="626"/>
        <v>12</v>
      </c>
      <c r="FF247" s="48">
        <f t="shared" si="627"/>
        <v>33</v>
      </c>
      <c r="FG247" s="48">
        <f t="shared" si="628"/>
        <v>72</v>
      </c>
      <c r="FH247" s="48">
        <f t="shared" si="629"/>
        <v>91</v>
      </c>
      <c r="FI247" s="118">
        <f t="shared" si="630"/>
        <v>15567552</v>
      </c>
      <c r="FJ247" s="118">
        <f t="shared" si="631"/>
        <v>0</v>
      </c>
      <c r="FK247" s="118">
        <f t="shared" si="632"/>
        <v>0</v>
      </c>
      <c r="FL247" s="118">
        <f t="shared" si="633"/>
        <v>0</v>
      </c>
      <c r="FM247" s="51">
        <f t="shared" si="634"/>
        <v>0</v>
      </c>
      <c r="FO247" s="142"/>
      <c r="FP247" s="142"/>
      <c r="FQ247" s="142"/>
      <c r="FR247" s="142"/>
      <c r="FS247" s="142"/>
      <c r="FT247" s="142"/>
      <c r="FU247" s="142"/>
      <c r="FW247" s="48">
        <f t="shared" si="655"/>
        <v>4</v>
      </c>
      <c r="FX247" s="48">
        <v>2</v>
      </c>
      <c r="FY247" s="47" t="str">
        <f t="shared" si="635"/>
        <v>Pa2</v>
      </c>
      <c r="FZ247" s="47"/>
      <c r="GA247" s="47" t="s">
        <v>219</v>
      </c>
      <c r="GB247" s="99" t="s">
        <v>220</v>
      </c>
      <c r="GC247" s="47" t="s">
        <v>78</v>
      </c>
      <c r="GD247" s="99" t="s">
        <v>223</v>
      </c>
      <c r="GE247" s="99" t="s">
        <v>223</v>
      </c>
      <c r="GF247" s="47">
        <v>2</v>
      </c>
      <c r="GG247" s="48">
        <f t="shared" si="636"/>
        <v>6</v>
      </c>
      <c r="GH247" s="48">
        <f t="shared" si="637"/>
        <v>12</v>
      </c>
      <c r="GI247" s="48">
        <f t="shared" si="638"/>
        <v>33</v>
      </c>
      <c r="GJ247" s="48">
        <f t="shared" si="639"/>
        <v>72</v>
      </c>
      <c r="GK247" s="48">
        <f t="shared" si="640"/>
        <v>91</v>
      </c>
      <c r="GL247" s="118">
        <f t="shared" si="641"/>
        <v>15567552</v>
      </c>
      <c r="GM247" s="118">
        <f t="shared" si="642"/>
        <v>0</v>
      </c>
      <c r="GN247" s="118">
        <f t="shared" si="643"/>
        <v>0</v>
      </c>
      <c r="GO247" s="118">
        <f t="shared" si="644"/>
        <v>0</v>
      </c>
      <c r="GP247" s="51">
        <f t="shared" si="645"/>
        <v>0</v>
      </c>
      <c r="GS247" s="48">
        <v>2</v>
      </c>
      <c r="GT247" s="47">
        <v>5</v>
      </c>
      <c r="GU247" s="97" t="s">
        <v>240</v>
      </c>
      <c r="GV247" s="297">
        <f t="shared" si="594"/>
        <v>5</v>
      </c>
      <c r="GW247" s="47" t="s">
        <v>206</v>
      </c>
      <c r="GX247" s="99" t="str">
        <f t="shared" si="589"/>
        <v>Pa5</v>
      </c>
      <c r="GY247" s="48">
        <f t="shared" ref="GY247:GY305" si="656">INDEX($AW$44:$BA$56,GS247,GT247)*GV247*IF(GW247="Scatter",$AM$19,1)</f>
        <v>10000</v>
      </c>
      <c r="GZ247" s="305">
        <f t="shared" si="590"/>
        <v>4001.2581815733156</v>
      </c>
      <c r="HA247" s="95">
        <f t="shared" si="595"/>
        <v>43759.333203325747</v>
      </c>
      <c r="HB247" s="51">
        <f t="shared" si="591"/>
        <v>3.1901442930921234E-5</v>
      </c>
      <c r="HC247" s="51">
        <f t="shared" si="592"/>
        <v>3.8087112957653538E-3</v>
      </c>
      <c r="HD247" s="453">
        <f t="shared" si="593"/>
        <v>0.62853960390896213</v>
      </c>
    </row>
    <row r="248" spans="13:212">
      <c r="M248" s="49" t="str">
        <f t="shared" si="587"/>
        <v>PIC-c</v>
      </c>
      <c r="N248" s="201" t="str">
        <f t="shared" si="576"/>
        <v/>
      </c>
      <c r="O248" s="47" t="str">
        <f t="shared" si="577"/>
        <v/>
      </c>
      <c r="P248" s="47" t="str">
        <f t="shared" si="578"/>
        <v/>
      </c>
      <c r="Q248" s="47">
        <f t="shared" si="579"/>
        <v>1</v>
      </c>
      <c r="R248" s="201">
        <f t="shared" si="580"/>
        <v>1</v>
      </c>
      <c r="AE248" s="49" t="str">
        <f t="shared" si="588"/>
        <v>PIC-c</v>
      </c>
      <c r="AF248" s="201" t="str">
        <f t="shared" si="581"/>
        <v/>
      </c>
      <c r="AG248" s="47" t="str">
        <f t="shared" si="582"/>
        <v/>
      </c>
      <c r="AH248" s="47" t="str">
        <f t="shared" si="583"/>
        <v/>
      </c>
      <c r="AI248" s="47">
        <f t="shared" si="584"/>
        <v>1</v>
      </c>
      <c r="AJ248" s="201">
        <f t="shared" si="585"/>
        <v>1</v>
      </c>
      <c r="AU248" s="63"/>
      <c r="AV248" s="186"/>
      <c r="AW248" s="186"/>
      <c r="AX248" s="186"/>
      <c r="AY248" s="186"/>
      <c r="AZ248" s="187"/>
      <c r="BA248" s="188">
        <f ca="1">SUM(AW235:BA247)</f>
        <v>0.82193820374969295</v>
      </c>
      <c r="BK248" s="48">
        <f t="shared" si="646"/>
        <v>5</v>
      </c>
      <c r="BL248" s="48">
        <v>3</v>
      </c>
      <c r="BM248" s="47" t="str">
        <f t="shared" si="596"/>
        <v>Pb5</v>
      </c>
      <c r="BN248" s="47"/>
      <c r="BO248" s="47" t="s">
        <v>224</v>
      </c>
      <c r="BP248" s="99" t="s">
        <v>225</v>
      </c>
      <c r="BQ248" s="99" t="s">
        <v>225</v>
      </c>
      <c r="BR248" s="99" t="s">
        <v>225</v>
      </c>
      <c r="BS248" s="99" t="s">
        <v>225</v>
      </c>
      <c r="BT248" s="47">
        <v>5</v>
      </c>
      <c r="BU248" s="48">
        <f t="shared" si="597"/>
        <v>6</v>
      </c>
      <c r="BV248" s="48">
        <f t="shared" si="598"/>
        <v>12</v>
      </c>
      <c r="BW248" s="48">
        <f t="shared" si="599"/>
        <v>12</v>
      </c>
      <c r="BX248" s="48">
        <f t="shared" si="600"/>
        <v>16</v>
      </c>
      <c r="BY248" s="48">
        <f t="shared" si="601"/>
        <v>15</v>
      </c>
      <c r="BZ248" s="118">
        <f t="shared" si="602"/>
        <v>207360</v>
      </c>
      <c r="CA248" s="118">
        <f t="shared" si="603"/>
        <v>53642.03718674212</v>
      </c>
      <c r="CB248" s="118">
        <f t="shared" si="604"/>
        <v>9000</v>
      </c>
      <c r="CC248" s="118">
        <f t="shared" si="605"/>
        <v>482778334.68067908</v>
      </c>
      <c r="CD248" s="51">
        <f t="shared" si="606"/>
        <v>2.2151309828870751E-2</v>
      </c>
      <c r="CE248" s="81"/>
      <c r="CN248" s="48">
        <f t="shared" si="647"/>
        <v>5</v>
      </c>
      <c r="CO248" s="48">
        <v>3</v>
      </c>
      <c r="CP248" s="47" t="str">
        <f t="shared" si="607"/>
        <v>Pb5</v>
      </c>
      <c r="CQ248" s="47"/>
      <c r="CR248" s="47" t="s">
        <v>224</v>
      </c>
      <c r="CS248" s="99" t="s">
        <v>225</v>
      </c>
      <c r="CT248" s="99" t="s">
        <v>225</v>
      </c>
      <c r="CU248" s="99" t="s">
        <v>225</v>
      </c>
      <c r="CV248" s="99" t="s">
        <v>225</v>
      </c>
      <c r="CW248" s="47">
        <v>5</v>
      </c>
      <c r="CX248" s="48">
        <f t="shared" si="648"/>
        <v>6</v>
      </c>
      <c r="CY248" s="48">
        <f t="shared" si="649"/>
        <v>12</v>
      </c>
      <c r="CZ248" s="48">
        <f t="shared" si="650"/>
        <v>12</v>
      </c>
      <c r="DA248" s="48">
        <f t="shared" si="651"/>
        <v>16</v>
      </c>
      <c r="DB248" s="48">
        <f t="shared" si="652"/>
        <v>15</v>
      </c>
      <c r="DC248" s="118">
        <f t="shared" si="608"/>
        <v>207360</v>
      </c>
      <c r="DD248" s="118">
        <f t="shared" si="609"/>
        <v>45861.045356371491</v>
      </c>
      <c r="DE248" s="118">
        <f t="shared" si="610"/>
        <v>14400</v>
      </c>
      <c r="DF248" s="118">
        <f t="shared" si="611"/>
        <v>660399053.13174951</v>
      </c>
      <c r="DG248" s="51">
        <f t="shared" si="612"/>
        <v>3.0301078125823576E-2</v>
      </c>
      <c r="DI248" s="142"/>
      <c r="DJ248" s="142"/>
      <c r="DK248" s="142"/>
      <c r="DL248" s="142"/>
      <c r="DM248" s="142"/>
      <c r="DN248" s="142"/>
      <c r="DQ248" s="48">
        <f t="shared" si="653"/>
        <v>5</v>
      </c>
      <c r="DR248" s="48">
        <v>3</v>
      </c>
      <c r="DS248" s="47" t="str">
        <f t="shared" si="613"/>
        <v>Pb5</v>
      </c>
      <c r="DT248" s="47"/>
      <c r="DU248" s="47" t="s">
        <v>224</v>
      </c>
      <c r="DV248" s="99" t="s">
        <v>225</v>
      </c>
      <c r="DW248" s="99" t="s">
        <v>225</v>
      </c>
      <c r="DX248" s="99" t="s">
        <v>225</v>
      </c>
      <c r="DY248" s="99" t="s">
        <v>225</v>
      </c>
      <c r="DZ248" s="47">
        <v>5</v>
      </c>
      <c r="EA248" s="48">
        <f t="shared" si="614"/>
        <v>6</v>
      </c>
      <c r="EB248" s="48">
        <f t="shared" si="615"/>
        <v>12</v>
      </c>
      <c r="EC248" s="48">
        <f t="shared" si="616"/>
        <v>12</v>
      </c>
      <c r="ED248" s="48">
        <f t="shared" si="617"/>
        <v>16</v>
      </c>
      <c r="EE248" s="48">
        <f t="shared" si="618"/>
        <v>15</v>
      </c>
      <c r="EF248" s="118">
        <f t="shared" si="619"/>
        <v>207360</v>
      </c>
      <c r="EG248" s="118">
        <f t="shared" si="620"/>
        <v>67416.465652857893</v>
      </c>
      <c r="EH248" s="118">
        <f t="shared" si="621"/>
        <v>18000</v>
      </c>
      <c r="EI248" s="118">
        <f t="shared" si="622"/>
        <v>1213496381.751442</v>
      </c>
      <c r="EJ248" s="51">
        <f t="shared" si="623"/>
        <v>5.5678833115345203E-2</v>
      </c>
      <c r="EL248" s="142"/>
      <c r="EM248" s="142"/>
      <c r="EN248" s="142"/>
      <c r="EO248" s="142"/>
      <c r="EP248" s="142"/>
      <c r="EQ248" s="142"/>
      <c r="ER248" s="142"/>
      <c r="ET248" s="48">
        <f t="shared" si="654"/>
        <v>5</v>
      </c>
      <c r="EU248" s="48">
        <v>3</v>
      </c>
      <c r="EV248" s="47" t="str">
        <f t="shared" si="624"/>
        <v>Pb5</v>
      </c>
      <c r="EW248" s="47"/>
      <c r="EX248" s="47" t="s">
        <v>224</v>
      </c>
      <c r="EY248" s="99" t="s">
        <v>225</v>
      </c>
      <c r="EZ248" s="99" t="s">
        <v>225</v>
      </c>
      <c r="FA248" s="99" t="s">
        <v>225</v>
      </c>
      <c r="FB248" s="99" t="s">
        <v>225</v>
      </c>
      <c r="FC248" s="47">
        <v>5</v>
      </c>
      <c r="FD248" s="48">
        <f t="shared" si="625"/>
        <v>6</v>
      </c>
      <c r="FE248" s="48">
        <f t="shared" si="626"/>
        <v>12</v>
      </c>
      <c r="FF248" s="48">
        <f t="shared" si="627"/>
        <v>12</v>
      </c>
      <c r="FG248" s="48">
        <f t="shared" si="628"/>
        <v>16</v>
      </c>
      <c r="FH248" s="48">
        <f t="shared" si="629"/>
        <v>15</v>
      </c>
      <c r="FI248" s="118">
        <f t="shared" si="630"/>
        <v>207360</v>
      </c>
      <c r="FJ248" s="118">
        <f t="shared" si="631"/>
        <v>44455.597122302162</v>
      </c>
      <c r="FK248" s="118">
        <f t="shared" si="632"/>
        <v>27000</v>
      </c>
      <c r="FL248" s="118">
        <f t="shared" si="633"/>
        <v>1200301122.3021584</v>
      </c>
      <c r="FM248" s="51">
        <f t="shared" si="634"/>
        <v>5.5073395258390126E-2</v>
      </c>
      <c r="FO248" s="142"/>
      <c r="FP248" s="142"/>
      <c r="FQ248" s="142"/>
      <c r="FR248" s="142"/>
      <c r="FS248" s="142"/>
      <c r="FT248" s="142"/>
      <c r="FU248" s="142"/>
      <c r="FW248" s="48">
        <f t="shared" si="655"/>
        <v>5</v>
      </c>
      <c r="FX248" s="48">
        <v>3</v>
      </c>
      <c r="FY248" s="47" t="str">
        <f t="shared" si="635"/>
        <v>Pb5</v>
      </c>
      <c r="FZ248" s="47"/>
      <c r="GA248" s="47" t="s">
        <v>224</v>
      </c>
      <c r="GB248" s="99" t="s">
        <v>225</v>
      </c>
      <c r="GC248" s="99" t="s">
        <v>225</v>
      </c>
      <c r="GD248" s="99" t="s">
        <v>225</v>
      </c>
      <c r="GE248" s="99" t="s">
        <v>225</v>
      </c>
      <c r="GF248" s="47">
        <v>5</v>
      </c>
      <c r="GG248" s="48">
        <f t="shared" si="636"/>
        <v>6</v>
      </c>
      <c r="GH248" s="48">
        <f t="shared" si="637"/>
        <v>12</v>
      </c>
      <c r="GI248" s="48">
        <f t="shared" si="638"/>
        <v>12</v>
      </c>
      <c r="GJ248" s="48">
        <f t="shared" si="639"/>
        <v>16</v>
      </c>
      <c r="GK248" s="48">
        <f t="shared" si="640"/>
        <v>15</v>
      </c>
      <c r="GL248" s="118">
        <f t="shared" si="641"/>
        <v>207360</v>
      </c>
      <c r="GM248" s="118">
        <f t="shared" si="642"/>
        <v>92576.25</v>
      </c>
      <c r="GN248" s="118">
        <f t="shared" si="643"/>
        <v>54000</v>
      </c>
      <c r="GO248" s="118">
        <f t="shared" si="644"/>
        <v>4999117500</v>
      </c>
      <c r="GP248" s="51">
        <f t="shared" si="645"/>
        <v>0.22937442022263452</v>
      </c>
      <c r="GS248" s="48">
        <v>2</v>
      </c>
      <c r="GT248" s="47">
        <v>4</v>
      </c>
      <c r="GU248" s="97" t="s">
        <v>240</v>
      </c>
      <c r="GV248" s="297">
        <f t="shared" si="594"/>
        <v>5</v>
      </c>
      <c r="GW248" s="47" t="s">
        <v>206</v>
      </c>
      <c r="GX248" s="99" t="str">
        <f t="shared" si="589"/>
        <v>Pa4</v>
      </c>
      <c r="GY248" s="48">
        <f t="shared" si="656"/>
        <v>2500</v>
      </c>
      <c r="GZ248" s="305">
        <f t="shared" si="590"/>
        <v>26341.616362024339</v>
      </c>
      <c r="HA248" s="95">
        <f t="shared" si="595"/>
        <v>6646.9873220241616</v>
      </c>
      <c r="HB248" s="51">
        <f t="shared" si="591"/>
        <v>2.100178326285649E-4</v>
      </c>
      <c r="HC248" s="51">
        <f t="shared" si="592"/>
        <v>6.2685040076138144E-3</v>
      </c>
      <c r="HD248" s="453">
        <f t="shared" si="593"/>
        <v>0.25098465852066437</v>
      </c>
    </row>
    <row r="249" spans="13:212">
      <c r="M249" s="49" t="str">
        <f t="shared" si="587"/>
        <v>PIC-c</v>
      </c>
      <c r="N249" s="201">
        <f t="shared" si="576"/>
        <v>1</v>
      </c>
      <c r="O249" s="47" t="str">
        <f t="shared" si="577"/>
        <v/>
      </c>
      <c r="P249" s="47" t="str">
        <f t="shared" si="578"/>
        <v/>
      </c>
      <c r="Q249" s="47">
        <f t="shared" si="579"/>
        <v>1</v>
      </c>
      <c r="R249" s="201" t="str">
        <f t="shared" si="580"/>
        <v/>
      </c>
      <c r="AE249" s="49" t="str">
        <f t="shared" si="588"/>
        <v>PIC-c</v>
      </c>
      <c r="AF249" s="201">
        <f t="shared" si="581"/>
        <v>1</v>
      </c>
      <c r="AG249" s="47" t="str">
        <f t="shared" si="582"/>
        <v/>
      </c>
      <c r="AH249" s="47" t="str">
        <f t="shared" si="583"/>
        <v/>
      </c>
      <c r="AI249" s="47">
        <f t="shared" si="584"/>
        <v>1</v>
      </c>
      <c r="AJ249" s="201">
        <f t="shared" si="585"/>
        <v>1</v>
      </c>
      <c r="BK249" s="48">
        <f t="shared" si="646"/>
        <v>6</v>
      </c>
      <c r="BL249" s="48">
        <v>3</v>
      </c>
      <c r="BM249" s="47" t="str">
        <f t="shared" si="596"/>
        <v>Pb4</v>
      </c>
      <c r="BN249" s="47"/>
      <c r="BO249" s="47" t="s">
        <v>224</v>
      </c>
      <c r="BP249" s="99" t="s">
        <v>225</v>
      </c>
      <c r="BQ249" s="99" t="s">
        <v>225</v>
      </c>
      <c r="BR249" s="99" t="s">
        <v>225</v>
      </c>
      <c r="BS249" s="47" t="s">
        <v>97</v>
      </c>
      <c r="BT249" s="47">
        <v>4</v>
      </c>
      <c r="BU249" s="48">
        <f t="shared" si="597"/>
        <v>6</v>
      </c>
      <c r="BV249" s="48">
        <f t="shared" si="598"/>
        <v>12</v>
      </c>
      <c r="BW249" s="48">
        <f t="shared" si="599"/>
        <v>12</v>
      </c>
      <c r="BX249" s="48">
        <f t="shared" si="600"/>
        <v>16</v>
      </c>
      <c r="BY249" s="48">
        <f t="shared" si="601"/>
        <v>76</v>
      </c>
      <c r="BZ249" s="118">
        <f t="shared" si="602"/>
        <v>1050624</v>
      </c>
      <c r="CA249" s="118">
        <f t="shared" si="603"/>
        <v>271786.3217461601</v>
      </c>
      <c r="CB249" s="118">
        <f t="shared" si="604"/>
        <v>1500</v>
      </c>
      <c r="CC249" s="118">
        <f t="shared" si="605"/>
        <v>407679482.61924016</v>
      </c>
      <c r="CD249" s="51">
        <f t="shared" si="606"/>
        <v>1.8705550522157523E-2</v>
      </c>
      <c r="CE249" s="81"/>
      <c r="CN249" s="48">
        <f t="shared" si="647"/>
        <v>6</v>
      </c>
      <c r="CO249" s="48">
        <v>3</v>
      </c>
      <c r="CP249" s="47" t="str">
        <f t="shared" si="607"/>
        <v>Pb4</v>
      </c>
      <c r="CQ249" s="47"/>
      <c r="CR249" s="47" t="s">
        <v>224</v>
      </c>
      <c r="CS249" s="99" t="s">
        <v>225</v>
      </c>
      <c r="CT249" s="99" t="s">
        <v>225</v>
      </c>
      <c r="CU249" s="99" t="s">
        <v>225</v>
      </c>
      <c r="CV249" s="47" t="s">
        <v>97</v>
      </c>
      <c r="CW249" s="47">
        <v>4</v>
      </c>
      <c r="CX249" s="48">
        <f t="shared" si="648"/>
        <v>6</v>
      </c>
      <c r="CY249" s="48">
        <f t="shared" si="649"/>
        <v>12</v>
      </c>
      <c r="CZ249" s="48">
        <f t="shared" si="650"/>
        <v>12</v>
      </c>
      <c r="DA249" s="48">
        <f t="shared" si="651"/>
        <v>16</v>
      </c>
      <c r="DB249" s="48">
        <f t="shared" si="652"/>
        <v>76</v>
      </c>
      <c r="DC249" s="118">
        <f t="shared" si="608"/>
        <v>1050624</v>
      </c>
      <c r="DD249" s="118">
        <f t="shared" si="609"/>
        <v>232362.62980561555</v>
      </c>
      <c r="DE249" s="118">
        <f t="shared" si="610"/>
        <v>2400</v>
      </c>
      <c r="DF249" s="118">
        <f t="shared" si="611"/>
        <v>557670311.53347731</v>
      </c>
      <c r="DG249" s="51">
        <f t="shared" si="612"/>
        <v>2.5587577084028795E-2</v>
      </c>
      <c r="DI249" s="142"/>
      <c r="DJ249" s="142"/>
      <c r="DK249" s="142"/>
      <c r="DL249" s="142"/>
      <c r="DM249" s="142"/>
      <c r="DN249" s="142"/>
      <c r="DQ249" s="48">
        <f t="shared" si="653"/>
        <v>6</v>
      </c>
      <c r="DR249" s="48">
        <v>3</v>
      </c>
      <c r="DS249" s="47" t="str">
        <f t="shared" si="613"/>
        <v>Pb4</v>
      </c>
      <c r="DT249" s="47"/>
      <c r="DU249" s="47" t="s">
        <v>224</v>
      </c>
      <c r="DV249" s="99" t="s">
        <v>225</v>
      </c>
      <c r="DW249" s="99" t="s">
        <v>225</v>
      </c>
      <c r="DX249" s="99" t="s">
        <v>225</v>
      </c>
      <c r="DY249" s="47" t="s">
        <v>97</v>
      </c>
      <c r="DZ249" s="47">
        <v>4</v>
      </c>
      <c r="EA249" s="48">
        <f t="shared" si="614"/>
        <v>6</v>
      </c>
      <c r="EB249" s="48">
        <f t="shared" si="615"/>
        <v>12</v>
      </c>
      <c r="EC249" s="48">
        <f t="shared" si="616"/>
        <v>12</v>
      </c>
      <c r="ED249" s="48">
        <f t="shared" si="617"/>
        <v>16</v>
      </c>
      <c r="EE249" s="48">
        <f t="shared" si="618"/>
        <v>76</v>
      </c>
      <c r="EF249" s="118">
        <f t="shared" si="619"/>
        <v>1050624</v>
      </c>
      <c r="EG249" s="118">
        <f t="shared" si="620"/>
        <v>341576.75930781331</v>
      </c>
      <c r="EH249" s="118">
        <f t="shared" si="621"/>
        <v>3000</v>
      </c>
      <c r="EI249" s="118">
        <f t="shared" si="622"/>
        <v>1024730277.92344</v>
      </c>
      <c r="EJ249" s="51">
        <f t="shared" si="623"/>
        <v>4.7017681297402629E-2</v>
      </c>
      <c r="EL249" s="142"/>
      <c r="EM249" s="142"/>
      <c r="EN249" s="142"/>
      <c r="EO249" s="142"/>
      <c r="EP249" s="142"/>
      <c r="EQ249" s="142"/>
      <c r="ER249" s="142"/>
      <c r="ET249" s="48">
        <f t="shared" si="654"/>
        <v>6</v>
      </c>
      <c r="EU249" s="48">
        <v>3</v>
      </c>
      <c r="EV249" s="47" t="str">
        <f t="shared" si="624"/>
        <v>Pb4</v>
      </c>
      <c r="EW249" s="47"/>
      <c r="EX249" s="47" t="s">
        <v>224</v>
      </c>
      <c r="EY249" s="99" t="s">
        <v>225</v>
      </c>
      <c r="EZ249" s="99" t="s">
        <v>225</v>
      </c>
      <c r="FA249" s="99" t="s">
        <v>225</v>
      </c>
      <c r="FB249" s="47" t="s">
        <v>97</v>
      </c>
      <c r="FC249" s="47">
        <v>4</v>
      </c>
      <c r="FD249" s="48">
        <f t="shared" si="625"/>
        <v>6</v>
      </c>
      <c r="FE249" s="48">
        <f t="shared" si="626"/>
        <v>12</v>
      </c>
      <c r="FF249" s="48">
        <f t="shared" si="627"/>
        <v>12</v>
      </c>
      <c r="FG249" s="48">
        <f t="shared" si="628"/>
        <v>16</v>
      </c>
      <c r="FH249" s="48">
        <f t="shared" si="629"/>
        <v>76</v>
      </c>
      <c r="FI249" s="118">
        <f t="shared" si="630"/>
        <v>1050624</v>
      </c>
      <c r="FJ249" s="118">
        <f t="shared" si="631"/>
        <v>225241.69208633094</v>
      </c>
      <c r="FK249" s="118">
        <f t="shared" si="632"/>
        <v>4500</v>
      </c>
      <c r="FL249" s="118">
        <f t="shared" si="633"/>
        <v>1013587614.3884892</v>
      </c>
      <c r="FM249" s="51">
        <f t="shared" si="634"/>
        <v>4.6506422662640545E-2</v>
      </c>
      <c r="FO249" s="142"/>
      <c r="FP249" s="142"/>
      <c r="FQ249" s="142"/>
      <c r="FR249" s="142"/>
      <c r="FS249" s="142"/>
      <c r="FT249" s="142"/>
      <c r="FU249" s="142"/>
      <c r="FW249" s="48">
        <f t="shared" si="655"/>
        <v>6</v>
      </c>
      <c r="FX249" s="48">
        <v>3</v>
      </c>
      <c r="FY249" s="47" t="str">
        <f t="shared" si="635"/>
        <v>Pb4</v>
      </c>
      <c r="FZ249" s="47"/>
      <c r="GA249" s="47" t="s">
        <v>224</v>
      </c>
      <c r="GB249" s="99" t="s">
        <v>225</v>
      </c>
      <c r="GC249" s="99" t="s">
        <v>225</v>
      </c>
      <c r="GD249" s="99" t="s">
        <v>225</v>
      </c>
      <c r="GE249" s="47" t="s">
        <v>97</v>
      </c>
      <c r="GF249" s="47">
        <v>4</v>
      </c>
      <c r="GG249" s="48">
        <f t="shared" si="636"/>
        <v>6</v>
      </c>
      <c r="GH249" s="48">
        <f t="shared" si="637"/>
        <v>12</v>
      </c>
      <c r="GI249" s="48">
        <f t="shared" si="638"/>
        <v>12</v>
      </c>
      <c r="GJ249" s="48">
        <f t="shared" si="639"/>
        <v>16</v>
      </c>
      <c r="GK249" s="48">
        <f t="shared" si="640"/>
        <v>76</v>
      </c>
      <c r="GL249" s="118">
        <f t="shared" si="641"/>
        <v>1050624</v>
      </c>
      <c r="GM249" s="118">
        <f t="shared" si="642"/>
        <v>469053</v>
      </c>
      <c r="GN249" s="118">
        <f t="shared" si="643"/>
        <v>9000</v>
      </c>
      <c r="GO249" s="118">
        <f t="shared" si="644"/>
        <v>4221477000</v>
      </c>
      <c r="GP249" s="51">
        <f t="shared" si="645"/>
        <v>0.19369395485466914</v>
      </c>
      <c r="GS249" s="48">
        <v>2</v>
      </c>
      <c r="GT249" s="47">
        <v>3</v>
      </c>
      <c r="GU249" s="97" t="s">
        <v>240</v>
      </c>
      <c r="GV249" s="297">
        <f t="shared" si="594"/>
        <v>5</v>
      </c>
      <c r="GW249" s="47" t="s">
        <v>206</v>
      </c>
      <c r="GX249" s="99" t="str">
        <f t="shared" si="589"/>
        <v>Pa3</v>
      </c>
      <c r="GY249" s="48">
        <f t="shared" si="656"/>
        <v>500</v>
      </c>
      <c r="GZ249" s="305">
        <f t="shared" si="590"/>
        <v>81925.761267713679</v>
      </c>
      <c r="HA249" s="95">
        <f t="shared" si="595"/>
        <v>2137.2079708583992</v>
      </c>
      <c r="HB249" s="51">
        <f t="shared" si="591"/>
        <v>6.5318204401061263E-4</v>
      </c>
      <c r="HC249" s="51">
        <f t="shared" si="592"/>
        <v>3.8991681890397827E-3</v>
      </c>
      <c r="HD249" s="453">
        <f t="shared" si="593"/>
        <v>2.639942278058769E-2</v>
      </c>
    </row>
    <row r="250" spans="13:212">
      <c r="M250" s="49" t="str">
        <f t="shared" si="587"/>
        <v>PIC-c</v>
      </c>
      <c r="N250" s="201">
        <f t="shared" si="576"/>
        <v>1</v>
      </c>
      <c r="O250" s="47" t="str">
        <f t="shared" si="577"/>
        <v/>
      </c>
      <c r="P250" s="47" t="str">
        <f t="shared" si="578"/>
        <v/>
      </c>
      <c r="Q250" s="47">
        <f t="shared" si="579"/>
        <v>1</v>
      </c>
      <c r="R250" s="201" t="str">
        <f t="shared" si="580"/>
        <v/>
      </c>
      <c r="AE250" s="49" t="str">
        <f t="shared" si="588"/>
        <v>PIC-c</v>
      </c>
      <c r="AF250" s="201">
        <f t="shared" si="581"/>
        <v>1</v>
      </c>
      <c r="AG250" s="47" t="str">
        <f t="shared" si="582"/>
        <v/>
      </c>
      <c r="AH250" s="47" t="str">
        <f t="shared" si="583"/>
        <v/>
      </c>
      <c r="AI250" s="47">
        <f t="shared" si="584"/>
        <v>1</v>
      </c>
      <c r="AJ250" s="201" t="str">
        <f t="shared" si="585"/>
        <v/>
      </c>
      <c r="AU250" s="100" t="s">
        <v>261</v>
      </c>
      <c r="AV250" s="84"/>
      <c r="AW250" s="84"/>
      <c r="AX250" s="84"/>
      <c r="AY250" s="84"/>
      <c r="AZ250" s="84"/>
      <c r="BA250" s="85"/>
      <c r="BK250" s="48">
        <f t="shared" si="646"/>
        <v>7</v>
      </c>
      <c r="BL250" s="48">
        <v>3</v>
      </c>
      <c r="BM250" s="47" t="str">
        <f t="shared" si="596"/>
        <v>Pb3</v>
      </c>
      <c r="BN250" s="47"/>
      <c r="BO250" s="47" t="s">
        <v>224</v>
      </c>
      <c r="BP250" s="99" t="s">
        <v>225</v>
      </c>
      <c r="BQ250" s="99" t="s">
        <v>225</v>
      </c>
      <c r="BR250" s="47" t="s">
        <v>97</v>
      </c>
      <c r="BS250" s="99" t="s">
        <v>223</v>
      </c>
      <c r="BT250" s="47">
        <v>3</v>
      </c>
      <c r="BU250" s="48">
        <f t="shared" si="597"/>
        <v>6</v>
      </c>
      <c r="BV250" s="48">
        <f t="shared" si="598"/>
        <v>12</v>
      </c>
      <c r="BW250" s="48">
        <f t="shared" si="599"/>
        <v>12</v>
      </c>
      <c r="BX250" s="48">
        <f t="shared" si="600"/>
        <v>57</v>
      </c>
      <c r="BY250" s="48">
        <f t="shared" si="601"/>
        <v>91</v>
      </c>
      <c r="BZ250" s="118">
        <f t="shared" si="602"/>
        <v>4481568</v>
      </c>
      <c r="CA250" s="118">
        <f t="shared" si="603"/>
        <v>1159338.5286984642</v>
      </c>
      <c r="CB250" s="118">
        <f t="shared" si="604"/>
        <v>250</v>
      </c>
      <c r="CC250" s="118">
        <f t="shared" si="605"/>
        <v>289834632.17461604</v>
      </c>
      <c r="CD250" s="51">
        <f t="shared" si="606"/>
        <v>1.3298477324346365E-2</v>
      </c>
      <c r="CE250" s="81"/>
      <c r="CN250" s="48">
        <f t="shared" si="647"/>
        <v>7</v>
      </c>
      <c r="CO250" s="48">
        <v>3</v>
      </c>
      <c r="CP250" s="47" t="str">
        <f t="shared" si="607"/>
        <v>Pb3</v>
      </c>
      <c r="CQ250" s="47"/>
      <c r="CR250" s="47" t="s">
        <v>224</v>
      </c>
      <c r="CS250" s="99" t="s">
        <v>225</v>
      </c>
      <c r="CT250" s="99" t="s">
        <v>225</v>
      </c>
      <c r="CU250" s="47" t="s">
        <v>97</v>
      </c>
      <c r="CV250" s="99" t="s">
        <v>223</v>
      </c>
      <c r="CW250" s="47">
        <v>3</v>
      </c>
      <c r="CX250" s="48">
        <f t="shared" si="648"/>
        <v>6</v>
      </c>
      <c r="CY250" s="48">
        <f t="shared" si="649"/>
        <v>12</v>
      </c>
      <c r="CZ250" s="48">
        <f t="shared" si="650"/>
        <v>12</v>
      </c>
      <c r="DA250" s="48">
        <f t="shared" si="651"/>
        <v>57</v>
      </c>
      <c r="DB250" s="48">
        <f t="shared" si="652"/>
        <v>91</v>
      </c>
      <c r="DC250" s="118">
        <f t="shared" si="608"/>
        <v>4481568</v>
      </c>
      <c r="DD250" s="118">
        <f t="shared" si="609"/>
        <v>991171.84276457888</v>
      </c>
      <c r="DE250" s="118">
        <f t="shared" si="610"/>
        <v>400</v>
      </c>
      <c r="DF250" s="118">
        <f t="shared" si="611"/>
        <v>396468737.10583156</v>
      </c>
      <c r="DG250" s="51">
        <f t="shared" si="612"/>
        <v>1.8191168083176723E-2</v>
      </c>
      <c r="DI250" s="142"/>
      <c r="DJ250" s="142"/>
      <c r="DK250" s="142"/>
      <c r="DL250" s="142"/>
      <c r="DM250" s="142"/>
      <c r="DN250" s="142"/>
      <c r="DQ250" s="48">
        <f t="shared" si="653"/>
        <v>7</v>
      </c>
      <c r="DR250" s="48">
        <v>3</v>
      </c>
      <c r="DS250" s="47" t="str">
        <f t="shared" si="613"/>
        <v>Pb3</v>
      </c>
      <c r="DT250" s="47"/>
      <c r="DU250" s="47" t="s">
        <v>224</v>
      </c>
      <c r="DV250" s="99" t="s">
        <v>225</v>
      </c>
      <c r="DW250" s="99" t="s">
        <v>225</v>
      </c>
      <c r="DX250" s="47" t="s">
        <v>97</v>
      </c>
      <c r="DY250" s="99" t="s">
        <v>223</v>
      </c>
      <c r="DZ250" s="47">
        <v>3</v>
      </c>
      <c r="EA250" s="48">
        <f t="shared" si="614"/>
        <v>6</v>
      </c>
      <c r="EB250" s="48">
        <f t="shared" si="615"/>
        <v>12</v>
      </c>
      <c r="EC250" s="48">
        <f t="shared" si="616"/>
        <v>12</v>
      </c>
      <c r="ED250" s="48">
        <f t="shared" si="617"/>
        <v>57</v>
      </c>
      <c r="EE250" s="48">
        <f t="shared" si="618"/>
        <v>91</v>
      </c>
      <c r="EF250" s="118">
        <f t="shared" si="619"/>
        <v>4481568</v>
      </c>
      <c r="EG250" s="118">
        <f t="shared" si="620"/>
        <v>1457038.3639223911</v>
      </c>
      <c r="EH250" s="118">
        <f t="shared" si="621"/>
        <v>500</v>
      </c>
      <c r="EI250" s="118">
        <f t="shared" si="622"/>
        <v>728519181.96119559</v>
      </c>
      <c r="EJ250" s="51">
        <f t="shared" si="623"/>
        <v>3.342663279737218E-2</v>
      </c>
      <c r="EL250" s="142"/>
      <c r="EM250" s="142"/>
      <c r="EN250" s="142"/>
      <c r="EO250" s="142"/>
      <c r="EP250" s="142"/>
      <c r="EQ250" s="142"/>
      <c r="ER250" s="142"/>
      <c r="ET250" s="48">
        <f t="shared" si="654"/>
        <v>7</v>
      </c>
      <c r="EU250" s="48">
        <v>3</v>
      </c>
      <c r="EV250" s="47" t="str">
        <f t="shared" si="624"/>
        <v>Pb3</v>
      </c>
      <c r="EW250" s="47"/>
      <c r="EX250" s="47" t="s">
        <v>224</v>
      </c>
      <c r="EY250" s="99" t="s">
        <v>225</v>
      </c>
      <c r="EZ250" s="99" t="s">
        <v>225</v>
      </c>
      <c r="FA250" s="47" t="s">
        <v>97</v>
      </c>
      <c r="FB250" s="99" t="s">
        <v>223</v>
      </c>
      <c r="FC250" s="47">
        <v>3</v>
      </c>
      <c r="FD250" s="48">
        <f t="shared" si="625"/>
        <v>6</v>
      </c>
      <c r="FE250" s="48">
        <f t="shared" si="626"/>
        <v>12</v>
      </c>
      <c r="FF250" s="48">
        <f t="shared" si="627"/>
        <v>12</v>
      </c>
      <c r="FG250" s="48">
        <f t="shared" si="628"/>
        <v>57</v>
      </c>
      <c r="FH250" s="48">
        <f t="shared" si="629"/>
        <v>91</v>
      </c>
      <c r="FI250" s="118">
        <f t="shared" si="630"/>
        <v>4481568</v>
      </c>
      <c r="FJ250" s="118">
        <f t="shared" si="631"/>
        <v>960796.59280575544</v>
      </c>
      <c r="FK250" s="118">
        <f t="shared" si="632"/>
        <v>750</v>
      </c>
      <c r="FL250" s="118">
        <f t="shared" si="633"/>
        <v>720597444.60431659</v>
      </c>
      <c r="FM250" s="51">
        <f t="shared" si="634"/>
        <v>3.3063159861721016E-2</v>
      </c>
      <c r="FO250" s="142"/>
      <c r="FP250" s="142"/>
      <c r="FQ250" s="142"/>
      <c r="FR250" s="142"/>
      <c r="FS250" s="142"/>
      <c r="FT250" s="142"/>
      <c r="FU250" s="142"/>
      <c r="FW250" s="48">
        <f t="shared" si="655"/>
        <v>7</v>
      </c>
      <c r="FX250" s="48">
        <v>3</v>
      </c>
      <c r="FY250" s="47" t="str">
        <f t="shared" si="635"/>
        <v>Pb3</v>
      </c>
      <c r="FZ250" s="47"/>
      <c r="GA250" s="47" t="s">
        <v>224</v>
      </c>
      <c r="GB250" s="99" t="s">
        <v>225</v>
      </c>
      <c r="GC250" s="99" t="s">
        <v>225</v>
      </c>
      <c r="GD250" s="47" t="s">
        <v>97</v>
      </c>
      <c r="GE250" s="99" t="s">
        <v>223</v>
      </c>
      <c r="GF250" s="47">
        <v>3</v>
      </c>
      <c r="GG250" s="48">
        <f t="shared" si="636"/>
        <v>6</v>
      </c>
      <c r="GH250" s="48">
        <f t="shared" si="637"/>
        <v>12</v>
      </c>
      <c r="GI250" s="48">
        <f t="shared" si="638"/>
        <v>12</v>
      </c>
      <c r="GJ250" s="48">
        <f t="shared" si="639"/>
        <v>57</v>
      </c>
      <c r="GK250" s="48">
        <f t="shared" si="640"/>
        <v>91</v>
      </c>
      <c r="GL250" s="118">
        <f t="shared" si="641"/>
        <v>4481568</v>
      </c>
      <c r="GM250" s="118">
        <f t="shared" si="642"/>
        <v>2000804.203125</v>
      </c>
      <c r="GN250" s="118">
        <f t="shared" si="643"/>
        <v>1500</v>
      </c>
      <c r="GO250" s="118">
        <f t="shared" si="644"/>
        <v>3001206304.6875</v>
      </c>
      <c r="GP250" s="51">
        <f t="shared" si="645"/>
        <v>0.13770429602949133</v>
      </c>
      <c r="GS250" s="48">
        <v>2</v>
      </c>
      <c r="GT250" s="47">
        <v>2</v>
      </c>
      <c r="GU250" s="97" t="s">
        <v>240</v>
      </c>
      <c r="GV250" s="297">
        <f t="shared" si="594"/>
        <v>5</v>
      </c>
      <c r="GW250" s="47" t="s">
        <v>206</v>
      </c>
      <c r="GX250" s="99" t="str">
        <f t="shared" si="589"/>
        <v>Pa2</v>
      </c>
      <c r="GY250" s="48">
        <f t="shared" si="656"/>
        <v>0</v>
      </c>
      <c r="GZ250" s="305">
        <f t="shared" si="590"/>
        <v>0</v>
      </c>
      <c r="HA250" s="95">
        <f t="shared" si="595"/>
        <v>0</v>
      </c>
      <c r="HB250" s="51">
        <f t="shared" si="591"/>
        <v>0</v>
      </c>
      <c r="HC250" s="51">
        <f t="shared" si="592"/>
        <v>0</v>
      </c>
      <c r="HD250" s="453">
        <f t="shared" si="593"/>
        <v>0</v>
      </c>
    </row>
    <row r="251" spans="13:212">
      <c r="M251" s="49" t="str">
        <f t="shared" si="587"/>
        <v>PIC-c</v>
      </c>
      <c r="N251" s="201">
        <f t="shared" si="576"/>
        <v>1</v>
      </c>
      <c r="O251" s="47" t="str">
        <f t="shared" si="577"/>
        <v/>
      </c>
      <c r="P251" s="47" t="str">
        <f t="shared" si="578"/>
        <v/>
      </c>
      <c r="Q251" s="47">
        <f t="shared" si="579"/>
        <v>1</v>
      </c>
      <c r="R251" s="201" t="str">
        <f t="shared" si="580"/>
        <v/>
      </c>
      <c r="AE251" s="49" t="str">
        <f t="shared" si="588"/>
        <v>PIC-c</v>
      </c>
      <c r="AF251" s="201">
        <f t="shared" si="581"/>
        <v>1</v>
      </c>
      <c r="AG251" s="47" t="str">
        <f t="shared" si="582"/>
        <v/>
      </c>
      <c r="AH251" s="47" t="str">
        <f t="shared" si="583"/>
        <v/>
      </c>
      <c r="AI251" s="47">
        <f t="shared" si="584"/>
        <v>1</v>
      </c>
      <c r="AJ251" s="201" t="str">
        <f t="shared" si="585"/>
        <v/>
      </c>
      <c r="AU251" s="47"/>
      <c r="AV251" s="48"/>
      <c r="AW251" s="47">
        <v>1</v>
      </c>
      <c r="AX251" s="47">
        <v>2</v>
      </c>
      <c r="AY251" s="47">
        <v>3</v>
      </c>
      <c r="AZ251" s="47">
        <v>4</v>
      </c>
      <c r="BA251" s="47">
        <v>5</v>
      </c>
      <c r="BK251" s="48">
        <f t="shared" si="646"/>
        <v>8</v>
      </c>
      <c r="BL251" s="48">
        <v>3</v>
      </c>
      <c r="BM251" s="47" t="str">
        <f t="shared" si="596"/>
        <v>Pb2</v>
      </c>
      <c r="BN251" s="47"/>
      <c r="BO251" s="47" t="s">
        <v>224</v>
      </c>
      <c r="BP251" s="99" t="s">
        <v>225</v>
      </c>
      <c r="BQ251" s="47" t="s">
        <v>97</v>
      </c>
      <c r="BR251" s="99" t="s">
        <v>223</v>
      </c>
      <c r="BS251" s="99" t="s">
        <v>223</v>
      </c>
      <c r="BT251" s="47">
        <v>2</v>
      </c>
      <c r="BU251" s="48">
        <f t="shared" si="597"/>
        <v>6</v>
      </c>
      <c r="BV251" s="48">
        <f t="shared" si="598"/>
        <v>12</v>
      </c>
      <c r="BW251" s="48">
        <f t="shared" si="599"/>
        <v>33</v>
      </c>
      <c r="BX251" s="48">
        <f t="shared" si="600"/>
        <v>72</v>
      </c>
      <c r="BY251" s="48">
        <f t="shared" si="601"/>
        <v>91</v>
      </c>
      <c r="BZ251" s="118">
        <f t="shared" si="602"/>
        <v>15567552</v>
      </c>
      <c r="CA251" s="118">
        <f t="shared" si="603"/>
        <v>0</v>
      </c>
      <c r="CB251" s="118">
        <f t="shared" si="604"/>
        <v>0</v>
      </c>
      <c r="CC251" s="118">
        <f t="shared" si="605"/>
        <v>0</v>
      </c>
      <c r="CD251" s="51">
        <f t="shared" si="606"/>
        <v>0</v>
      </c>
      <c r="CE251" s="81"/>
      <c r="CN251" s="48">
        <f t="shared" si="647"/>
        <v>8</v>
      </c>
      <c r="CO251" s="48">
        <v>3</v>
      </c>
      <c r="CP251" s="47" t="str">
        <f t="shared" si="607"/>
        <v>Pb2</v>
      </c>
      <c r="CQ251" s="47"/>
      <c r="CR251" s="47" t="s">
        <v>224</v>
      </c>
      <c r="CS251" s="99" t="s">
        <v>225</v>
      </c>
      <c r="CT251" s="47" t="s">
        <v>97</v>
      </c>
      <c r="CU251" s="99" t="s">
        <v>223</v>
      </c>
      <c r="CV251" s="99" t="s">
        <v>223</v>
      </c>
      <c r="CW251" s="47">
        <v>2</v>
      </c>
      <c r="CX251" s="48">
        <f t="shared" si="648"/>
        <v>6</v>
      </c>
      <c r="CY251" s="48">
        <f t="shared" si="649"/>
        <v>12</v>
      </c>
      <c r="CZ251" s="48">
        <f t="shared" si="650"/>
        <v>33</v>
      </c>
      <c r="DA251" s="48">
        <f t="shared" si="651"/>
        <v>72</v>
      </c>
      <c r="DB251" s="48">
        <f t="shared" si="652"/>
        <v>91</v>
      </c>
      <c r="DC251" s="118">
        <f t="shared" si="608"/>
        <v>15567552</v>
      </c>
      <c r="DD251" s="118">
        <f t="shared" si="609"/>
        <v>0</v>
      </c>
      <c r="DE251" s="118">
        <f t="shared" si="610"/>
        <v>0</v>
      </c>
      <c r="DF251" s="118">
        <f t="shared" si="611"/>
        <v>0</v>
      </c>
      <c r="DG251" s="51">
        <f t="shared" si="612"/>
        <v>0</v>
      </c>
      <c r="DI251" s="142"/>
      <c r="DJ251" s="142"/>
      <c r="DK251" s="142"/>
      <c r="DL251" s="142"/>
      <c r="DM251" s="142"/>
      <c r="DN251" s="142"/>
      <c r="DQ251" s="48">
        <f t="shared" si="653"/>
        <v>8</v>
      </c>
      <c r="DR251" s="48">
        <v>3</v>
      </c>
      <c r="DS251" s="47" t="str">
        <f t="shared" si="613"/>
        <v>Pb2</v>
      </c>
      <c r="DT251" s="47"/>
      <c r="DU251" s="47" t="s">
        <v>224</v>
      </c>
      <c r="DV251" s="99" t="s">
        <v>225</v>
      </c>
      <c r="DW251" s="47" t="s">
        <v>97</v>
      </c>
      <c r="DX251" s="99" t="s">
        <v>223</v>
      </c>
      <c r="DY251" s="99" t="s">
        <v>223</v>
      </c>
      <c r="DZ251" s="47">
        <v>2</v>
      </c>
      <c r="EA251" s="48">
        <f t="shared" si="614"/>
        <v>6</v>
      </c>
      <c r="EB251" s="48">
        <f t="shared" si="615"/>
        <v>12</v>
      </c>
      <c r="EC251" s="48">
        <f t="shared" si="616"/>
        <v>33</v>
      </c>
      <c r="ED251" s="48">
        <f t="shared" si="617"/>
        <v>72</v>
      </c>
      <c r="EE251" s="48">
        <f t="shared" si="618"/>
        <v>91</v>
      </c>
      <c r="EF251" s="118">
        <f t="shared" si="619"/>
        <v>15567552</v>
      </c>
      <c r="EG251" s="118">
        <f t="shared" si="620"/>
        <v>0</v>
      </c>
      <c r="EH251" s="118">
        <f t="shared" si="621"/>
        <v>0</v>
      </c>
      <c r="EI251" s="118">
        <f t="shared" si="622"/>
        <v>0</v>
      </c>
      <c r="EJ251" s="51">
        <f t="shared" si="623"/>
        <v>0</v>
      </c>
      <c r="EL251" s="142"/>
      <c r="EM251" s="142"/>
      <c r="EN251" s="142"/>
      <c r="EO251" s="142"/>
      <c r="EP251" s="142"/>
      <c r="EQ251" s="142"/>
      <c r="ER251" s="142"/>
      <c r="ET251" s="48">
        <f t="shared" si="654"/>
        <v>8</v>
      </c>
      <c r="EU251" s="48">
        <v>3</v>
      </c>
      <c r="EV251" s="47" t="str">
        <f t="shared" si="624"/>
        <v>Pb2</v>
      </c>
      <c r="EW251" s="47"/>
      <c r="EX251" s="47" t="s">
        <v>224</v>
      </c>
      <c r="EY251" s="99" t="s">
        <v>225</v>
      </c>
      <c r="EZ251" s="47" t="s">
        <v>97</v>
      </c>
      <c r="FA251" s="99" t="s">
        <v>223</v>
      </c>
      <c r="FB251" s="99" t="s">
        <v>223</v>
      </c>
      <c r="FC251" s="47">
        <v>2</v>
      </c>
      <c r="FD251" s="48">
        <f t="shared" si="625"/>
        <v>6</v>
      </c>
      <c r="FE251" s="48">
        <f t="shared" si="626"/>
        <v>12</v>
      </c>
      <c r="FF251" s="48">
        <f t="shared" si="627"/>
        <v>33</v>
      </c>
      <c r="FG251" s="48">
        <f t="shared" si="628"/>
        <v>72</v>
      </c>
      <c r="FH251" s="48">
        <f t="shared" si="629"/>
        <v>91</v>
      </c>
      <c r="FI251" s="118">
        <f t="shared" si="630"/>
        <v>15567552</v>
      </c>
      <c r="FJ251" s="118">
        <f t="shared" si="631"/>
        <v>0</v>
      </c>
      <c r="FK251" s="118">
        <f t="shared" si="632"/>
        <v>0</v>
      </c>
      <c r="FL251" s="118">
        <f t="shared" si="633"/>
        <v>0</v>
      </c>
      <c r="FM251" s="51">
        <f t="shared" si="634"/>
        <v>0</v>
      </c>
      <c r="FO251" s="142"/>
      <c r="FP251" s="142"/>
      <c r="FQ251" s="142"/>
      <c r="FR251" s="142"/>
      <c r="FS251" s="142"/>
      <c r="FT251" s="142"/>
      <c r="FU251" s="142"/>
      <c r="FW251" s="48">
        <f t="shared" si="655"/>
        <v>8</v>
      </c>
      <c r="FX251" s="48">
        <v>3</v>
      </c>
      <c r="FY251" s="47" t="str">
        <f t="shared" si="635"/>
        <v>Pb2</v>
      </c>
      <c r="FZ251" s="47"/>
      <c r="GA251" s="47" t="s">
        <v>224</v>
      </c>
      <c r="GB251" s="99" t="s">
        <v>225</v>
      </c>
      <c r="GC251" s="47" t="s">
        <v>97</v>
      </c>
      <c r="GD251" s="99" t="s">
        <v>223</v>
      </c>
      <c r="GE251" s="99" t="s">
        <v>223</v>
      </c>
      <c r="GF251" s="47">
        <v>2</v>
      </c>
      <c r="GG251" s="48">
        <f t="shared" si="636"/>
        <v>6</v>
      </c>
      <c r="GH251" s="48">
        <f t="shared" si="637"/>
        <v>12</v>
      </c>
      <c r="GI251" s="48">
        <f t="shared" si="638"/>
        <v>33</v>
      </c>
      <c r="GJ251" s="48">
        <f t="shared" si="639"/>
        <v>72</v>
      </c>
      <c r="GK251" s="48">
        <f t="shared" si="640"/>
        <v>91</v>
      </c>
      <c r="GL251" s="118">
        <f t="shared" si="641"/>
        <v>15567552</v>
      </c>
      <c r="GM251" s="118">
        <f t="shared" si="642"/>
        <v>0</v>
      </c>
      <c r="GN251" s="118">
        <f t="shared" si="643"/>
        <v>0</v>
      </c>
      <c r="GO251" s="118">
        <f t="shared" si="644"/>
        <v>0</v>
      </c>
      <c r="GP251" s="51">
        <f t="shared" si="645"/>
        <v>0</v>
      </c>
      <c r="GS251" s="48">
        <v>2</v>
      </c>
      <c r="GT251" s="47">
        <v>1</v>
      </c>
      <c r="GU251" s="97" t="s">
        <v>240</v>
      </c>
      <c r="GV251" s="297">
        <f t="shared" si="594"/>
        <v>5</v>
      </c>
      <c r="GW251" s="47" t="s">
        <v>206</v>
      </c>
      <c r="GX251" s="99" t="str">
        <f t="shared" si="589"/>
        <v>Pa1</v>
      </c>
      <c r="GY251" s="48">
        <f t="shared" si="656"/>
        <v>0</v>
      </c>
      <c r="GZ251" s="305">
        <f t="shared" si="590"/>
        <v>0</v>
      </c>
      <c r="HA251" s="95">
        <f t="shared" si="595"/>
        <v>0</v>
      </c>
      <c r="HB251" s="51">
        <f t="shared" si="591"/>
        <v>0</v>
      </c>
      <c r="HC251" s="51">
        <f t="shared" si="592"/>
        <v>0</v>
      </c>
      <c r="HD251" s="453">
        <f t="shared" si="593"/>
        <v>0</v>
      </c>
    </row>
    <row r="252" spans="13:212">
      <c r="M252" s="49" t="str">
        <f t="shared" si="587"/>
        <v>PIC-c</v>
      </c>
      <c r="N252" s="201">
        <f t="shared" si="576"/>
        <v>1</v>
      </c>
      <c r="O252" s="47" t="str">
        <f t="shared" si="577"/>
        <v/>
      </c>
      <c r="P252" s="47" t="str">
        <f t="shared" si="578"/>
        <v/>
      </c>
      <c r="Q252" s="47">
        <f t="shared" si="579"/>
        <v>1</v>
      </c>
      <c r="R252" s="201" t="str">
        <f t="shared" si="580"/>
        <v/>
      </c>
      <c r="AE252" s="49" t="str">
        <f t="shared" si="588"/>
        <v>PIC-c</v>
      </c>
      <c r="AF252" s="201">
        <f t="shared" si="581"/>
        <v>1</v>
      </c>
      <c r="AG252" s="47" t="str">
        <f t="shared" si="582"/>
        <v/>
      </c>
      <c r="AH252" s="47" t="str">
        <f t="shared" si="583"/>
        <v/>
      </c>
      <c r="AI252" s="47">
        <f t="shared" si="584"/>
        <v>1</v>
      </c>
      <c r="AJ252" s="201" t="str">
        <f t="shared" si="585"/>
        <v/>
      </c>
      <c r="AT252" s="46">
        <f t="shared" ref="AT252:AV264" si="657">AT167</f>
        <v>1</v>
      </c>
      <c r="AU252" s="47" t="str">
        <f t="shared" si="657"/>
        <v>Wild</v>
      </c>
      <c r="AV252" s="47" t="str">
        <f t="shared" si="657"/>
        <v>Wd</v>
      </c>
      <c r="AW252" s="171">
        <f ca="1">$AW$133+AW167</f>
        <v>0</v>
      </c>
      <c r="AX252" s="171">
        <f ca="1">$AX$133+AX167</f>
        <v>0</v>
      </c>
      <c r="AY252" s="171">
        <f ca="1">$AY$133+AY167</f>
        <v>0</v>
      </c>
      <c r="AZ252" s="171">
        <f ca="1">$AZ$133+AZ167</f>
        <v>0</v>
      </c>
      <c r="BA252" s="171">
        <f ca="1">$BA$133+BA167</f>
        <v>0</v>
      </c>
      <c r="BK252" s="48">
        <f t="shared" si="646"/>
        <v>9</v>
      </c>
      <c r="BL252" s="48">
        <v>4</v>
      </c>
      <c r="BM252" s="47" t="str">
        <f t="shared" si="596"/>
        <v>Pc5</v>
      </c>
      <c r="BN252" s="47"/>
      <c r="BO252" s="47" t="s">
        <v>226</v>
      </c>
      <c r="BP252" s="99" t="s">
        <v>227</v>
      </c>
      <c r="BQ252" s="99" t="s">
        <v>227</v>
      </c>
      <c r="BR252" s="99" t="s">
        <v>227</v>
      </c>
      <c r="BS252" s="99" t="s">
        <v>227</v>
      </c>
      <c r="BT252" s="47">
        <v>5</v>
      </c>
      <c r="BU252" s="48">
        <f t="shared" si="597"/>
        <v>12</v>
      </c>
      <c r="BV252" s="48">
        <f t="shared" si="598"/>
        <v>8</v>
      </c>
      <c r="BW252" s="48">
        <f t="shared" si="599"/>
        <v>16</v>
      </c>
      <c r="BX252" s="48">
        <f t="shared" si="600"/>
        <v>12</v>
      </c>
      <c r="BY252" s="48">
        <f t="shared" si="601"/>
        <v>18</v>
      </c>
      <c r="BZ252" s="118">
        <f t="shared" si="602"/>
        <v>331776</v>
      </c>
      <c r="CA252" s="118">
        <f t="shared" si="603"/>
        <v>85827.259498787389</v>
      </c>
      <c r="CB252" s="118">
        <f t="shared" si="604"/>
        <v>9000</v>
      </c>
      <c r="CC252" s="118">
        <f t="shared" si="605"/>
        <v>772445335.48908651</v>
      </c>
      <c r="CD252" s="51">
        <f t="shared" si="606"/>
        <v>3.5442095726193196E-2</v>
      </c>
      <c r="CE252" s="81"/>
      <c r="CN252" s="48">
        <f t="shared" si="647"/>
        <v>9</v>
      </c>
      <c r="CO252" s="48">
        <v>4</v>
      </c>
      <c r="CP252" s="47" t="str">
        <f t="shared" si="607"/>
        <v>Pc5</v>
      </c>
      <c r="CQ252" s="47"/>
      <c r="CR252" s="47" t="s">
        <v>226</v>
      </c>
      <c r="CS252" s="99" t="s">
        <v>227</v>
      </c>
      <c r="CT252" s="99" t="s">
        <v>227</v>
      </c>
      <c r="CU252" s="99" t="s">
        <v>227</v>
      </c>
      <c r="CV252" s="99" t="s">
        <v>227</v>
      </c>
      <c r="CW252" s="47">
        <v>5</v>
      </c>
      <c r="CX252" s="48">
        <f t="shared" si="648"/>
        <v>12</v>
      </c>
      <c r="CY252" s="48">
        <f t="shared" si="649"/>
        <v>8</v>
      </c>
      <c r="CZ252" s="48">
        <f t="shared" si="650"/>
        <v>16</v>
      </c>
      <c r="DA252" s="48">
        <f t="shared" si="651"/>
        <v>12</v>
      </c>
      <c r="DB252" s="48">
        <f t="shared" si="652"/>
        <v>18</v>
      </c>
      <c r="DC252" s="118">
        <f t="shared" si="608"/>
        <v>331776</v>
      </c>
      <c r="DD252" s="118">
        <f t="shared" si="609"/>
        <v>73377.67257019438</v>
      </c>
      <c r="DE252" s="118">
        <f t="shared" si="610"/>
        <v>14400</v>
      </c>
      <c r="DF252" s="118">
        <f t="shared" si="611"/>
        <v>1056638485.0107991</v>
      </c>
      <c r="DG252" s="51">
        <f t="shared" si="612"/>
        <v>4.848172500131772E-2</v>
      </c>
      <c r="DI252" s="142"/>
      <c r="DJ252" s="142"/>
      <c r="DK252" s="142"/>
      <c r="DL252" s="142"/>
      <c r="DM252" s="142"/>
      <c r="DN252" s="142"/>
      <c r="DQ252" s="48">
        <f t="shared" si="653"/>
        <v>9</v>
      </c>
      <c r="DR252" s="48">
        <v>4</v>
      </c>
      <c r="DS252" s="47" t="str">
        <f t="shared" si="613"/>
        <v>Pc5</v>
      </c>
      <c r="DT252" s="47"/>
      <c r="DU252" s="47" t="s">
        <v>226</v>
      </c>
      <c r="DV252" s="99" t="s">
        <v>227</v>
      </c>
      <c r="DW252" s="99" t="s">
        <v>227</v>
      </c>
      <c r="DX252" s="99" t="s">
        <v>227</v>
      </c>
      <c r="DY252" s="99" t="s">
        <v>227</v>
      </c>
      <c r="DZ252" s="47">
        <v>5</v>
      </c>
      <c r="EA252" s="48">
        <f t="shared" si="614"/>
        <v>12</v>
      </c>
      <c r="EB252" s="48">
        <f t="shared" si="615"/>
        <v>8</v>
      </c>
      <c r="EC252" s="48">
        <f t="shared" si="616"/>
        <v>16</v>
      </c>
      <c r="ED252" s="48">
        <f t="shared" si="617"/>
        <v>12</v>
      </c>
      <c r="EE252" s="48">
        <f t="shared" si="618"/>
        <v>18</v>
      </c>
      <c r="EF252" s="118">
        <f t="shared" si="619"/>
        <v>331776</v>
      </c>
      <c r="EG252" s="118">
        <f t="shared" si="620"/>
        <v>107866.34504457262</v>
      </c>
      <c r="EH252" s="118">
        <f t="shared" si="621"/>
        <v>18000</v>
      </c>
      <c r="EI252" s="118">
        <f t="shared" si="622"/>
        <v>1941594210.8023071</v>
      </c>
      <c r="EJ252" s="51">
        <f t="shared" si="623"/>
        <v>8.9086132984552327E-2</v>
      </c>
      <c r="EL252" s="142"/>
      <c r="EM252" s="142"/>
      <c r="EN252" s="142"/>
      <c r="EO252" s="142"/>
      <c r="EP252" s="142"/>
      <c r="EQ252" s="142"/>
      <c r="ER252" s="142"/>
      <c r="ET252" s="48">
        <f t="shared" si="654"/>
        <v>9</v>
      </c>
      <c r="EU252" s="48">
        <v>4</v>
      </c>
      <c r="EV252" s="47" t="str">
        <f t="shared" si="624"/>
        <v>Pc5</v>
      </c>
      <c r="EW252" s="47"/>
      <c r="EX252" s="47" t="s">
        <v>226</v>
      </c>
      <c r="EY252" s="99" t="s">
        <v>227</v>
      </c>
      <c r="EZ252" s="99" t="s">
        <v>227</v>
      </c>
      <c r="FA252" s="99" t="s">
        <v>227</v>
      </c>
      <c r="FB252" s="99" t="s">
        <v>227</v>
      </c>
      <c r="FC252" s="47">
        <v>5</v>
      </c>
      <c r="FD252" s="48">
        <f t="shared" si="625"/>
        <v>12</v>
      </c>
      <c r="FE252" s="48">
        <f t="shared" si="626"/>
        <v>8</v>
      </c>
      <c r="FF252" s="48">
        <f t="shared" si="627"/>
        <v>16</v>
      </c>
      <c r="FG252" s="48">
        <f t="shared" si="628"/>
        <v>12</v>
      </c>
      <c r="FH252" s="48">
        <f t="shared" si="629"/>
        <v>18</v>
      </c>
      <c r="FI252" s="118">
        <f t="shared" si="630"/>
        <v>331776</v>
      </c>
      <c r="FJ252" s="118">
        <f t="shared" si="631"/>
        <v>71128.955395683457</v>
      </c>
      <c r="FK252" s="118">
        <f t="shared" si="632"/>
        <v>27000</v>
      </c>
      <c r="FL252" s="118">
        <f t="shared" si="633"/>
        <v>1920481795.6834533</v>
      </c>
      <c r="FM252" s="51">
        <f t="shared" si="634"/>
        <v>8.8117432413424193E-2</v>
      </c>
      <c r="FO252" s="142"/>
      <c r="FP252" s="142"/>
      <c r="FQ252" s="142"/>
      <c r="FR252" s="142"/>
      <c r="FS252" s="142"/>
      <c r="FT252" s="142"/>
      <c r="FU252" s="142"/>
      <c r="FW252" s="48">
        <f t="shared" si="655"/>
        <v>9</v>
      </c>
      <c r="FX252" s="48">
        <v>4</v>
      </c>
      <c r="FY252" s="47" t="str">
        <f t="shared" si="635"/>
        <v>Pc5</v>
      </c>
      <c r="FZ252" s="47"/>
      <c r="GA252" s="47" t="s">
        <v>226</v>
      </c>
      <c r="GB252" s="99" t="s">
        <v>227</v>
      </c>
      <c r="GC252" s="99" t="s">
        <v>227</v>
      </c>
      <c r="GD252" s="99" t="s">
        <v>227</v>
      </c>
      <c r="GE252" s="99" t="s">
        <v>227</v>
      </c>
      <c r="GF252" s="47">
        <v>5</v>
      </c>
      <c r="GG252" s="48">
        <f t="shared" si="636"/>
        <v>12</v>
      </c>
      <c r="GH252" s="48">
        <f t="shared" si="637"/>
        <v>8</v>
      </c>
      <c r="GI252" s="48">
        <f t="shared" si="638"/>
        <v>16</v>
      </c>
      <c r="GJ252" s="48">
        <f t="shared" si="639"/>
        <v>12</v>
      </c>
      <c r="GK252" s="48">
        <f t="shared" si="640"/>
        <v>18</v>
      </c>
      <c r="GL252" s="118">
        <f t="shared" si="641"/>
        <v>331776</v>
      </c>
      <c r="GM252" s="118">
        <f t="shared" si="642"/>
        <v>148122</v>
      </c>
      <c r="GN252" s="118">
        <f t="shared" si="643"/>
        <v>54000</v>
      </c>
      <c r="GO252" s="118">
        <f t="shared" si="644"/>
        <v>7998588000</v>
      </c>
      <c r="GP252" s="51">
        <f t="shared" si="645"/>
        <v>0.36699907235621521</v>
      </c>
      <c r="GS252" s="48">
        <v>3</v>
      </c>
      <c r="GT252" s="47">
        <v>5</v>
      </c>
      <c r="GU252" s="97" t="s">
        <v>240</v>
      </c>
      <c r="GV252" s="297">
        <f t="shared" si="594"/>
        <v>5</v>
      </c>
      <c r="GW252" s="47" t="s">
        <v>206</v>
      </c>
      <c r="GX252" s="99" t="str">
        <f t="shared" si="589"/>
        <v>Pb5</v>
      </c>
      <c r="GY252" s="48">
        <f t="shared" si="656"/>
        <v>9000</v>
      </c>
      <c r="GZ252" s="305">
        <f t="shared" si="590"/>
        <v>4001.2581815733156</v>
      </c>
      <c r="HA252" s="95">
        <f t="shared" si="595"/>
        <v>43759.333203325747</v>
      </c>
      <c r="HB252" s="51">
        <f t="shared" si="591"/>
        <v>3.1901442930921234E-5</v>
      </c>
      <c r="HC252" s="51">
        <f t="shared" si="592"/>
        <v>3.4278401661888181E-3</v>
      </c>
      <c r="HD252" s="453">
        <f t="shared" si="593"/>
        <v>0.50855651794060119</v>
      </c>
    </row>
    <row r="253" spans="13:212">
      <c r="M253" s="49" t="str">
        <f t="shared" si="587"/>
        <v>PIC-c</v>
      </c>
      <c r="N253" s="201">
        <f t="shared" si="576"/>
        <v>1</v>
      </c>
      <c r="O253" s="47" t="str">
        <f t="shared" si="577"/>
        <v/>
      </c>
      <c r="P253" s="47" t="str">
        <f t="shared" si="578"/>
        <v/>
      </c>
      <c r="Q253" s="47">
        <f t="shared" si="579"/>
        <v>1</v>
      </c>
      <c r="R253" s="201" t="str">
        <f t="shared" si="580"/>
        <v/>
      </c>
      <c r="AE253" s="49" t="str">
        <f t="shared" si="588"/>
        <v>PIC-c</v>
      </c>
      <c r="AF253" s="201">
        <f t="shared" si="581"/>
        <v>1</v>
      </c>
      <c r="AG253" s="47" t="str">
        <f t="shared" si="582"/>
        <v/>
      </c>
      <c r="AH253" s="47" t="str">
        <f t="shared" si="583"/>
        <v/>
      </c>
      <c r="AI253" s="47">
        <f t="shared" si="584"/>
        <v>1</v>
      </c>
      <c r="AJ253" s="201">
        <f t="shared" si="585"/>
        <v>1</v>
      </c>
      <c r="AT253" s="46">
        <f t="shared" si="657"/>
        <v>2</v>
      </c>
      <c r="AU253" s="47" t="str">
        <f t="shared" si="657"/>
        <v>PIC-a</v>
      </c>
      <c r="AV253" s="47" t="str">
        <f t="shared" si="657"/>
        <v>Pa</v>
      </c>
      <c r="AW253" s="171">
        <f ca="1">$AW$134+AW168</f>
        <v>0</v>
      </c>
      <c r="AX253" s="171">
        <f ca="1">$AX$134+AX168</f>
        <v>0</v>
      </c>
      <c r="AY253" s="171">
        <f ca="1">$AY$134+AY168</f>
        <v>3.0445060217004334E-2</v>
      </c>
      <c r="AZ253" s="171">
        <f ca="1">$AZ$134+AZ168</f>
        <v>5.1574995921660351E-2</v>
      </c>
      <c r="BA253" s="171">
        <f ca="1">$BA$134+BA168</f>
        <v>1.9218980883761047E-2</v>
      </c>
      <c r="BK253" s="48">
        <f t="shared" si="646"/>
        <v>10</v>
      </c>
      <c r="BL253" s="48">
        <v>4</v>
      </c>
      <c r="BM253" s="47" t="str">
        <f t="shared" si="596"/>
        <v>Pc4</v>
      </c>
      <c r="BN253" s="47"/>
      <c r="BO253" s="47" t="s">
        <v>226</v>
      </c>
      <c r="BP253" s="99" t="s">
        <v>227</v>
      </c>
      <c r="BQ253" s="99" t="s">
        <v>227</v>
      </c>
      <c r="BR253" s="99" t="s">
        <v>227</v>
      </c>
      <c r="BS253" s="47" t="s">
        <v>112</v>
      </c>
      <c r="BT253" s="47">
        <v>4</v>
      </c>
      <c r="BU253" s="48">
        <f t="shared" si="597"/>
        <v>12</v>
      </c>
      <c r="BV253" s="48">
        <f t="shared" si="598"/>
        <v>8</v>
      </c>
      <c r="BW253" s="48">
        <f t="shared" si="599"/>
        <v>16</v>
      </c>
      <c r="BX253" s="48">
        <f t="shared" si="600"/>
        <v>12</v>
      </c>
      <c r="BY253" s="48">
        <f t="shared" si="601"/>
        <v>73</v>
      </c>
      <c r="BZ253" s="118">
        <f t="shared" si="602"/>
        <v>1345536</v>
      </c>
      <c r="CA253" s="118">
        <f t="shared" si="603"/>
        <v>348077.21907841554</v>
      </c>
      <c r="CB253" s="118">
        <f t="shared" si="604"/>
        <v>1500</v>
      </c>
      <c r="CC253" s="118">
        <f t="shared" si="605"/>
        <v>522115828.61762333</v>
      </c>
      <c r="CD253" s="51">
        <f t="shared" si="606"/>
        <v>2.3956231370482441E-2</v>
      </c>
      <c r="CE253" s="81"/>
      <c r="CN253" s="48">
        <f t="shared" si="647"/>
        <v>10</v>
      </c>
      <c r="CO253" s="48">
        <v>4</v>
      </c>
      <c r="CP253" s="47" t="str">
        <f t="shared" si="607"/>
        <v>Pc4</v>
      </c>
      <c r="CQ253" s="47"/>
      <c r="CR253" s="47" t="s">
        <v>226</v>
      </c>
      <c r="CS253" s="99" t="s">
        <v>227</v>
      </c>
      <c r="CT253" s="99" t="s">
        <v>227</v>
      </c>
      <c r="CU253" s="99" t="s">
        <v>227</v>
      </c>
      <c r="CV253" s="47" t="s">
        <v>112</v>
      </c>
      <c r="CW253" s="47">
        <v>4</v>
      </c>
      <c r="CX253" s="48">
        <f t="shared" si="648"/>
        <v>12</v>
      </c>
      <c r="CY253" s="48">
        <f t="shared" si="649"/>
        <v>8</v>
      </c>
      <c r="CZ253" s="48">
        <f t="shared" si="650"/>
        <v>16</v>
      </c>
      <c r="DA253" s="48">
        <f t="shared" si="651"/>
        <v>12</v>
      </c>
      <c r="DB253" s="48">
        <f t="shared" si="652"/>
        <v>73</v>
      </c>
      <c r="DC253" s="118">
        <f t="shared" si="608"/>
        <v>1345536</v>
      </c>
      <c r="DD253" s="118">
        <f t="shared" si="609"/>
        <v>297587.22764578834</v>
      </c>
      <c r="DE253" s="118">
        <f t="shared" si="610"/>
        <v>2400</v>
      </c>
      <c r="DF253" s="118">
        <f t="shared" si="611"/>
        <v>714209346.34989202</v>
      </c>
      <c r="DG253" s="51">
        <f t="shared" si="612"/>
        <v>3.2770054862001789E-2</v>
      </c>
      <c r="DI253" s="142"/>
      <c r="DJ253" s="142"/>
      <c r="DK253" s="142"/>
      <c r="DL253" s="142"/>
      <c r="DM253" s="142"/>
      <c r="DN253" s="142"/>
      <c r="DQ253" s="48">
        <f t="shared" si="653"/>
        <v>10</v>
      </c>
      <c r="DR253" s="48">
        <v>4</v>
      </c>
      <c r="DS253" s="47" t="str">
        <f t="shared" si="613"/>
        <v>Pc4</v>
      </c>
      <c r="DT253" s="47"/>
      <c r="DU253" s="47" t="s">
        <v>226</v>
      </c>
      <c r="DV253" s="99" t="s">
        <v>227</v>
      </c>
      <c r="DW253" s="99" t="s">
        <v>227</v>
      </c>
      <c r="DX253" s="99" t="s">
        <v>227</v>
      </c>
      <c r="DY253" s="47" t="s">
        <v>112</v>
      </c>
      <c r="DZ253" s="47">
        <v>4</v>
      </c>
      <c r="EA253" s="48">
        <f t="shared" si="614"/>
        <v>12</v>
      </c>
      <c r="EB253" s="48">
        <f t="shared" si="615"/>
        <v>8</v>
      </c>
      <c r="EC253" s="48">
        <f t="shared" si="616"/>
        <v>16</v>
      </c>
      <c r="ED253" s="48">
        <f t="shared" si="617"/>
        <v>12</v>
      </c>
      <c r="EE253" s="48">
        <f t="shared" si="618"/>
        <v>73</v>
      </c>
      <c r="EF253" s="118">
        <f t="shared" si="619"/>
        <v>1345536</v>
      </c>
      <c r="EG253" s="118">
        <f t="shared" si="620"/>
        <v>437457.95490298897</v>
      </c>
      <c r="EH253" s="118">
        <f t="shared" si="621"/>
        <v>3000</v>
      </c>
      <c r="EI253" s="118">
        <f t="shared" si="622"/>
        <v>1312373864.708967</v>
      </c>
      <c r="EJ253" s="51">
        <f t="shared" si="623"/>
        <v>6.0215626924743713E-2</v>
      </c>
      <c r="EL253" s="142"/>
      <c r="EM253" s="142"/>
      <c r="EN253" s="142"/>
      <c r="EO253" s="142"/>
      <c r="EP253" s="142"/>
      <c r="EQ253" s="142"/>
      <c r="ER253" s="142"/>
      <c r="ET253" s="48">
        <f t="shared" si="654"/>
        <v>10</v>
      </c>
      <c r="EU253" s="48">
        <v>4</v>
      </c>
      <c r="EV253" s="47" t="str">
        <f t="shared" si="624"/>
        <v>Pc4</v>
      </c>
      <c r="EW253" s="47"/>
      <c r="EX253" s="47" t="s">
        <v>226</v>
      </c>
      <c r="EY253" s="99" t="s">
        <v>227</v>
      </c>
      <c r="EZ253" s="99" t="s">
        <v>227</v>
      </c>
      <c r="FA253" s="99" t="s">
        <v>227</v>
      </c>
      <c r="FB253" s="47" t="s">
        <v>112</v>
      </c>
      <c r="FC253" s="47">
        <v>4</v>
      </c>
      <c r="FD253" s="48">
        <f t="shared" si="625"/>
        <v>12</v>
      </c>
      <c r="FE253" s="48">
        <f t="shared" si="626"/>
        <v>8</v>
      </c>
      <c r="FF253" s="48">
        <f t="shared" si="627"/>
        <v>16</v>
      </c>
      <c r="FG253" s="48">
        <f t="shared" si="628"/>
        <v>12</v>
      </c>
      <c r="FH253" s="48">
        <f t="shared" si="629"/>
        <v>73</v>
      </c>
      <c r="FI253" s="118">
        <f t="shared" si="630"/>
        <v>1345536</v>
      </c>
      <c r="FJ253" s="118">
        <f t="shared" si="631"/>
        <v>288467.43021582736</v>
      </c>
      <c r="FK253" s="118">
        <f t="shared" si="632"/>
        <v>4500</v>
      </c>
      <c r="FL253" s="118">
        <f t="shared" si="633"/>
        <v>1298103435.9712231</v>
      </c>
      <c r="FM253" s="51">
        <f t="shared" si="634"/>
        <v>5.956085709425895E-2</v>
      </c>
      <c r="FO253" s="142"/>
      <c r="FP253" s="142"/>
      <c r="FQ253" s="142"/>
      <c r="FR253" s="142"/>
      <c r="FS253" s="142"/>
      <c r="FT253" s="142"/>
      <c r="FU253" s="142"/>
      <c r="FW253" s="48">
        <f t="shared" si="655"/>
        <v>10</v>
      </c>
      <c r="FX253" s="48">
        <v>4</v>
      </c>
      <c r="FY253" s="47" t="str">
        <f t="shared" si="635"/>
        <v>Pc4</v>
      </c>
      <c r="FZ253" s="47"/>
      <c r="GA253" s="47" t="s">
        <v>226</v>
      </c>
      <c r="GB253" s="99" t="s">
        <v>227</v>
      </c>
      <c r="GC253" s="99" t="s">
        <v>227</v>
      </c>
      <c r="GD253" s="99" t="s">
        <v>227</v>
      </c>
      <c r="GE253" s="47" t="s">
        <v>112</v>
      </c>
      <c r="GF253" s="47">
        <v>4</v>
      </c>
      <c r="GG253" s="48">
        <f t="shared" si="636"/>
        <v>12</v>
      </c>
      <c r="GH253" s="48">
        <f t="shared" si="637"/>
        <v>8</v>
      </c>
      <c r="GI253" s="48">
        <f t="shared" si="638"/>
        <v>16</v>
      </c>
      <c r="GJ253" s="48">
        <f t="shared" si="639"/>
        <v>12</v>
      </c>
      <c r="GK253" s="48">
        <f t="shared" si="640"/>
        <v>73</v>
      </c>
      <c r="GL253" s="118">
        <f t="shared" si="641"/>
        <v>1345536</v>
      </c>
      <c r="GM253" s="118">
        <f t="shared" si="642"/>
        <v>600717</v>
      </c>
      <c r="GN253" s="118">
        <f t="shared" si="643"/>
        <v>9000</v>
      </c>
      <c r="GO253" s="118">
        <f t="shared" si="644"/>
        <v>5406453000</v>
      </c>
      <c r="GP253" s="51">
        <f t="shared" si="645"/>
        <v>0.24806418779633066</v>
      </c>
      <c r="GS253" s="48">
        <v>3</v>
      </c>
      <c r="GT253" s="47">
        <v>4</v>
      </c>
      <c r="GU253" s="97" t="s">
        <v>240</v>
      </c>
      <c r="GV253" s="297">
        <f t="shared" si="594"/>
        <v>5</v>
      </c>
      <c r="GW253" s="47" t="s">
        <v>206</v>
      </c>
      <c r="GX253" s="99" t="str">
        <f t="shared" si="589"/>
        <v>Pb4</v>
      </c>
      <c r="GY253" s="48">
        <f t="shared" si="656"/>
        <v>1500</v>
      </c>
      <c r="GZ253" s="305">
        <f t="shared" si="590"/>
        <v>20273.041453304806</v>
      </c>
      <c r="HA253" s="95">
        <f t="shared" si="595"/>
        <v>8636.7105006563943</v>
      </c>
      <c r="HB253" s="51">
        <f t="shared" si="591"/>
        <v>1.6163397751666766E-4</v>
      </c>
      <c r="HC253" s="51">
        <f t="shared" si="592"/>
        <v>2.8946205847816694E-3</v>
      </c>
      <c r="HD253" s="453">
        <f t="shared" si="593"/>
        <v>6.7685338321675878E-2</v>
      </c>
    </row>
    <row r="254" spans="13:212">
      <c r="M254" s="49" t="str">
        <f t="shared" si="587"/>
        <v>PIC-c</v>
      </c>
      <c r="N254" s="201">
        <f t="shared" si="576"/>
        <v>1</v>
      </c>
      <c r="O254" s="47" t="str">
        <f t="shared" si="577"/>
        <v/>
      </c>
      <c r="P254" s="47" t="str">
        <f t="shared" si="578"/>
        <v/>
      </c>
      <c r="Q254" s="47">
        <f t="shared" si="579"/>
        <v>1</v>
      </c>
      <c r="R254" s="201" t="str">
        <f t="shared" si="580"/>
        <v/>
      </c>
      <c r="AE254" s="49" t="str">
        <f t="shared" si="588"/>
        <v>PIC-c</v>
      </c>
      <c r="AF254" s="201">
        <f t="shared" si="581"/>
        <v>1</v>
      </c>
      <c r="AG254" s="47" t="str">
        <f t="shared" si="582"/>
        <v/>
      </c>
      <c r="AH254" s="47" t="str">
        <f t="shared" si="583"/>
        <v/>
      </c>
      <c r="AI254" s="47">
        <f t="shared" si="584"/>
        <v>1</v>
      </c>
      <c r="AJ254" s="201">
        <f t="shared" si="585"/>
        <v>1</v>
      </c>
      <c r="AT254" s="46">
        <f t="shared" si="657"/>
        <v>3</v>
      </c>
      <c r="AU254" s="47" t="str">
        <f t="shared" si="657"/>
        <v>PIC-b</v>
      </c>
      <c r="AV254" s="47" t="str">
        <f t="shared" si="657"/>
        <v>Pb</v>
      </c>
      <c r="AW254" s="171">
        <f ca="1">$AW$135+AW169</f>
        <v>0</v>
      </c>
      <c r="AX254" s="171">
        <f ca="1">$AX$135+AX169</f>
        <v>0</v>
      </c>
      <c r="AY254" s="171">
        <f ca="1">$AY$135+AY169</f>
        <v>1.5874956832265485E-2</v>
      </c>
      <c r="AZ254" s="171">
        <f ca="1">$AZ$135+AZ169</f>
        <v>2.3291211829306494E-2</v>
      </c>
      <c r="BA254" s="171">
        <f ca="1">$BA$135+BA169</f>
        <v>2.2626383514850822E-2</v>
      </c>
      <c r="BK254" s="48">
        <f t="shared" si="646"/>
        <v>11</v>
      </c>
      <c r="BL254" s="48">
        <v>4</v>
      </c>
      <c r="BM254" s="47" t="str">
        <f t="shared" si="596"/>
        <v>Pc3</v>
      </c>
      <c r="BN254" s="47"/>
      <c r="BO254" s="47" t="s">
        <v>226</v>
      </c>
      <c r="BP254" s="99" t="s">
        <v>227</v>
      </c>
      <c r="BQ254" s="99" t="s">
        <v>227</v>
      </c>
      <c r="BR254" s="47" t="s">
        <v>112</v>
      </c>
      <c r="BS254" s="99" t="s">
        <v>223</v>
      </c>
      <c r="BT254" s="47">
        <v>3</v>
      </c>
      <c r="BU254" s="48">
        <f t="shared" si="597"/>
        <v>12</v>
      </c>
      <c r="BV254" s="48">
        <f t="shared" si="598"/>
        <v>8</v>
      </c>
      <c r="BW254" s="48">
        <f t="shared" si="599"/>
        <v>16</v>
      </c>
      <c r="BX254" s="48">
        <f t="shared" si="600"/>
        <v>60</v>
      </c>
      <c r="BY254" s="48">
        <f t="shared" si="601"/>
        <v>91</v>
      </c>
      <c r="BZ254" s="118">
        <f t="shared" si="602"/>
        <v>8386560</v>
      </c>
      <c r="CA254" s="118">
        <f t="shared" si="603"/>
        <v>2169522.3928860147</v>
      </c>
      <c r="CB254" s="118">
        <f t="shared" si="604"/>
        <v>150</v>
      </c>
      <c r="CC254" s="118">
        <f t="shared" si="605"/>
        <v>325428358.93290222</v>
      </c>
      <c r="CD254" s="51">
        <f t="shared" si="606"/>
        <v>1.4931623662423987E-2</v>
      </c>
      <c r="CE254" s="81"/>
      <c r="CN254" s="48">
        <f t="shared" si="647"/>
        <v>11</v>
      </c>
      <c r="CO254" s="48">
        <v>4</v>
      </c>
      <c r="CP254" s="47" t="str">
        <f t="shared" si="607"/>
        <v>Pc3</v>
      </c>
      <c r="CQ254" s="47"/>
      <c r="CR254" s="47" t="s">
        <v>226</v>
      </c>
      <c r="CS254" s="99" t="s">
        <v>227</v>
      </c>
      <c r="CT254" s="99" t="s">
        <v>227</v>
      </c>
      <c r="CU254" s="47" t="s">
        <v>112</v>
      </c>
      <c r="CV254" s="99" t="s">
        <v>223</v>
      </c>
      <c r="CW254" s="47">
        <v>3</v>
      </c>
      <c r="CX254" s="48">
        <f t="shared" si="648"/>
        <v>12</v>
      </c>
      <c r="CY254" s="48">
        <f t="shared" si="649"/>
        <v>8</v>
      </c>
      <c r="CZ254" s="48">
        <f t="shared" si="650"/>
        <v>16</v>
      </c>
      <c r="DA254" s="48">
        <f t="shared" si="651"/>
        <v>60</v>
      </c>
      <c r="DB254" s="48">
        <f t="shared" si="652"/>
        <v>91</v>
      </c>
      <c r="DC254" s="118">
        <f t="shared" si="608"/>
        <v>8386560</v>
      </c>
      <c r="DD254" s="118">
        <f t="shared" si="609"/>
        <v>1854824.5010799137</v>
      </c>
      <c r="DE254" s="118">
        <f t="shared" si="610"/>
        <v>240</v>
      </c>
      <c r="DF254" s="118">
        <f t="shared" si="611"/>
        <v>445157880.25917929</v>
      </c>
      <c r="DG254" s="51">
        <f t="shared" si="612"/>
        <v>2.0425171181110705E-2</v>
      </c>
      <c r="DI254" s="142"/>
      <c r="DJ254" s="142"/>
      <c r="DK254" s="142"/>
      <c r="DL254" s="142"/>
      <c r="DM254" s="142"/>
      <c r="DN254" s="142"/>
      <c r="DQ254" s="48">
        <f t="shared" si="653"/>
        <v>11</v>
      </c>
      <c r="DR254" s="48">
        <v>4</v>
      </c>
      <c r="DS254" s="47" t="str">
        <f t="shared" si="613"/>
        <v>Pc3</v>
      </c>
      <c r="DT254" s="47"/>
      <c r="DU254" s="47" t="s">
        <v>226</v>
      </c>
      <c r="DV254" s="99" t="s">
        <v>227</v>
      </c>
      <c r="DW254" s="99" t="s">
        <v>227</v>
      </c>
      <c r="DX254" s="47" t="s">
        <v>112</v>
      </c>
      <c r="DY254" s="99" t="s">
        <v>223</v>
      </c>
      <c r="DZ254" s="47">
        <v>3</v>
      </c>
      <c r="EA254" s="48">
        <f t="shared" si="614"/>
        <v>12</v>
      </c>
      <c r="EB254" s="48">
        <f t="shared" si="615"/>
        <v>8</v>
      </c>
      <c r="EC254" s="48">
        <f t="shared" si="616"/>
        <v>16</v>
      </c>
      <c r="ED254" s="48">
        <f t="shared" si="617"/>
        <v>60</v>
      </c>
      <c r="EE254" s="48">
        <f t="shared" si="618"/>
        <v>91</v>
      </c>
      <c r="EF254" s="118">
        <f t="shared" si="619"/>
        <v>8386560</v>
      </c>
      <c r="EG254" s="118">
        <f t="shared" si="620"/>
        <v>2726621.499737808</v>
      </c>
      <c r="EH254" s="118">
        <f t="shared" si="621"/>
        <v>300</v>
      </c>
      <c r="EI254" s="118">
        <f t="shared" si="622"/>
        <v>817986449.92134237</v>
      </c>
      <c r="EJ254" s="51">
        <f t="shared" si="623"/>
        <v>3.7531657877751215E-2</v>
      </c>
      <c r="EL254" s="142"/>
      <c r="EM254" s="142"/>
      <c r="EN254" s="142"/>
      <c r="EO254" s="142"/>
      <c r="EP254" s="142"/>
      <c r="EQ254" s="142"/>
      <c r="ER254" s="142"/>
      <c r="ET254" s="48">
        <f t="shared" si="654"/>
        <v>11</v>
      </c>
      <c r="EU254" s="48">
        <v>4</v>
      </c>
      <c r="EV254" s="47" t="str">
        <f t="shared" si="624"/>
        <v>Pc3</v>
      </c>
      <c r="EW254" s="47"/>
      <c r="EX254" s="47" t="s">
        <v>226</v>
      </c>
      <c r="EY254" s="99" t="s">
        <v>227</v>
      </c>
      <c r="EZ254" s="99" t="s">
        <v>227</v>
      </c>
      <c r="FA254" s="47" t="s">
        <v>112</v>
      </c>
      <c r="FB254" s="99" t="s">
        <v>223</v>
      </c>
      <c r="FC254" s="47">
        <v>3</v>
      </c>
      <c r="FD254" s="48">
        <f t="shared" si="625"/>
        <v>12</v>
      </c>
      <c r="FE254" s="48">
        <f t="shared" si="626"/>
        <v>8</v>
      </c>
      <c r="FF254" s="48">
        <f t="shared" si="627"/>
        <v>16</v>
      </c>
      <c r="FG254" s="48">
        <f t="shared" si="628"/>
        <v>60</v>
      </c>
      <c r="FH254" s="48">
        <f t="shared" si="629"/>
        <v>91</v>
      </c>
      <c r="FI254" s="118">
        <f t="shared" si="630"/>
        <v>8386560</v>
      </c>
      <c r="FJ254" s="118">
        <f t="shared" si="631"/>
        <v>1797981.9280575539</v>
      </c>
      <c r="FK254" s="118">
        <f t="shared" si="632"/>
        <v>450</v>
      </c>
      <c r="FL254" s="118">
        <f t="shared" si="633"/>
        <v>809091867.62589931</v>
      </c>
      <c r="FM254" s="51">
        <f t="shared" si="634"/>
        <v>3.7123547914914824E-2</v>
      </c>
      <c r="FO254" s="142"/>
      <c r="FP254" s="142"/>
      <c r="FQ254" s="142"/>
      <c r="FR254" s="142"/>
      <c r="FS254" s="142"/>
      <c r="FT254" s="142"/>
      <c r="FU254" s="142"/>
      <c r="FW254" s="48">
        <f t="shared" si="655"/>
        <v>11</v>
      </c>
      <c r="FX254" s="48">
        <v>4</v>
      </c>
      <c r="FY254" s="47" t="str">
        <f t="shared" si="635"/>
        <v>Pc3</v>
      </c>
      <c r="FZ254" s="47"/>
      <c r="GA254" s="47" t="s">
        <v>226</v>
      </c>
      <c r="GB254" s="99" t="s">
        <v>227</v>
      </c>
      <c r="GC254" s="99" t="s">
        <v>227</v>
      </c>
      <c r="GD254" s="47" t="s">
        <v>112</v>
      </c>
      <c r="GE254" s="99" t="s">
        <v>223</v>
      </c>
      <c r="GF254" s="47">
        <v>3</v>
      </c>
      <c r="GG254" s="48">
        <f t="shared" si="636"/>
        <v>12</v>
      </c>
      <c r="GH254" s="48">
        <f t="shared" si="637"/>
        <v>8</v>
      </c>
      <c r="GI254" s="48">
        <f t="shared" si="638"/>
        <v>16</v>
      </c>
      <c r="GJ254" s="48">
        <f t="shared" si="639"/>
        <v>60</v>
      </c>
      <c r="GK254" s="48">
        <f t="shared" si="640"/>
        <v>91</v>
      </c>
      <c r="GL254" s="118">
        <f t="shared" si="641"/>
        <v>8386560</v>
      </c>
      <c r="GM254" s="118">
        <f t="shared" si="642"/>
        <v>3744195</v>
      </c>
      <c r="GN254" s="118">
        <f t="shared" si="643"/>
        <v>900</v>
      </c>
      <c r="GO254" s="118">
        <f t="shared" si="644"/>
        <v>3369775500</v>
      </c>
      <c r="GP254" s="51">
        <f t="shared" si="645"/>
        <v>0.15461534992784992</v>
      </c>
      <c r="GS254" s="48">
        <v>3</v>
      </c>
      <c r="GT254" s="47">
        <v>3</v>
      </c>
      <c r="GU254" s="97" t="s">
        <v>240</v>
      </c>
      <c r="GV254" s="297">
        <f t="shared" si="594"/>
        <v>5</v>
      </c>
      <c r="GW254" s="47" t="s">
        <v>206</v>
      </c>
      <c r="GX254" s="99" t="str">
        <f t="shared" si="589"/>
        <v>Pb3</v>
      </c>
      <c r="GY254" s="48">
        <f t="shared" si="656"/>
        <v>250</v>
      </c>
      <c r="GZ254" s="305">
        <f t="shared" si="590"/>
        <v>86477.1924492533</v>
      </c>
      <c r="HA254" s="95">
        <f t="shared" si="595"/>
        <v>2024.7233408132211</v>
      </c>
      <c r="HB254" s="51">
        <f t="shared" si="591"/>
        <v>6.8946993534453539E-4</v>
      </c>
      <c r="HC254" s="51">
        <f t="shared" si="592"/>
        <v>2.0578943219932183E-3</v>
      </c>
      <c r="HD254" s="453">
        <f t="shared" si="593"/>
        <v>5.5253022796455959E-3</v>
      </c>
    </row>
    <row r="255" spans="13:212">
      <c r="M255" s="49" t="str">
        <f t="shared" si="587"/>
        <v>PIC-c</v>
      </c>
      <c r="N255" s="201">
        <f t="shared" si="576"/>
        <v>1</v>
      </c>
      <c r="O255" s="47" t="str">
        <f t="shared" si="577"/>
        <v/>
      </c>
      <c r="P255" s="47" t="str">
        <f t="shared" si="578"/>
        <v/>
      </c>
      <c r="Q255" s="47">
        <f t="shared" si="579"/>
        <v>1</v>
      </c>
      <c r="R255" s="201" t="str">
        <f t="shared" si="580"/>
        <v/>
      </c>
      <c r="AE255" s="49" t="str">
        <f t="shared" si="588"/>
        <v>PIC-c</v>
      </c>
      <c r="AF255" s="201">
        <f t="shared" si="581"/>
        <v>1</v>
      </c>
      <c r="AG255" s="47" t="str">
        <f t="shared" si="582"/>
        <v/>
      </c>
      <c r="AH255" s="47" t="str">
        <f t="shared" si="583"/>
        <v/>
      </c>
      <c r="AI255" s="47">
        <f t="shared" si="584"/>
        <v>1</v>
      </c>
      <c r="AJ255" s="201">
        <f t="shared" si="585"/>
        <v>1</v>
      </c>
      <c r="AT255" s="46">
        <f t="shared" si="657"/>
        <v>4</v>
      </c>
      <c r="AU255" s="47" t="str">
        <f t="shared" si="657"/>
        <v>PIC-c</v>
      </c>
      <c r="AV255" s="47" t="str">
        <f t="shared" si="657"/>
        <v>Pc</v>
      </c>
      <c r="AW255" s="171">
        <f ca="1">$AW$136+AW170</f>
        <v>0</v>
      </c>
      <c r="AX255" s="171">
        <f ca="1">$AX$136+AX170</f>
        <v>0</v>
      </c>
      <c r="AY255" s="171">
        <f ca="1">$AY$136+AY170</f>
        <v>1.7010747067628507E-2</v>
      </c>
      <c r="AZ255" s="171">
        <f ca="1">$AZ$136+AZ170</f>
        <v>3.3663606787254691E-2</v>
      </c>
      <c r="BA255" s="171">
        <f ca="1">$BA$136+BA170</f>
        <v>6.3993529968235222E-2</v>
      </c>
      <c r="BK255" s="48">
        <f t="shared" si="646"/>
        <v>12</v>
      </c>
      <c r="BL255" s="48">
        <v>4</v>
      </c>
      <c r="BM255" s="47" t="str">
        <f t="shared" si="596"/>
        <v>Pc2</v>
      </c>
      <c r="BN255" s="47"/>
      <c r="BO255" s="47" t="s">
        <v>226</v>
      </c>
      <c r="BP255" s="99" t="s">
        <v>227</v>
      </c>
      <c r="BQ255" s="47" t="s">
        <v>112</v>
      </c>
      <c r="BR255" s="99" t="s">
        <v>223</v>
      </c>
      <c r="BS255" s="99" t="s">
        <v>223</v>
      </c>
      <c r="BT255" s="47">
        <v>2</v>
      </c>
      <c r="BU255" s="48">
        <f t="shared" si="597"/>
        <v>12</v>
      </c>
      <c r="BV255" s="48">
        <f t="shared" si="598"/>
        <v>8</v>
      </c>
      <c r="BW255" s="48">
        <f t="shared" si="599"/>
        <v>32</v>
      </c>
      <c r="BX255" s="48">
        <f t="shared" si="600"/>
        <v>72</v>
      </c>
      <c r="BY255" s="48">
        <f t="shared" si="601"/>
        <v>91</v>
      </c>
      <c r="BZ255" s="118">
        <f t="shared" si="602"/>
        <v>20127744</v>
      </c>
      <c r="CA255" s="118">
        <f t="shared" si="603"/>
        <v>0</v>
      </c>
      <c r="CB255" s="118">
        <f t="shared" si="604"/>
        <v>0</v>
      </c>
      <c r="CC255" s="118">
        <f t="shared" si="605"/>
        <v>0</v>
      </c>
      <c r="CD255" s="51">
        <f t="shared" si="606"/>
        <v>0</v>
      </c>
      <c r="CE255" s="81"/>
      <c r="CN255" s="48">
        <f t="shared" si="647"/>
        <v>12</v>
      </c>
      <c r="CO255" s="48">
        <v>4</v>
      </c>
      <c r="CP255" s="47" t="str">
        <f t="shared" si="607"/>
        <v>Pc2</v>
      </c>
      <c r="CQ255" s="47"/>
      <c r="CR255" s="47" t="s">
        <v>226</v>
      </c>
      <c r="CS255" s="99" t="s">
        <v>227</v>
      </c>
      <c r="CT255" s="47" t="s">
        <v>112</v>
      </c>
      <c r="CU255" s="99" t="s">
        <v>223</v>
      </c>
      <c r="CV255" s="99" t="s">
        <v>223</v>
      </c>
      <c r="CW255" s="47">
        <v>2</v>
      </c>
      <c r="CX255" s="48">
        <f t="shared" si="648"/>
        <v>12</v>
      </c>
      <c r="CY255" s="48">
        <f t="shared" si="649"/>
        <v>8</v>
      </c>
      <c r="CZ255" s="48">
        <f t="shared" si="650"/>
        <v>32</v>
      </c>
      <c r="DA255" s="48">
        <f t="shared" si="651"/>
        <v>72</v>
      </c>
      <c r="DB255" s="48">
        <f t="shared" si="652"/>
        <v>91</v>
      </c>
      <c r="DC255" s="118">
        <f t="shared" si="608"/>
        <v>20127744</v>
      </c>
      <c r="DD255" s="118">
        <f t="shared" si="609"/>
        <v>0</v>
      </c>
      <c r="DE255" s="118">
        <f t="shared" si="610"/>
        <v>0</v>
      </c>
      <c r="DF255" s="118">
        <f t="shared" si="611"/>
        <v>0</v>
      </c>
      <c r="DG255" s="51">
        <f t="shared" si="612"/>
        <v>0</v>
      </c>
      <c r="DI255" s="142"/>
      <c r="DJ255" s="142"/>
      <c r="DK255" s="142"/>
      <c r="DL255" s="142"/>
      <c r="DM255" s="142"/>
      <c r="DN255" s="142"/>
      <c r="DQ255" s="48">
        <f t="shared" si="653"/>
        <v>12</v>
      </c>
      <c r="DR255" s="48">
        <v>4</v>
      </c>
      <c r="DS255" s="47" t="str">
        <f t="shared" si="613"/>
        <v>Pc2</v>
      </c>
      <c r="DT255" s="47"/>
      <c r="DU255" s="47" t="s">
        <v>226</v>
      </c>
      <c r="DV255" s="99" t="s">
        <v>227</v>
      </c>
      <c r="DW255" s="47" t="s">
        <v>112</v>
      </c>
      <c r="DX255" s="99" t="s">
        <v>223</v>
      </c>
      <c r="DY255" s="99" t="s">
        <v>223</v>
      </c>
      <c r="DZ255" s="47">
        <v>2</v>
      </c>
      <c r="EA255" s="48">
        <f t="shared" si="614"/>
        <v>12</v>
      </c>
      <c r="EB255" s="48">
        <f t="shared" si="615"/>
        <v>8</v>
      </c>
      <c r="EC255" s="48">
        <f t="shared" si="616"/>
        <v>32</v>
      </c>
      <c r="ED255" s="48">
        <f t="shared" si="617"/>
        <v>72</v>
      </c>
      <c r="EE255" s="48">
        <f t="shared" si="618"/>
        <v>91</v>
      </c>
      <c r="EF255" s="118">
        <f t="shared" si="619"/>
        <v>20127744</v>
      </c>
      <c r="EG255" s="118">
        <f t="shared" si="620"/>
        <v>0</v>
      </c>
      <c r="EH255" s="118">
        <f t="shared" si="621"/>
        <v>0</v>
      </c>
      <c r="EI255" s="118">
        <f t="shared" si="622"/>
        <v>0</v>
      </c>
      <c r="EJ255" s="51">
        <f t="shared" si="623"/>
        <v>0</v>
      </c>
      <c r="EL255" s="142"/>
      <c r="EM255" s="142"/>
      <c r="EN255" s="142"/>
      <c r="EO255" s="142"/>
      <c r="EP255" s="142"/>
      <c r="EQ255" s="142"/>
      <c r="ER255" s="142"/>
      <c r="ET255" s="48">
        <f t="shared" si="654"/>
        <v>12</v>
      </c>
      <c r="EU255" s="48">
        <v>4</v>
      </c>
      <c r="EV255" s="47" t="str">
        <f t="shared" si="624"/>
        <v>Pc2</v>
      </c>
      <c r="EW255" s="47"/>
      <c r="EX255" s="47" t="s">
        <v>226</v>
      </c>
      <c r="EY255" s="99" t="s">
        <v>227</v>
      </c>
      <c r="EZ255" s="47" t="s">
        <v>112</v>
      </c>
      <c r="FA255" s="99" t="s">
        <v>223</v>
      </c>
      <c r="FB255" s="99" t="s">
        <v>223</v>
      </c>
      <c r="FC255" s="47">
        <v>2</v>
      </c>
      <c r="FD255" s="48">
        <f t="shared" si="625"/>
        <v>12</v>
      </c>
      <c r="FE255" s="48">
        <f t="shared" si="626"/>
        <v>8</v>
      </c>
      <c r="FF255" s="48">
        <f t="shared" si="627"/>
        <v>32</v>
      </c>
      <c r="FG255" s="48">
        <f t="shared" si="628"/>
        <v>72</v>
      </c>
      <c r="FH255" s="48">
        <f t="shared" si="629"/>
        <v>91</v>
      </c>
      <c r="FI255" s="118">
        <f t="shared" si="630"/>
        <v>20127744</v>
      </c>
      <c r="FJ255" s="118">
        <f t="shared" si="631"/>
        <v>0</v>
      </c>
      <c r="FK255" s="118">
        <f t="shared" si="632"/>
        <v>0</v>
      </c>
      <c r="FL255" s="118">
        <f t="shared" si="633"/>
        <v>0</v>
      </c>
      <c r="FM255" s="51">
        <f t="shared" si="634"/>
        <v>0</v>
      </c>
      <c r="FO255" s="142"/>
      <c r="FP255" s="142"/>
      <c r="FQ255" s="142"/>
      <c r="FR255" s="142"/>
      <c r="FS255" s="142"/>
      <c r="FT255" s="142"/>
      <c r="FU255" s="142"/>
      <c r="FW255" s="48">
        <f t="shared" si="655"/>
        <v>12</v>
      </c>
      <c r="FX255" s="48">
        <v>4</v>
      </c>
      <c r="FY255" s="47" t="str">
        <f t="shared" si="635"/>
        <v>Pc2</v>
      </c>
      <c r="FZ255" s="47"/>
      <c r="GA255" s="47" t="s">
        <v>226</v>
      </c>
      <c r="GB255" s="99" t="s">
        <v>227</v>
      </c>
      <c r="GC255" s="47" t="s">
        <v>112</v>
      </c>
      <c r="GD255" s="99" t="s">
        <v>223</v>
      </c>
      <c r="GE255" s="99" t="s">
        <v>223</v>
      </c>
      <c r="GF255" s="47">
        <v>2</v>
      </c>
      <c r="GG255" s="48">
        <f t="shared" si="636"/>
        <v>12</v>
      </c>
      <c r="GH255" s="48">
        <f t="shared" si="637"/>
        <v>8</v>
      </c>
      <c r="GI255" s="48">
        <f t="shared" si="638"/>
        <v>32</v>
      </c>
      <c r="GJ255" s="48">
        <f t="shared" si="639"/>
        <v>72</v>
      </c>
      <c r="GK255" s="48">
        <f t="shared" si="640"/>
        <v>91</v>
      </c>
      <c r="GL255" s="118">
        <f t="shared" si="641"/>
        <v>20127744</v>
      </c>
      <c r="GM255" s="118">
        <f t="shared" si="642"/>
        <v>0</v>
      </c>
      <c r="GN255" s="118">
        <f t="shared" si="643"/>
        <v>0</v>
      </c>
      <c r="GO255" s="118">
        <f t="shared" si="644"/>
        <v>0</v>
      </c>
      <c r="GP255" s="51">
        <f t="shared" si="645"/>
        <v>0</v>
      </c>
      <c r="GS255" s="48">
        <v>3</v>
      </c>
      <c r="GT255" s="47">
        <v>2</v>
      </c>
      <c r="GU255" s="97" t="s">
        <v>240</v>
      </c>
      <c r="GV255" s="297">
        <f t="shared" si="594"/>
        <v>5</v>
      </c>
      <c r="GW255" s="47" t="s">
        <v>206</v>
      </c>
      <c r="GX255" s="99" t="str">
        <f t="shared" si="589"/>
        <v>Pb2</v>
      </c>
      <c r="GY255" s="48">
        <f t="shared" si="656"/>
        <v>0</v>
      </c>
      <c r="GZ255" s="305">
        <f t="shared" si="590"/>
        <v>0</v>
      </c>
      <c r="HA255" s="95">
        <f t="shared" si="595"/>
        <v>0</v>
      </c>
      <c r="HB255" s="51">
        <f t="shared" si="591"/>
        <v>0</v>
      </c>
      <c r="HC255" s="51">
        <f t="shared" si="592"/>
        <v>0</v>
      </c>
      <c r="HD255" s="453">
        <f t="shared" si="593"/>
        <v>0</v>
      </c>
    </row>
    <row r="256" spans="13:212">
      <c r="M256" s="49" t="str">
        <f t="shared" si="587"/>
        <v>PIC-c</v>
      </c>
      <c r="N256" s="201" t="str">
        <f t="shared" si="576"/>
        <v/>
      </c>
      <c r="O256" s="47" t="str">
        <f t="shared" si="577"/>
        <v/>
      </c>
      <c r="P256" s="47" t="str">
        <f t="shared" si="578"/>
        <v/>
      </c>
      <c r="Q256" s="47">
        <f t="shared" si="579"/>
        <v>1</v>
      </c>
      <c r="R256" s="201" t="str">
        <f t="shared" si="580"/>
        <v/>
      </c>
      <c r="AE256" s="49" t="str">
        <f t="shared" si="588"/>
        <v>PIC-c</v>
      </c>
      <c r="AF256" s="201" t="str">
        <f t="shared" si="581"/>
        <v/>
      </c>
      <c r="AG256" s="47" t="str">
        <f t="shared" si="582"/>
        <v/>
      </c>
      <c r="AH256" s="47" t="str">
        <f t="shared" si="583"/>
        <v/>
      </c>
      <c r="AI256" s="47">
        <f t="shared" si="584"/>
        <v>1</v>
      </c>
      <c r="AJ256" s="201">
        <f t="shared" si="585"/>
        <v>1</v>
      </c>
      <c r="AT256" s="46">
        <f t="shared" si="657"/>
        <v>5</v>
      </c>
      <c r="AU256" s="47" t="str">
        <f t="shared" si="657"/>
        <v>PIC-d</v>
      </c>
      <c r="AV256" s="47" t="str">
        <f t="shared" si="657"/>
        <v>Pd</v>
      </c>
      <c r="AW256" s="171">
        <f ca="1">$AW$137+AW171</f>
        <v>0</v>
      </c>
      <c r="AX256" s="171">
        <f ca="1">$AX$137+AX171</f>
        <v>0</v>
      </c>
      <c r="AY256" s="171">
        <f ca="1">$AY$137+AY171</f>
        <v>1.27097999608256E-2</v>
      </c>
      <c r="AZ256" s="171">
        <f ca="1">$AZ$137+AZ171</f>
        <v>2.2844499508448989E-2</v>
      </c>
      <c r="BA256" s="171">
        <f ca="1">$BA$137+BA171</f>
        <v>5.0768968923634715E-2</v>
      </c>
      <c r="BK256" s="48">
        <f t="shared" si="646"/>
        <v>13</v>
      </c>
      <c r="BL256" s="48">
        <v>5</v>
      </c>
      <c r="BM256" s="47" t="str">
        <f t="shared" si="596"/>
        <v>Pd5</v>
      </c>
      <c r="BN256" s="47"/>
      <c r="BO256" s="47" t="s">
        <v>229</v>
      </c>
      <c r="BP256" s="99" t="s">
        <v>230</v>
      </c>
      <c r="BQ256" s="99" t="s">
        <v>230</v>
      </c>
      <c r="BR256" s="99" t="s">
        <v>230</v>
      </c>
      <c r="BS256" s="99" t="s">
        <v>230</v>
      </c>
      <c r="BT256" s="47">
        <v>5</v>
      </c>
      <c r="BU256" s="48">
        <f t="shared" si="597"/>
        <v>6</v>
      </c>
      <c r="BV256" s="48">
        <f t="shared" si="598"/>
        <v>8</v>
      </c>
      <c r="BW256" s="48">
        <f t="shared" si="599"/>
        <v>36</v>
      </c>
      <c r="BX256" s="48">
        <f t="shared" si="600"/>
        <v>32</v>
      </c>
      <c r="BY256" s="48">
        <f t="shared" si="601"/>
        <v>36</v>
      </c>
      <c r="BZ256" s="118">
        <f t="shared" si="602"/>
        <v>1990656</v>
      </c>
      <c r="CA256" s="118">
        <f t="shared" si="603"/>
        <v>514963.55699272436</v>
      </c>
      <c r="CB256" s="118">
        <f t="shared" si="604"/>
        <v>1500</v>
      </c>
      <c r="CC256" s="118">
        <f t="shared" si="605"/>
        <v>772445335.48908651</v>
      </c>
      <c r="CD256" s="51">
        <f t="shared" si="606"/>
        <v>3.5442095726193196E-2</v>
      </c>
      <c r="CE256" s="81"/>
      <c r="CN256" s="48">
        <f t="shared" si="647"/>
        <v>13</v>
      </c>
      <c r="CO256" s="48">
        <v>5</v>
      </c>
      <c r="CP256" s="47" t="str">
        <f t="shared" si="607"/>
        <v>Pd5</v>
      </c>
      <c r="CQ256" s="47"/>
      <c r="CR256" s="47" t="s">
        <v>229</v>
      </c>
      <c r="CS256" s="99" t="s">
        <v>230</v>
      </c>
      <c r="CT256" s="99" t="s">
        <v>230</v>
      </c>
      <c r="CU256" s="99" t="s">
        <v>230</v>
      </c>
      <c r="CV256" s="99" t="s">
        <v>230</v>
      </c>
      <c r="CW256" s="47">
        <v>5</v>
      </c>
      <c r="CX256" s="48">
        <f t="shared" si="648"/>
        <v>6</v>
      </c>
      <c r="CY256" s="48">
        <f t="shared" si="649"/>
        <v>8</v>
      </c>
      <c r="CZ256" s="48">
        <f t="shared" si="650"/>
        <v>36</v>
      </c>
      <c r="DA256" s="48">
        <f t="shared" si="651"/>
        <v>32</v>
      </c>
      <c r="DB256" s="48">
        <f t="shared" si="652"/>
        <v>36</v>
      </c>
      <c r="DC256" s="118">
        <f t="shared" si="608"/>
        <v>1990656</v>
      </c>
      <c r="DD256" s="118">
        <f t="shared" si="609"/>
        <v>440266.03542116628</v>
      </c>
      <c r="DE256" s="118">
        <f t="shared" si="610"/>
        <v>2400</v>
      </c>
      <c r="DF256" s="118">
        <f t="shared" si="611"/>
        <v>1056638485.0107991</v>
      </c>
      <c r="DG256" s="51">
        <f t="shared" si="612"/>
        <v>4.848172500131772E-2</v>
      </c>
      <c r="DI256" s="142"/>
      <c r="DJ256" s="142"/>
      <c r="DK256" s="142"/>
      <c r="DL256" s="142"/>
      <c r="DM256" s="142"/>
      <c r="DN256" s="142"/>
      <c r="DQ256" s="48">
        <f t="shared" si="653"/>
        <v>13</v>
      </c>
      <c r="DR256" s="48">
        <v>5</v>
      </c>
      <c r="DS256" s="47" t="str">
        <f t="shared" si="613"/>
        <v>Pd5</v>
      </c>
      <c r="DT256" s="47"/>
      <c r="DU256" s="47" t="s">
        <v>229</v>
      </c>
      <c r="DV256" s="99" t="s">
        <v>230</v>
      </c>
      <c r="DW256" s="99" t="s">
        <v>230</v>
      </c>
      <c r="DX256" s="99" t="s">
        <v>230</v>
      </c>
      <c r="DY256" s="99" t="s">
        <v>230</v>
      </c>
      <c r="DZ256" s="47">
        <v>5</v>
      </c>
      <c r="EA256" s="48">
        <f t="shared" si="614"/>
        <v>6</v>
      </c>
      <c r="EB256" s="48">
        <f t="shared" si="615"/>
        <v>8</v>
      </c>
      <c r="EC256" s="48">
        <f t="shared" si="616"/>
        <v>36</v>
      </c>
      <c r="ED256" s="48">
        <f t="shared" si="617"/>
        <v>32</v>
      </c>
      <c r="EE256" s="48">
        <f t="shared" si="618"/>
        <v>36</v>
      </c>
      <c r="EF256" s="118">
        <f t="shared" si="619"/>
        <v>1990656</v>
      </c>
      <c r="EG256" s="118">
        <f t="shared" si="620"/>
        <v>647198.07026743575</v>
      </c>
      <c r="EH256" s="118">
        <f t="shared" si="621"/>
        <v>3000</v>
      </c>
      <c r="EI256" s="118">
        <f t="shared" si="622"/>
        <v>1941594210.8023071</v>
      </c>
      <c r="EJ256" s="51">
        <f t="shared" si="623"/>
        <v>8.9086132984552327E-2</v>
      </c>
      <c r="EL256" s="142"/>
      <c r="EM256" s="142"/>
      <c r="EN256" s="142"/>
      <c r="EO256" s="142"/>
      <c r="EP256" s="142"/>
      <c r="EQ256" s="142"/>
      <c r="ER256" s="142"/>
      <c r="ET256" s="48">
        <f t="shared" si="654"/>
        <v>13</v>
      </c>
      <c r="EU256" s="48">
        <v>5</v>
      </c>
      <c r="EV256" s="47" t="str">
        <f t="shared" si="624"/>
        <v>Pd5</v>
      </c>
      <c r="EW256" s="47"/>
      <c r="EX256" s="47" t="s">
        <v>229</v>
      </c>
      <c r="EY256" s="99" t="s">
        <v>230</v>
      </c>
      <c r="EZ256" s="99" t="s">
        <v>230</v>
      </c>
      <c r="FA256" s="99" t="s">
        <v>230</v>
      </c>
      <c r="FB256" s="99" t="s">
        <v>230</v>
      </c>
      <c r="FC256" s="47">
        <v>5</v>
      </c>
      <c r="FD256" s="48">
        <f t="shared" si="625"/>
        <v>6</v>
      </c>
      <c r="FE256" s="48">
        <f t="shared" si="626"/>
        <v>8</v>
      </c>
      <c r="FF256" s="48">
        <f t="shared" si="627"/>
        <v>36</v>
      </c>
      <c r="FG256" s="48">
        <f t="shared" si="628"/>
        <v>32</v>
      </c>
      <c r="FH256" s="48">
        <f t="shared" si="629"/>
        <v>36</v>
      </c>
      <c r="FI256" s="118">
        <f t="shared" si="630"/>
        <v>1990656</v>
      </c>
      <c r="FJ256" s="118">
        <f t="shared" si="631"/>
        <v>426773.73237410071</v>
      </c>
      <c r="FK256" s="118">
        <f t="shared" si="632"/>
        <v>4500</v>
      </c>
      <c r="FL256" s="118">
        <f t="shared" si="633"/>
        <v>1920481795.6834533</v>
      </c>
      <c r="FM256" s="51">
        <f t="shared" si="634"/>
        <v>8.8117432413424193E-2</v>
      </c>
      <c r="FO256" s="142"/>
      <c r="FP256" s="142"/>
      <c r="FQ256" s="142"/>
      <c r="FR256" s="142"/>
      <c r="FS256" s="142"/>
      <c r="FT256" s="142"/>
      <c r="FU256" s="142"/>
      <c r="FW256" s="48">
        <f t="shared" si="655"/>
        <v>13</v>
      </c>
      <c r="FX256" s="48">
        <v>5</v>
      </c>
      <c r="FY256" s="47" t="str">
        <f t="shared" si="635"/>
        <v>Pd5</v>
      </c>
      <c r="FZ256" s="47"/>
      <c r="GA256" s="47" t="s">
        <v>229</v>
      </c>
      <c r="GB256" s="99" t="s">
        <v>230</v>
      </c>
      <c r="GC256" s="99" t="s">
        <v>230</v>
      </c>
      <c r="GD256" s="99" t="s">
        <v>230</v>
      </c>
      <c r="GE256" s="99" t="s">
        <v>230</v>
      </c>
      <c r="GF256" s="47">
        <v>5</v>
      </c>
      <c r="GG256" s="48">
        <f t="shared" si="636"/>
        <v>6</v>
      </c>
      <c r="GH256" s="48">
        <f t="shared" si="637"/>
        <v>8</v>
      </c>
      <c r="GI256" s="48">
        <f t="shared" si="638"/>
        <v>36</v>
      </c>
      <c r="GJ256" s="48">
        <f t="shared" si="639"/>
        <v>32</v>
      </c>
      <c r="GK256" s="48">
        <f t="shared" si="640"/>
        <v>36</v>
      </c>
      <c r="GL256" s="118">
        <f t="shared" si="641"/>
        <v>1990656</v>
      </c>
      <c r="GM256" s="118">
        <f t="shared" si="642"/>
        <v>888732</v>
      </c>
      <c r="GN256" s="118">
        <f t="shared" si="643"/>
        <v>9000</v>
      </c>
      <c r="GO256" s="118">
        <f t="shared" si="644"/>
        <v>7998588000</v>
      </c>
      <c r="GP256" s="51">
        <f t="shared" si="645"/>
        <v>0.36699907235621521</v>
      </c>
      <c r="GS256" s="48">
        <v>3</v>
      </c>
      <c r="GT256" s="47">
        <v>1</v>
      </c>
      <c r="GU256" s="97" t="s">
        <v>240</v>
      </c>
      <c r="GV256" s="297">
        <f t="shared" si="594"/>
        <v>5</v>
      </c>
      <c r="GW256" s="47" t="s">
        <v>206</v>
      </c>
      <c r="GX256" s="99" t="str">
        <f t="shared" si="589"/>
        <v>Pb1</v>
      </c>
      <c r="GY256" s="48">
        <f t="shared" si="656"/>
        <v>0</v>
      </c>
      <c r="GZ256" s="305">
        <f t="shared" si="590"/>
        <v>0</v>
      </c>
      <c r="HA256" s="95">
        <f t="shared" si="595"/>
        <v>0</v>
      </c>
      <c r="HB256" s="51">
        <f t="shared" si="591"/>
        <v>0</v>
      </c>
      <c r="HC256" s="51">
        <f t="shared" si="592"/>
        <v>0</v>
      </c>
      <c r="HD256" s="453">
        <f t="shared" si="593"/>
        <v>0</v>
      </c>
    </row>
    <row r="257" spans="13:215">
      <c r="M257" s="49" t="str">
        <f t="shared" si="587"/>
        <v>PIC-c</v>
      </c>
      <c r="N257" s="201" t="str">
        <f t="shared" si="576"/>
        <v/>
      </c>
      <c r="O257" s="47" t="str">
        <f t="shared" si="577"/>
        <v/>
      </c>
      <c r="P257" s="47" t="str">
        <f t="shared" si="578"/>
        <v/>
      </c>
      <c r="Q257" s="47">
        <f t="shared" si="579"/>
        <v>1</v>
      </c>
      <c r="R257" s="201" t="str">
        <f t="shared" si="580"/>
        <v/>
      </c>
      <c r="AE257" s="49" t="str">
        <f t="shared" si="588"/>
        <v>PIC-c</v>
      </c>
      <c r="AF257" s="201" t="str">
        <f t="shared" si="581"/>
        <v/>
      </c>
      <c r="AG257" s="47" t="str">
        <f t="shared" si="582"/>
        <v/>
      </c>
      <c r="AH257" s="47" t="str">
        <f t="shared" si="583"/>
        <v/>
      </c>
      <c r="AI257" s="47">
        <f t="shared" si="584"/>
        <v>1</v>
      </c>
      <c r="AJ257" s="201">
        <f t="shared" si="585"/>
        <v>1</v>
      </c>
      <c r="AT257" s="46">
        <f t="shared" si="657"/>
        <v>6</v>
      </c>
      <c r="AU257" s="47" t="str">
        <f t="shared" si="657"/>
        <v>PIC-e</v>
      </c>
      <c r="AV257" s="47" t="str">
        <f t="shared" si="657"/>
        <v>Pe</v>
      </c>
      <c r="AW257" s="171">
        <f ca="1">$AW$138+AW172</f>
        <v>0</v>
      </c>
      <c r="AX257" s="171">
        <f ca="1">$AX$138+AX172</f>
        <v>0</v>
      </c>
      <c r="AY257" s="171">
        <f ca="1">$AY$138+AY172</f>
        <v>3.9519188028823989E-2</v>
      </c>
      <c r="AZ257" s="171">
        <f ca="1">$AZ$138+AZ172</f>
        <v>7.9809439019670469E-2</v>
      </c>
      <c r="BA257" s="171">
        <f ca="1">$BA$138+BA172</f>
        <v>3.5494383251433018E-2</v>
      </c>
      <c r="BK257" s="48">
        <f t="shared" si="646"/>
        <v>14</v>
      </c>
      <c r="BL257" s="48">
        <v>5</v>
      </c>
      <c r="BM257" s="47" t="str">
        <f t="shared" si="596"/>
        <v>Pd4</v>
      </c>
      <c r="BN257" s="47"/>
      <c r="BO257" s="47" t="s">
        <v>229</v>
      </c>
      <c r="BP257" s="99" t="s">
        <v>230</v>
      </c>
      <c r="BQ257" s="99" t="s">
        <v>230</v>
      </c>
      <c r="BR257" s="99" t="s">
        <v>230</v>
      </c>
      <c r="BS257" s="47" t="s">
        <v>122</v>
      </c>
      <c r="BT257" s="47">
        <v>4</v>
      </c>
      <c r="BU257" s="48">
        <f t="shared" si="597"/>
        <v>6</v>
      </c>
      <c r="BV257" s="48">
        <f t="shared" si="598"/>
        <v>8</v>
      </c>
      <c r="BW257" s="48">
        <f t="shared" si="599"/>
        <v>36</v>
      </c>
      <c r="BX257" s="48">
        <f t="shared" si="600"/>
        <v>32</v>
      </c>
      <c r="BY257" s="48">
        <f t="shared" si="601"/>
        <v>55</v>
      </c>
      <c r="BZ257" s="118">
        <f t="shared" si="602"/>
        <v>3041280</v>
      </c>
      <c r="CA257" s="118">
        <f t="shared" si="603"/>
        <v>786749.87873888446</v>
      </c>
      <c r="CB257" s="118">
        <f t="shared" si="604"/>
        <v>500</v>
      </c>
      <c r="CC257" s="118">
        <f t="shared" si="605"/>
        <v>393374939.36944222</v>
      </c>
      <c r="CD257" s="51">
        <f t="shared" si="606"/>
        <v>1.8049215416116905E-2</v>
      </c>
      <c r="CE257" s="81"/>
      <c r="CN257" s="48">
        <f t="shared" si="647"/>
        <v>14</v>
      </c>
      <c r="CO257" s="48">
        <v>5</v>
      </c>
      <c r="CP257" s="47" t="str">
        <f t="shared" si="607"/>
        <v>Pd4</v>
      </c>
      <c r="CQ257" s="47"/>
      <c r="CR257" s="47" t="s">
        <v>229</v>
      </c>
      <c r="CS257" s="99" t="s">
        <v>230</v>
      </c>
      <c r="CT257" s="99" t="s">
        <v>230</v>
      </c>
      <c r="CU257" s="99" t="s">
        <v>230</v>
      </c>
      <c r="CV257" s="47" t="s">
        <v>122</v>
      </c>
      <c r="CW257" s="47">
        <v>4</v>
      </c>
      <c r="CX257" s="48">
        <f t="shared" si="648"/>
        <v>6</v>
      </c>
      <c r="CY257" s="48">
        <f t="shared" si="649"/>
        <v>8</v>
      </c>
      <c r="CZ257" s="48">
        <f t="shared" si="650"/>
        <v>36</v>
      </c>
      <c r="DA257" s="48">
        <f t="shared" si="651"/>
        <v>32</v>
      </c>
      <c r="DB257" s="48">
        <f t="shared" si="652"/>
        <v>55</v>
      </c>
      <c r="DC257" s="118">
        <f t="shared" si="608"/>
        <v>3041280</v>
      </c>
      <c r="DD257" s="118">
        <f t="shared" si="609"/>
        <v>672628.66522678186</v>
      </c>
      <c r="DE257" s="118">
        <f t="shared" si="610"/>
        <v>800</v>
      </c>
      <c r="DF257" s="118">
        <f t="shared" si="611"/>
        <v>538102932.18142545</v>
      </c>
      <c r="DG257" s="51">
        <f t="shared" si="612"/>
        <v>2.4689767361782172E-2</v>
      </c>
      <c r="DI257" s="142"/>
      <c r="DJ257" s="142"/>
      <c r="DK257" s="142"/>
      <c r="DL257" s="142"/>
      <c r="DM257" s="142"/>
      <c r="DN257" s="142"/>
      <c r="DQ257" s="48">
        <f t="shared" si="653"/>
        <v>14</v>
      </c>
      <c r="DR257" s="48">
        <v>5</v>
      </c>
      <c r="DS257" s="47" t="str">
        <f t="shared" si="613"/>
        <v>Pd4</v>
      </c>
      <c r="DT257" s="47"/>
      <c r="DU257" s="47" t="s">
        <v>229</v>
      </c>
      <c r="DV257" s="99" t="s">
        <v>230</v>
      </c>
      <c r="DW257" s="99" t="s">
        <v>230</v>
      </c>
      <c r="DX257" s="99" t="s">
        <v>230</v>
      </c>
      <c r="DY257" s="47" t="s">
        <v>122</v>
      </c>
      <c r="DZ257" s="47">
        <v>4</v>
      </c>
      <c r="EA257" s="48">
        <f t="shared" si="614"/>
        <v>6</v>
      </c>
      <c r="EB257" s="48">
        <f t="shared" si="615"/>
        <v>8</v>
      </c>
      <c r="EC257" s="48">
        <f t="shared" si="616"/>
        <v>36</v>
      </c>
      <c r="ED257" s="48">
        <f t="shared" si="617"/>
        <v>32</v>
      </c>
      <c r="EE257" s="48">
        <f t="shared" si="618"/>
        <v>55</v>
      </c>
      <c r="EF257" s="118">
        <f t="shared" si="619"/>
        <v>3041280</v>
      </c>
      <c r="EG257" s="118">
        <f t="shared" si="620"/>
        <v>988774.82957524899</v>
      </c>
      <c r="EH257" s="118">
        <f t="shared" si="621"/>
        <v>1000</v>
      </c>
      <c r="EI257" s="118">
        <f t="shared" si="622"/>
        <v>988774829.57524896</v>
      </c>
      <c r="EJ257" s="51">
        <f t="shared" si="623"/>
        <v>4.5367938093984983E-2</v>
      </c>
      <c r="EL257" s="142"/>
      <c r="EM257" s="142"/>
      <c r="EN257" s="142"/>
      <c r="EO257" s="142"/>
      <c r="EP257" s="142"/>
      <c r="EQ257" s="142"/>
      <c r="ER257" s="142"/>
      <c r="ET257" s="48">
        <f t="shared" si="654"/>
        <v>14</v>
      </c>
      <c r="EU257" s="48">
        <v>5</v>
      </c>
      <c r="EV257" s="47" t="str">
        <f t="shared" si="624"/>
        <v>Pd4</v>
      </c>
      <c r="EW257" s="47"/>
      <c r="EX257" s="47" t="s">
        <v>229</v>
      </c>
      <c r="EY257" s="99" t="s">
        <v>230</v>
      </c>
      <c r="EZ257" s="99" t="s">
        <v>230</v>
      </c>
      <c r="FA257" s="99" t="s">
        <v>230</v>
      </c>
      <c r="FB257" s="47" t="s">
        <v>122</v>
      </c>
      <c r="FC257" s="47">
        <v>4</v>
      </c>
      <c r="FD257" s="48">
        <f t="shared" si="625"/>
        <v>6</v>
      </c>
      <c r="FE257" s="48">
        <f t="shared" si="626"/>
        <v>8</v>
      </c>
      <c r="FF257" s="48">
        <f t="shared" si="627"/>
        <v>36</v>
      </c>
      <c r="FG257" s="48">
        <f t="shared" si="628"/>
        <v>32</v>
      </c>
      <c r="FH257" s="48">
        <f t="shared" si="629"/>
        <v>55</v>
      </c>
      <c r="FI257" s="118">
        <f t="shared" si="630"/>
        <v>3041280</v>
      </c>
      <c r="FJ257" s="118">
        <f t="shared" si="631"/>
        <v>652015.42446043168</v>
      </c>
      <c r="FK257" s="118">
        <f t="shared" si="632"/>
        <v>1500</v>
      </c>
      <c r="FL257" s="118">
        <f t="shared" si="633"/>
        <v>978023136.69064748</v>
      </c>
      <c r="FM257" s="51">
        <f t="shared" si="634"/>
        <v>4.4874618358688244E-2</v>
      </c>
      <c r="FO257" s="142"/>
      <c r="FP257" s="142"/>
      <c r="FQ257" s="142"/>
      <c r="FR257" s="142"/>
      <c r="FS257" s="142"/>
      <c r="FT257" s="142"/>
      <c r="FU257" s="142"/>
      <c r="FW257" s="48">
        <f t="shared" si="655"/>
        <v>14</v>
      </c>
      <c r="FX257" s="48">
        <v>5</v>
      </c>
      <c r="FY257" s="47" t="str">
        <f t="shared" si="635"/>
        <v>Pd4</v>
      </c>
      <c r="FZ257" s="47"/>
      <c r="GA257" s="47" t="s">
        <v>229</v>
      </c>
      <c r="GB257" s="99" t="s">
        <v>230</v>
      </c>
      <c r="GC257" s="99" t="s">
        <v>230</v>
      </c>
      <c r="GD257" s="99" t="s">
        <v>230</v>
      </c>
      <c r="GE257" s="47" t="s">
        <v>122</v>
      </c>
      <c r="GF257" s="47">
        <v>4</v>
      </c>
      <c r="GG257" s="48">
        <f t="shared" si="636"/>
        <v>6</v>
      </c>
      <c r="GH257" s="48">
        <f t="shared" si="637"/>
        <v>8</v>
      </c>
      <c r="GI257" s="48">
        <f t="shared" si="638"/>
        <v>36</v>
      </c>
      <c r="GJ257" s="48">
        <f t="shared" si="639"/>
        <v>32</v>
      </c>
      <c r="GK257" s="48">
        <f t="shared" si="640"/>
        <v>55</v>
      </c>
      <c r="GL257" s="118">
        <f t="shared" si="641"/>
        <v>3041280</v>
      </c>
      <c r="GM257" s="118">
        <f t="shared" si="642"/>
        <v>1357785</v>
      </c>
      <c r="GN257" s="118">
        <f t="shared" si="643"/>
        <v>3000</v>
      </c>
      <c r="GO257" s="118">
        <f t="shared" si="644"/>
        <v>4073355000</v>
      </c>
      <c r="GP257" s="51">
        <f t="shared" si="645"/>
        <v>0.18689767573696145</v>
      </c>
      <c r="GS257" s="48">
        <v>4</v>
      </c>
      <c r="GT257" s="47">
        <v>5</v>
      </c>
      <c r="GU257" s="97" t="s">
        <v>240</v>
      </c>
      <c r="GV257" s="297">
        <f t="shared" si="594"/>
        <v>5</v>
      </c>
      <c r="GW257" s="47" t="s">
        <v>206</v>
      </c>
      <c r="GX257" s="99" t="str">
        <f t="shared" si="589"/>
        <v>Pc5</v>
      </c>
      <c r="GY257" s="48">
        <f t="shared" si="656"/>
        <v>9000</v>
      </c>
      <c r="GZ257" s="305">
        <f t="shared" si="590"/>
        <v>6402.0130905173064</v>
      </c>
      <c r="HA257" s="95">
        <f t="shared" si="595"/>
        <v>27349.583252078588</v>
      </c>
      <c r="HB257" s="51">
        <f t="shared" si="591"/>
        <v>5.104230868947399E-5</v>
      </c>
      <c r="HC257" s="51">
        <f t="shared" si="592"/>
        <v>5.4845442659021103E-3</v>
      </c>
      <c r="HD257" s="453">
        <f t="shared" si="593"/>
        <v>0.81369042870496211</v>
      </c>
    </row>
    <row r="258" spans="13:215">
      <c r="M258" s="49" t="str">
        <f t="shared" si="587"/>
        <v>PIC-c</v>
      </c>
      <c r="N258" s="201" t="str">
        <f t="shared" si="576"/>
        <v/>
      </c>
      <c r="O258" s="47" t="str">
        <f t="shared" si="577"/>
        <v/>
      </c>
      <c r="P258" s="47" t="str">
        <f t="shared" si="578"/>
        <v/>
      </c>
      <c r="Q258" s="47">
        <f t="shared" si="579"/>
        <v>1</v>
      </c>
      <c r="R258" s="201" t="str">
        <f t="shared" si="580"/>
        <v/>
      </c>
      <c r="AE258" s="49" t="str">
        <f t="shared" si="588"/>
        <v>PIC-c</v>
      </c>
      <c r="AF258" s="201" t="str">
        <f t="shared" si="581"/>
        <v/>
      </c>
      <c r="AG258" s="47" t="str">
        <f t="shared" si="582"/>
        <v/>
      </c>
      <c r="AH258" s="47" t="str">
        <f t="shared" si="583"/>
        <v/>
      </c>
      <c r="AI258" s="47">
        <f t="shared" si="584"/>
        <v>1</v>
      </c>
      <c r="AJ258" s="201">
        <f t="shared" si="585"/>
        <v>1</v>
      </c>
      <c r="AT258" s="46">
        <f t="shared" si="657"/>
        <v>7</v>
      </c>
      <c r="AU258" s="47" t="str">
        <f t="shared" si="657"/>
        <v>A</v>
      </c>
      <c r="AV258" s="47" t="str">
        <f t="shared" si="657"/>
        <v>Ac</v>
      </c>
      <c r="AW258" s="171">
        <f ca="1">$AW$139+AW173</f>
        <v>0</v>
      </c>
      <c r="AX258" s="171">
        <f ca="1">$AX$139+AX173</f>
        <v>0</v>
      </c>
      <c r="AY258" s="171">
        <f ca="1">$AY$139+AY173</f>
        <v>5.5767245729055875E-3</v>
      </c>
      <c r="AZ258" s="171">
        <f ca="1">$AZ$139+AZ173</f>
        <v>4.4617535848779297E-3</v>
      </c>
      <c r="BA258" s="171">
        <f ca="1">$BA$139+BA173</f>
        <v>2.1509246653800641E-2</v>
      </c>
      <c r="BK258" s="48">
        <f t="shared" si="646"/>
        <v>15</v>
      </c>
      <c r="BL258" s="48">
        <v>5</v>
      </c>
      <c r="BM258" s="47" t="str">
        <f t="shared" si="596"/>
        <v>Pd3</v>
      </c>
      <c r="BN258" s="47"/>
      <c r="BO258" s="47" t="s">
        <v>229</v>
      </c>
      <c r="BP258" s="99" t="s">
        <v>230</v>
      </c>
      <c r="BQ258" s="99" t="s">
        <v>230</v>
      </c>
      <c r="BR258" s="47" t="s">
        <v>122</v>
      </c>
      <c r="BS258" s="99" t="s">
        <v>223</v>
      </c>
      <c r="BT258" s="47">
        <v>3</v>
      </c>
      <c r="BU258" s="48">
        <f t="shared" si="597"/>
        <v>6</v>
      </c>
      <c r="BV258" s="48">
        <f t="shared" si="598"/>
        <v>8</v>
      </c>
      <c r="BW258" s="48">
        <f t="shared" si="599"/>
        <v>36</v>
      </c>
      <c r="BX258" s="48">
        <f t="shared" si="600"/>
        <v>41</v>
      </c>
      <c r="BY258" s="48">
        <f t="shared" si="601"/>
        <v>91</v>
      </c>
      <c r="BZ258" s="118">
        <f t="shared" si="602"/>
        <v>6447168</v>
      </c>
      <c r="CA258" s="118">
        <f t="shared" si="603"/>
        <v>1667820.3395311239</v>
      </c>
      <c r="CB258" s="118">
        <f t="shared" si="604"/>
        <v>150</v>
      </c>
      <c r="CC258" s="118">
        <f t="shared" si="605"/>
        <v>250173050.92966858</v>
      </c>
      <c r="CD258" s="51">
        <f t="shared" si="606"/>
        <v>1.147868569048844E-2</v>
      </c>
      <c r="CE258" s="81"/>
      <c r="CN258" s="48">
        <f t="shared" si="647"/>
        <v>15</v>
      </c>
      <c r="CO258" s="48">
        <v>5</v>
      </c>
      <c r="CP258" s="47" t="str">
        <f t="shared" si="607"/>
        <v>Pd3</v>
      </c>
      <c r="CQ258" s="47"/>
      <c r="CR258" s="47" t="s">
        <v>229</v>
      </c>
      <c r="CS258" s="99" t="s">
        <v>230</v>
      </c>
      <c r="CT258" s="99" t="s">
        <v>230</v>
      </c>
      <c r="CU258" s="47" t="s">
        <v>122</v>
      </c>
      <c r="CV258" s="99" t="s">
        <v>223</v>
      </c>
      <c r="CW258" s="47">
        <v>3</v>
      </c>
      <c r="CX258" s="48">
        <f t="shared" si="648"/>
        <v>6</v>
      </c>
      <c r="CY258" s="48">
        <f t="shared" si="649"/>
        <v>8</v>
      </c>
      <c r="CZ258" s="48">
        <f t="shared" si="650"/>
        <v>36</v>
      </c>
      <c r="DA258" s="48">
        <f t="shared" si="651"/>
        <v>41</v>
      </c>
      <c r="DB258" s="48">
        <f t="shared" si="652"/>
        <v>91</v>
      </c>
      <c r="DC258" s="118">
        <f t="shared" si="608"/>
        <v>6447168</v>
      </c>
      <c r="DD258" s="118">
        <f t="shared" si="609"/>
        <v>1425896.3352051836</v>
      </c>
      <c r="DE258" s="118">
        <f t="shared" si="610"/>
        <v>240</v>
      </c>
      <c r="DF258" s="118">
        <f t="shared" si="611"/>
        <v>342215120.44924408</v>
      </c>
      <c r="DG258" s="51">
        <f t="shared" si="612"/>
        <v>1.5701850345478854E-2</v>
      </c>
      <c r="DI258" s="142"/>
      <c r="DJ258" s="142"/>
      <c r="DK258" s="142"/>
      <c r="DL258" s="142"/>
      <c r="DM258" s="142"/>
      <c r="DN258" s="142"/>
      <c r="DQ258" s="48">
        <f t="shared" si="653"/>
        <v>15</v>
      </c>
      <c r="DR258" s="48">
        <v>5</v>
      </c>
      <c r="DS258" s="47" t="str">
        <f t="shared" si="613"/>
        <v>Pd3</v>
      </c>
      <c r="DT258" s="47"/>
      <c r="DU258" s="47" t="s">
        <v>229</v>
      </c>
      <c r="DV258" s="99" t="s">
        <v>230</v>
      </c>
      <c r="DW258" s="99" t="s">
        <v>230</v>
      </c>
      <c r="DX258" s="47" t="s">
        <v>122</v>
      </c>
      <c r="DY258" s="99" t="s">
        <v>223</v>
      </c>
      <c r="DZ258" s="47">
        <v>3</v>
      </c>
      <c r="EA258" s="48">
        <f t="shared" si="614"/>
        <v>6</v>
      </c>
      <c r="EB258" s="48">
        <f t="shared" si="615"/>
        <v>8</v>
      </c>
      <c r="EC258" s="48">
        <f t="shared" si="616"/>
        <v>36</v>
      </c>
      <c r="ED258" s="48">
        <f t="shared" si="617"/>
        <v>41</v>
      </c>
      <c r="EE258" s="48">
        <f t="shared" si="618"/>
        <v>91</v>
      </c>
      <c r="EF258" s="118">
        <f t="shared" si="619"/>
        <v>6447168</v>
      </c>
      <c r="EG258" s="118">
        <f t="shared" si="620"/>
        <v>2096090.2779234399</v>
      </c>
      <c r="EH258" s="118">
        <f t="shared" si="621"/>
        <v>300</v>
      </c>
      <c r="EI258" s="118">
        <f t="shared" si="622"/>
        <v>628827083.37703192</v>
      </c>
      <c r="EJ258" s="51">
        <f t="shared" si="623"/>
        <v>2.8852461993521247E-2</v>
      </c>
      <c r="EL258" s="142"/>
      <c r="EM258" s="142"/>
      <c r="EN258" s="142"/>
      <c r="EO258" s="142"/>
      <c r="EP258" s="142"/>
      <c r="EQ258" s="142"/>
      <c r="ER258" s="142"/>
      <c r="ET258" s="48">
        <f t="shared" si="654"/>
        <v>15</v>
      </c>
      <c r="EU258" s="48">
        <v>5</v>
      </c>
      <c r="EV258" s="47" t="str">
        <f t="shared" si="624"/>
        <v>Pd3</v>
      </c>
      <c r="EW258" s="47"/>
      <c r="EX258" s="47" t="s">
        <v>229</v>
      </c>
      <c r="EY258" s="99" t="s">
        <v>230</v>
      </c>
      <c r="EZ258" s="99" t="s">
        <v>230</v>
      </c>
      <c r="FA258" s="47" t="s">
        <v>122</v>
      </c>
      <c r="FB258" s="99" t="s">
        <v>223</v>
      </c>
      <c r="FC258" s="47">
        <v>3</v>
      </c>
      <c r="FD258" s="48">
        <f t="shared" si="625"/>
        <v>6</v>
      </c>
      <c r="FE258" s="48">
        <f t="shared" si="626"/>
        <v>8</v>
      </c>
      <c r="FF258" s="48">
        <f t="shared" si="627"/>
        <v>36</v>
      </c>
      <c r="FG258" s="48">
        <f t="shared" si="628"/>
        <v>41</v>
      </c>
      <c r="FH258" s="48">
        <f t="shared" si="629"/>
        <v>91</v>
      </c>
      <c r="FI258" s="118">
        <f t="shared" si="630"/>
        <v>6447168</v>
      </c>
      <c r="FJ258" s="118">
        <f t="shared" si="631"/>
        <v>1382198.6071942446</v>
      </c>
      <c r="FK258" s="118">
        <f t="shared" si="632"/>
        <v>450</v>
      </c>
      <c r="FL258" s="118">
        <f t="shared" si="633"/>
        <v>621989373.23741007</v>
      </c>
      <c r="FM258" s="51">
        <f t="shared" si="634"/>
        <v>2.8538727459590768E-2</v>
      </c>
      <c r="FO258" s="142"/>
      <c r="FP258" s="142"/>
      <c r="FQ258" s="142"/>
      <c r="FR258" s="142"/>
      <c r="FS258" s="142"/>
      <c r="FT258" s="142"/>
      <c r="FU258" s="142"/>
      <c r="FW258" s="48">
        <f t="shared" si="655"/>
        <v>15</v>
      </c>
      <c r="FX258" s="48">
        <v>5</v>
      </c>
      <c r="FY258" s="47" t="str">
        <f t="shared" si="635"/>
        <v>Pd3</v>
      </c>
      <c r="FZ258" s="47"/>
      <c r="GA258" s="47" t="s">
        <v>229</v>
      </c>
      <c r="GB258" s="99" t="s">
        <v>230</v>
      </c>
      <c r="GC258" s="99" t="s">
        <v>230</v>
      </c>
      <c r="GD258" s="47" t="s">
        <v>122</v>
      </c>
      <c r="GE258" s="99" t="s">
        <v>223</v>
      </c>
      <c r="GF258" s="47">
        <v>3</v>
      </c>
      <c r="GG258" s="48">
        <f t="shared" si="636"/>
        <v>6</v>
      </c>
      <c r="GH258" s="48">
        <f t="shared" si="637"/>
        <v>8</v>
      </c>
      <c r="GI258" s="48">
        <f t="shared" si="638"/>
        <v>36</v>
      </c>
      <c r="GJ258" s="48">
        <f t="shared" si="639"/>
        <v>41</v>
      </c>
      <c r="GK258" s="48">
        <f t="shared" si="640"/>
        <v>91</v>
      </c>
      <c r="GL258" s="118">
        <f t="shared" si="641"/>
        <v>6447168</v>
      </c>
      <c r="GM258" s="118">
        <f t="shared" si="642"/>
        <v>2878349.90625</v>
      </c>
      <c r="GN258" s="118">
        <f t="shared" si="643"/>
        <v>900</v>
      </c>
      <c r="GO258" s="118">
        <f t="shared" si="644"/>
        <v>2590514915.625</v>
      </c>
      <c r="GP258" s="51">
        <f t="shared" si="645"/>
        <v>0.11886055025703464</v>
      </c>
      <c r="GS258" s="48">
        <v>4</v>
      </c>
      <c r="GT258" s="47">
        <v>4</v>
      </c>
      <c r="GU258" s="97" t="s">
        <v>240</v>
      </c>
      <c r="GV258" s="297">
        <f t="shared" si="594"/>
        <v>5</v>
      </c>
      <c r="GW258" s="47" t="s">
        <v>206</v>
      </c>
      <c r="GX258" s="99" t="str">
        <f t="shared" si="589"/>
        <v>Pc4</v>
      </c>
      <c r="GY258" s="48">
        <f t="shared" si="656"/>
        <v>1500</v>
      </c>
      <c r="GZ258" s="305">
        <f t="shared" si="590"/>
        <v>25963.719755986855</v>
      </c>
      <c r="HA258" s="95">
        <f t="shared" si="595"/>
        <v>6743.732856676912</v>
      </c>
      <c r="HB258" s="51">
        <f t="shared" si="591"/>
        <v>2.0700491857397787E-4</v>
      </c>
      <c r="HC258" s="51">
        <f t="shared" si="592"/>
        <v>3.7071456612116113E-3</v>
      </c>
      <c r="HD258" s="453">
        <f t="shared" si="593"/>
        <v>8.6684731534777862E-2</v>
      </c>
    </row>
    <row r="259" spans="13:215">
      <c r="M259" s="49" t="str">
        <f t="shared" si="587"/>
        <v>PIC-c</v>
      </c>
      <c r="N259" s="201" t="str">
        <f t="shared" si="576"/>
        <v/>
      </c>
      <c r="O259" s="47" t="str">
        <f t="shared" si="577"/>
        <v/>
      </c>
      <c r="P259" s="47" t="str">
        <f t="shared" si="578"/>
        <v/>
      </c>
      <c r="Q259" s="47">
        <f t="shared" si="579"/>
        <v>1</v>
      </c>
      <c r="R259" s="201" t="str">
        <f t="shared" si="580"/>
        <v/>
      </c>
      <c r="AE259" s="49" t="str">
        <f t="shared" si="588"/>
        <v>PIC-c</v>
      </c>
      <c r="AF259" s="201" t="str">
        <f t="shared" si="581"/>
        <v/>
      </c>
      <c r="AG259" s="47" t="str">
        <f t="shared" si="582"/>
        <v/>
      </c>
      <c r="AH259" s="47" t="str">
        <f t="shared" si="583"/>
        <v/>
      </c>
      <c r="AI259" s="47">
        <f t="shared" si="584"/>
        <v>1</v>
      </c>
      <c r="AJ259" s="201">
        <f t="shared" si="585"/>
        <v>1</v>
      </c>
      <c r="AT259" s="46">
        <f t="shared" si="657"/>
        <v>8</v>
      </c>
      <c r="AU259" s="47" t="str">
        <f t="shared" si="657"/>
        <v>K</v>
      </c>
      <c r="AV259" s="47" t="str">
        <f t="shared" si="657"/>
        <v>Kg</v>
      </c>
      <c r="AW259" s="171">
        <f ca="1">$AW$140+AW174</f>
        <v>0</v>
      </c>
      <c r="AX259" s="171">
        <f ca="1">$AX$140+AX174</f>
        <v>0</v>
      </c>
      <c r="AY259" s="171">
        <f ca="1">$AY$140+AY174</f>
        <v>1.4572581818028548E-3</v>
      </c>
      <c r="AZ259" s="171">
        <f ca="1">$AZ$140+AZ174</f>
        <v>9.9938054361693035E-3</v>
      </c>
      <c r="BA259" s="171">
        <f ca="1">$BA$140+BA174</f>
        <v>1.1313191757425411E-2</v>
      </c>
      <c r="BK259" s="48">
        <f t="shared" si="646"/>
        <v>16</v>
      </c>
      <c r="BL259" s="48">
        <v>5</v>
      </c>
      <c r="BM259" s="47" t="str">
        <f t="shared" si="596"/>
        <v>Pd2</v>
      </c>
      <c r="BN259" s="47"/>
      <c r="BO259" s="47" t="s">
        <v>229</v>
      </c>
      <c r="BP259" s="99" t="s">
        <v>230</v>
      </c>
      <c r="BQ259" s="47" t="s">
        <v>122</v>
      </c>
      <c r="BR259" s="99" t="s">
        <v>223</v>
      </c>
      <c r="BS259" s="99" t="s">
        <v>223</v>
      </c>
      <c r="BT259" s="47">
        <v>2</v>
      </c>
      <c r="BU259" s="48">
        <f t="shared" si="597"/>
        <v>6</v>
      </c>
      <c r="BV259" s="48">
        <f t="shared" si="598"/>
        <v>8</v>
      </c>
      <c r="BW259" s="48">
        <f t="shared" si="599"/>
        <v>17</v>
      </c>
      <c r="BX259" s="48">
        <f t="shared" si="600"/>
        <v>72</v>
      </c>
      <c r="BY259" s="48">
        <f t="shared" si="601"/>
        <v>91</v>
      </c>
      <c r="BZ259" s="118">
        <f t="shared" si="602"/>
        <v>5346432</v>
      </c>
      <c r="CA259" s="118">
        <f t="shared" si="603"/>
        <v>0</v>
      </c>
      <c r="CB259" s="118">
        <f t="shared" si="604"/>
        <v>0</v>
      </c>
      <c r="CC259" s="118">
        <f t="shared" si="605"/>
        <v>0</v>
      </c>
      <c r="CD259" s="51">
        <f t="shared" si="606"/>
        <v>0</v>
      </c>
      <c r="CE259" s="81"/>
      <c r="CN259" s="48">
        <f t="shared" si="647"/>
        <v>16</v>
      </c>
      <c r="CO259" s="48">
        <v>5</v>
      </c>
      <c r="CP259" s="47" t="str">
        <f t="shared" si="607"/>
        <v>Pd2</v>
      </c>
      <c r="CQ259" s="47"/>
      <c r="CR259" s="47" t="s">
        <v>229</v>
      </c>
      <c r="CS259" s="99" t="s">
        <v>230</v>
      </c>
      <c r="CT259" s="47" t="s">
        <v>122</v>
      </c>
      <c r="CU259" s="99" t="s">
        <v>223</v>
      </c>
      <c r="CV259" s="99" t="s">
        <v>223</v>
      </c>
      <c r="CW259" s="47">
        <v>2</v>
      </c>
      <c r="CX259" s="48">
        <f t="shared" si="648"/>
        <v>6</v>
      </c>
      <c r="CY259" s="48">
        <f t="shared" si="649"/>
        <v>8</v>
      </c>
      <c r="CZ259" s="48">
        <f t="shared" si="650"/>
        <v>17</v>
      </c>
      <c r="DA259" s="48">
        <f t="shared" si="651"/>
        <v>72</v>
      </c>
      <c r="DB259" s="48">
        <f t="shared" si="652"/>
        <v>91</v>
      </c>
      <c r="DC259" s="118">
        <f t="shared" si="608"/>
        <v>5346432</v>
      </c>
      <c r="DD259" s="118">
        <f t="shared" si="609"/>
        <v>0</v>
      </c>
      <c r="DE259" s="118">
        <f t="shared" si="610"/>
        <v>0</v>
      </c>
      <c r="DF259" s="118">
        <f t="shared" si="611"/>
        <v>0</v>
      </c>
      <c r="DG259" s="51">
        <f t="shared" si="612"/>
        <v>0</v>
      </c>
      <c r="DI259" s="142"/>
      <c r="DJ259" s="142"/>
      <c r="DK259" s="142"/>
      <c r="DL259" s="142"/>
      <c r="DM259" s="142"/>
      <c r="DN259" s="142"/>
      <c r="DQ259" s="48">
        <f t="shared" si="653"/>
        <v>16</v>
      </c>
      <c r="DR259" s="48">
        <v>5</v>
      </c>
      <c r="DS259" s="47" t="str">
        <f t="shared" si="613"/>
        <v>Pd2</v>
      </c>
      <c r="DT259" s="47"/>
      <c r="DU259" s="47" t="s">
        <v>229</v>
      </c>
      <c r="DV259" s="99" t="s">
        <v>230</v>
      </c>
      <c r="DW259" s="47" t="s">
        <v>122</v>
      </c>
      <c r="DX259" s="99" t="s">
        <v>223</v>
      </c>
      <c r="DY259" s="99" t="s">
        <v>223</v>
      </c>
      <c r="DZ259" s="47">
        <v>2</v>
      </c>
      <c r="EA259" s="48">
        <f t="shared" si="614"/>
        <v>6</v>
      </c>
      <c r="EB259" s="48">
        <f t="shared" si="615"/>
        <v>8</v>
      </c>
      <c r="EC259" s="48">
        <f t="shared" si="616"/>
        <v>17</v>
      </c>
      <c r="ED259" s="48">
        <f t="shared" si="617"/>
        <v>72</v>
      </c>
      <c r="EE259" s="48">
        <f t="shared" si="618"/>
        <v>91</v>
      </c>
      <c r="EF259" s="118">
        <f t="shared" si="619"/>
        <v>5346432</v>
      </c>
      <c r="EG259" s="118">
        <f t="shared" si="620"/>
        <v>0</v>
      </c>
      <c r="EH259" s="118">
        <f t="shared" si="621"/>
        <v>0</v>
      </c>
      <c r="EI259" s="118">
        <f t="shared" si="622"/>
        <v>0</v>
      </c>
      <c r="EJ259" s="51">
        <f t="shared" si="623"/>
        <v>0</v>
      </c>
      <c r="EL259" s="142"/>
      <c r="EM259" s="142"/>
      <c r="EN259" s="142"/>
      <c r="EO259" s="142"/>
      <c r="EP259" s="142"/>
      <c r="EQ259" s="142"/>
      <c r="ER259" s="142"/>
      <c r="ET259" s="48">
        <f t="shared" si="654"/>
        <v>16</v>
      </c>
      <c r="EU259" s="48">
        <v>5</v>
      </c>
      <c r="EV259" s="47" t="str">
        <f t="shared" si="624"/>
        <v>Pd2</v>
      </c>
      <c r="EW259" s="47"/>
      <c r="EX259" s="47" t="s">
        <v>229</v>
      </c>
      <c r="EY259" s="99" t="s">
        <v>230</v>
      </c>
      <c r="EZ259" s="47" t="s">
        <v>122</v>
      </c>
      <c r="FA259" s="99" t="s">
        <v>223</v>
      </c>
      <c r="FB259" s="99" t="s">
        <v>223</v>
      </c>
      <c r="FC259" s="47">
        <v>2</v>
      </c>
      <c r="FD259" s="48">
        <f t="shared" si="625"/>
        <v>6</v>
      </c>
      <c r="FE259" s="48">
        <f t="shared" si="626"/>
        <v>8</v>
      </c>
      <c r="FF259" s="48">
        <f t="shared" si="627"/>
        <v>17</v>
      </c>
      <c r="FG259" s="48">
        <f t="shared" si="628"/>
        <v>72</v>
      </c>
      <c r="FH259" s="48">
        <f t="shared" si="629"/>
        <v>91</v>
      </c>
      <c r="FI259" s="118">
        <f t="shared" si="630"/>
        <v>5346432</v>
      </c>
      <c r="FJ259" s="118">
        <f t="shared" si="631"/>
        <v>0</v>
      </c>
      <c r="FK259" s="118">
        <f t="shared" si="632"/>
        <v>0</v>
      </c>
      <c r="FL259" s="118">
        <f t="shared" si="633"/>
        <v>0</v>
      </c>
      <c r="FM259" s="51">
        <f t="shared" si="634"/>
        <v>0</v>
      </c>
      <c r="FO259" s="142"/>
      <c r="FP259" s="142"/>
      <c r="FQ259" s="142"/>
      <c r="FR259" s="142"/>
      <c r="FS259" s="142"/>
      <c r="FT259" s="142"/>
      <c r="FU259" s="142"/>
      <c r="FW259" s="48">
        <f t="shared" si="655"/>
        <v>16</v>
      </c>
      <c r="FX259" s="48">
        <v>5</v>
      </c>
      <c r="FY259" s="47" t="str">
        <f t="shared" si="635"/>
        <v>Pd2</v>
      </c>
      <c r="FZ259" s="47"/>
      <c r="GA259" s="47" t="s">
        <v>229</v>
      </c>
      <c r="GB259" s="99" t="s">
        <v>230</v>
      </c>
      <c r="GC259" s="47" t="s">
        <v>122</v>
      </c>
      <c r="GD259" s="99" t="s">
        <v>223</v>
      </c>
      <c r="GE259" s="99" t="s">
        <v>223</v>
      </c>
      <c r="GF259" s="47">
        <v>2</v>
      </c>
      <c r="GG259" s="48">
        <f t="shared" si="636"/>
        <v>6</v>
      </c>
      <c r="GH259" s="48">
        <f t="shared" si="637"/>
        <v>8</v>
      </c>
      <c r="GI259" s="48">
        <f t="shared" si="638"/>
        <v>17</v>
      </c>
      <c r="GJ259" s="48">
        <f t="shared" si="639"/>
        <v>72</v>
      </c>
      <c r="GK259" s="48">
        <f t="shared" si="640"/>
        <v>91</v>
      </c>
      <c r="GL259" s="118">
        <f t="shared" si="641"/>
        <v>5346432</v>
      </c>
      <c r="GM259" s="118">
        <f t="shared" si="642"/>
        <v>0</v>
      </c>
      <c r="GN259" s="118">
        <f t="shared" si="643"/>
        <v>0</v>
      </c>
      <c r="GO259" s="118">
        <f t="shared" si="644"/>
        <v>0</v>
      </c>
      <c r="GP259" s="51">
        <f t="shared" si="645"/>
        <v>0</v>
      </c>
      <c r="GS259" s="48">
        <v>4</v>
      </c>
      <c r="GT259" s="47">
        <v>3</v>
      </c>
      <c r="GU259" s="97" t="s">
        <v>240</v>
      </c>
      <c r="GV259" s="297">
        <f t="shared" si="594"/>
        <v>5</v>
      </c>
      <c r="GW259" s="47" t="s">
        <v>206</v>
      </c>
      <c r="GX259" s="99" t="str">
        <f t="shared" si="589"/>
        <v>Pc3</v>
      </c>
      <c r="GY259" s="48">
        <f t="shared" si="656"/>
        <v>150</v>
      </c>
      <c r="GZ259" s="305">
        <f t="shared" si="590"/>
        <v>161828.66423252082</v>
      </c>
      <c r="HA259" s="95">
        <f t="shared" si="595"/>
        <v>1081.9615352470648</v>
      </c>
      <c r="HB259" s="51">
        <f t="shared" si="591"/>
        <v>1.2902361363172593E-3</v>
      </c>
      <c r="HC259" s="51">
        <f t="shared" si="592"/>
        <v>2.310618186097649E-3</v>
      </c>
      <c r="HD259" s="453">
        <f t="shared" si="593"/>
        <v>2.6025799442045772E-3</v>
      </c>
    </row>
    <row r="260" spans="13:215">
      <c r="M260" s="49" t="str">
        <f t="shared" si="587"/>
        <v>PIC-c</v>
      </c>
      <c r="N260" s="201" t="str">
        <f t="shared" si="576"/>
        <v/>
      </c>
      <c r="O260" s="47" t="str">
        <f t="shared" si="577"/>
        <v/>
      </c>
      <c r="P260" s="47" t="str">
        <f t="shared" si="578"/>
        <v/>
      </c>
      <c r="Q260" s="47">
        <f t="shared" si="579"/>
        <v>1</v>
      </c>
      <c r="R260" s="201" t="str">
        <f t="shared" si="580"/>
        <v/>
      </c>
      <c r="AE260" s="49" t="str">
        <f t="shared" si="588"/>
        <v>PIC-c</v>
      </c>
      <c r="AF260" s="201" t="str">
        <f t="shared" si="581"/>
        <v/>
      </c>
      <c r="AG260" s="47" t="str">
        <f t="shared" si="582"/>
        <v/>
      </c>
      <c r="AH260" s="47" t="str">
        <f t="shared" si="583"/>
        <v/>
      </c>
      <c r="AI260" s="47">
        <f t="shared" si="584"/>
        <v>1</v>
      </c>
      <c r="AJ260" s="201">
        <f t="shared" si="585"/>
        <v>1</v>
      </c>
      <c r="AT260" s="46">
        <f t="shared" si="657"/>
        <v>9</v>
      </c>
      <c r="AU260" s="47" t="str">
        <f t="shared" si="657"/>
        <v>Q</v>
      </c>
      <c r="AV260" s="47" t="str">
        <f t="shared" si="657"/>
        <v>Qn</v>
      </c>
      <c r="AW260" s="171">
        <f ca="1">$AW$141+AW175</f>
        <v>0</v>
      </c>
      <c r="AX260" s="171">
        <f ca="1">$AX$141+AX175</f>
        <v>0</v>
      </c>
      <c r="AY260" s="171">
        <f ca="1">$AY$141+AY175</f>
        <v>2.749887703522938E-2</v>
      </c>
      <c r="AZ260" s="171">
        <f ca="1">$AZ$141+AZ175</f>
        <v>7.2655672929389566E-3</v>
      </c>
      <c r="BA260" s="171">
        <f ca="1">$BA$141+BA175</f>
        <v>2.9209357498763064E-2</v>
      </c>
      <c r="BK260" s="48">
        <f t="shared" si="646"/>
        <v>17</v>
      </c>
      <c r="BL260" s="48">
        <v>6</v>
      </c>
      <c r="BM260" s="47" t="str">
        <f t="shared" si="596"/>
        <v>Pe5</v>
      </c>
      <c r="BN260" s="47"/>
      <c r="BO260" s="47" t="s">
        <v>232</v>
      </c>
      <c r="BP260" s="99" t="s">
        <v>233</v>
      </c>
      <c r="BQ260" s="99" t="s">
        <v>233</v>
      </c>
      <c r="BR260" s="99" t="s">
        <v>233</v>
      </c>
      <c r="BS260" s="99" t="s">
        <v>233</v>
      </c>
      <c r="BT260" s="47">
        <v>5</v>
      </c>
      <c r="BU260" s="48">
        <f t="shared" si="597"/>
        <v>30</v>
      </c>
      <c r="BV260" s="48">
        <f t="shared" si="598"/>
        <v>8</v>
      </c>
      <c r="BW260" s="48">
        <f t="shared" si="599"/>
        <v>20</v>
      </c>
      <c r="BX260" s="48">
        <f t="shared" si="600"/>
        <v>32</v>
      </c>
      <c r="BY260" s="48">
        <f t="shared" si="601"/>
        <v>12</v>
      </c>
      <c r="BZ260" s="118">
        <f t="shared" si="602"/>
        <v>1843200</v>
      </c>
      <c r="CA260" s="118">
        <f t="shared" si="603"/>
        <v>476818.10832659662</v>
      </c>
      <c r="CB260" s="118">
        <f t="shared" si="604"/>
        <v>1500</v>
      </c>
      <c r="CC260" s="118">
        <f t="shared" si="605"/>
        <v>715227162.48989487</v>
      </c>
      <c r="CD260" s="51">
        <f t="shared" si="606"/>
        <v>3.2816755302030737E-2</v>
      </c>
      <c r="CE260" s="81"/>
      <c r="CN260" s="48">
        <f t="shared" si="647"/>
        <v>17</v>
      </c>
      <c r="CO260" s="48">
        <v>6</v>
      </c>
      <c r="CP260" s="47" t="str">
        <f t="shared" si="607"/>
        <v>Pe5</v>
      </c>
      <c r="CQ260" s="47"/>
      <c r="CR260" s="47" t="s">
        <v>232</v>
      </c>
      <c r="CS260" s="99" t="s">
        <v>233</v>
      </c>
      <c r="CT260" s="99" t="s">
        <v>233</v>
      </c>
      <c r="CU260" s="99" t="s">
        <v>233</v>
      </c>
      <c r="CV260" s="99" t="s">
        <v>233</v>
      </c>
      <c r="CW260" s="47">
        <v>5</v>
      </c>
      <c r="CX260" s="48">
        <f t="shared" si="648"/>
        <v>30</v>
      </c>
      <c r="CY260" s="48">
        <f t="shared" si="649"/>
        <v>8</v>
      </c>
      <c r="CZ260" s="48">
        <f t="shared" si="650"/>
        <v>20</v>
      </c>
      <c r="DA260" s="48">
        <f t="shared" si="651"/>
        <v>32</v>
      </c>
      <c r="DB260" s="48">
        <f t="shared" si="652"/>
        <v>12</v>
      </c>
      <c r="DC260" s="118">
        <f t="shared" si="608"/>
        <v>1843200</v>
      </c>
      <c r="DD260" s="118">
        <f t="shared" si="609"/>
        <v>407653.73650107993</v>
      </c>
      <c r="DE260" s="118">
        <f t="shared" si="610"/>
        <v>2400</v>
      </c>
      <c r="DF260" s="118">
        <f t="shared" si="611"/>
        <v>978368967.60259187</v>
      </c>
      <c r="DG260" s="51">
        <f t="shared" si="612"/>
        <v>4.4890486112331228E-2</v>
      </c>
      <c r="DI260" s="142"/>
      <c r="DJ260" s="142"/>
      <c r="DK260" s="142"/>
      <c r="DL260" s="142"/>
      <c r="DM260" s="142"/>
      <c r="DN260" s="142"/>
      <c r="DQ260" s="48">
        <f t="shared" si="653"/>
        <v>17</v>
      </c>
      <c r="DR260" s="48">
        <v>6</v>
      </c>
      <c r="DS260" s="47" t="str">
        <f t="shared" si="613"/>
        <v>Pe5</v>
      </c>
      <c r="DT260" s="47"/>
      <c r="DU260" s="47" t="s">
        <v>232</v>
      </c>
      <c r="DV260" s="99" t="s">
        <v>233</v>
      </c>
      <c r="DW260" s="99" t="s">
        <v>233</v>
      </c>
      <c r="DX260" s="99" t="s">
        <v>233</v>
      </c>
      <c r="DY260" s="99" t="s">
        <v>233</v>
      </c>
      <c r="DZ260" s="47">
        <v>5</v>
      </c>
      <c r="EA260" s="48">
        <f t="shared" si="614"/>
        <v>30</v>
      </c>
      <c r="EB260" s="48">
        <f t="shared" si="615"/>
        <v>8</v>
      </c>
      <c r="EC260" s="48">
        <f t="shared" si="616"/>
        <v>20</v>
      </c>
      <c r="ED260" s="48">
        <f t="shared" si="617"/>
        <v>32</v>
      </c>
      <c r="EE260" s="48">
        <f t="shared" si="618"/>
        <v>12</v>
      </c>
      <c r="EF260" s="118">
        <f t="shared" si="619"/>
        <v>1843200</v>
      </c>
      <c r="EG260" s="118">
        <f t="shared" si="620"/>
        <v>599257.47246984788</v>
      </c>
      <c r="EH260" s="118">
        <f t="shared" si="621"/>
        <v>3000</v>
      </c>
      <c r="EI260" s="118">
        <f t="shared" si="622"/>
        <v>1797772417.4095438</v>
      </c>
      <c r="EJ260" s="51">
        <f t="shared" si="623"/>
        <v>8.2487160170881799E-2</v>
      </c>
      <c r="ET260" s="48">
        <f t="shared" si="654"/>
        <v>17</v>
      </c>
      <c r="EU260" s="48">
        <v>6</v>
      </c>
      <c r="EV260" s="47" t="str">
        <f t="shared" si="624"/>
        <v>Pe5</v>
      </c>
      <c r="EW260" s="47"/>
      <c r="EX260" s="47" t="s">
        <v>232</v>
      </c>
      <c r="EY260" s="99" t="s">
        <v>233</v>
      </c>
      <c r="EZ260" s="99" t="s">
        <v>233</v>
      </c>
      <c r="FA260" s="99" t="s">
        <v>233</v>
      </c>
      <c r="FB260" s="99" t="s">
        <v>233</v>
      </c>
      <c r="FC260" s="47">
        <v>5</v>
      </c>
      <c r="FD260" s="48">
        <f t="shared" si="625"/>
        <v>30</v>
      </c>
      <c r="FE260" s="48">
        <f t="shared" si="626"/>
        <v>8</v>
      </c>
      <c r="FF260" s="48">
        <f t="shared" si="627"/>
        <v>20</v>
      </c>
      <c r="FG260" s="48">
        <f t="shared" si="628"/>
        <v>32</v>
      </c>
      <c r="FH260" s="48">
        <f t="shared" si="629"/>
        <v>12</v>
      </c>
      <c r="FI260" s="118">
        <f t="shared" si="630"/>
        <v>1843200</v>
      </c>
      <c r="FJ260" s="118">
        <f t="shared" si="631"/>
        <v>395160.86330935254</v>
      </c>
      <c r="FK260" s="118">
        <f t="shared" si="632"/>
        <v>4500</v>
      </c>
      <c r="FL260" s="118">
        <f t="shared" si="633"/>
        <v>1778223884.8920865</v>
      </c>
      <c r="FM260" s="51">
        <f t="shared" si="634"/>
        <v>8.1590215197615001E-2</v>
      </c>
      <c r="FO260" s="142"/>
      <c r="FP260" s="142"/>
      <c r="FQ260" s="142"/>
      <c r="FR260" s="142"/>
      <c r="FS260" s="142"/>
      <c r="FT260" s="142"/>
      <c r="FU260" s="142"/>
      <c r="FW260" s="48">
        <f t="shared" si="655"/>
        <v>17</v>
      </c>
      <c r="FX260" s="48">
        <v>6</v>
      </c>
      <c r="FY260" s="47" t="str">
        <f t="shared" si="635"/>
        <v>Pe5</v>
      </c>
      <c r="FZ260" s="47"/>
      <c r="GA260" s="47" t="s">
        <v>232</v>
      </c>
      <c r="GB260" s="99" t="s">
        <v>233</v>
      </c>
      <c r="GC260" s="99" t="s">
        <v>233</v>
      </c>
      <c r="GD260" s="99" t="s">
        <v>233</v>
      </c>
      <c r="GE260" s="99" t="s">
        <v>233</v>
      </c>
      <c r="GF260" s="47">
        <v>5</v>
      </c>
      <c r="GG260" s="48">
        <f t="shared" si="636"/>
        <v>30</v>
      </c>
      <c r="GH260" s="48">
        <f t="shared" si="637"/>
        <v>8</v>
      </c>
      <c r="GI260" s="48">
        <f t="shared" si="638"/>
        <v>20</v>
      </c>
      <c r="GJ260" s="48">
        <f t="shared" si="639"/>
        <v>32</v>
      </c>
      <c r="GK260" s="48">
        <f t="shared" si="640"/>
        <v>12</v>
      </c>
      <c r="GL260" s="118">
        <f t="shared" si="641"/>
        <v>1843200</v>
      </c>
      <c r="GM260" s="118">
        <f t="shared" si="642"/>
        <v>822900</v>
      </c>
      <c r="GN260" s="118">
        <f t="shared" si="643"/>
        <v>9000</v>
      </c>
      <c r="GO260" s="118">
        <f t="shared" si="644"/>
        <v>7406100000</v>
      </c>
      <c r="GP260" s="51">
        <f t="shared" si="645"/>
        <v>0.33981395588538443</v>
      </c>
      <c r="GS260" s="48">
        <v>4</v>
      </c>
      <c r="GT260" s="47">
        <v>2</v>
      </c>
      <c r="GU260" s="97" t="s">
        <v>240</v>
      </c>
      <c r="GV260" s="297">
        <f t="shared" si="594"/>
        <v>5</v>
      </c>
      <c r="GW260" s="47" t="s">
        <v>206</v>
      </c>
      <c r="GX260" s="99" t="str">
        <f t="shared" si="589"/>
        <v>Pc2</v>
      </c>
      <c r="GY260" s="48">
        <f t="shared" si="656"/>
        <v>0</v>
      </c>
      <c r="GZ260" s="305">
        <f t="shared" si="590"/>
        <v>0</v>
      </c>
      <c r="HA260" s="95">
        <f t="shared" si="595"/>
        <v>0</v>
      </c>
      <c r="HB260" s="51">
        <f t="shared" si="591"/>
        <v>0</v>
      </c>
      <c r="HC260" s="51">
        <f t="shared" si="592"/>
        <v>0</v>
      </c>
      <c r="HD260" s="453">
        <f t="shared" si="593"/>
        <v>0</v>
      </c>
    </row>
    <row r="261" spans="13:215">
      <c r="M261" s="49" t="str">
        <f t="shared" si="587"/>
        <v>PIC-c</v>
      </c>
      <c r="N261" s="201" t="str">
        <f t="shared" si="576"/>
        <v/>
      </c>
      <c r="O261" s="47" t="str">
        <f t="shared" si="577"/>
        <v/>
      </c>
      <c r="P261" s="47" t="str">
        <f t="shared" si="578"/>
        <v/>
      </c>
      <c r="Q261" s="47">
        <f t="shared" si="579"/>
        <v>1</v>
      </c>
      <c r="R261" s="201" t="str">
        <f t="shared" si="580"/>
        <v/>
      </c>
      <c r="AE261" s="49" t="str">
        <f t="shared" si="588"/>
        <v>PIC-c</v>
      </c>
      <c r="AF261" s="201" t="str">
        <f t="shared" si="581"/>
        <v/>
      </c>
      <c r="AG261" s="47" t="str">
        <f t="shared" si="582"/>
        <v/>
      </c>
      <c r="AH261" s="47" t="str">
        <f t="shared" si="583"/>
        <v/>
      </c>
      <c r="AI261" s="47">
        <f t="shared" si="584"/>
        <v>1</v>
      </c>
      <c r="AJ261" s="201">
        <f t="shared" si="585"/>
        <v>1</v>
      </c>
      <c r="AT261" s="46">
        <f t="shared" si="657"/>
        <v>10</v>
      </c>
      <c r="AU261" s="47" t="str">
        <f t="shared" si="657"/>
        <v>J</v>
      </c>
      <c r="AV261" s="47" t="str">
        <f t="shared" si="657"/>
        <v>Jk</v>
      </c>
      <c r="AW261" s="171">
        <f ca="1">$AW$142+AW176</f>
        <v>0</v>
      </c>
      <c r="AX261" s="171">
        <f ca="1">$AX$142+AX176</f>
        <v>0</v>
      </c>
      <c r="AY261" s="171">
        <f ca="1">$AY$142+AY176</f>
        <v>6.5915124661776641E-3</v>
      </c>
      <c r="AZ261" s="171">
        <f ca="1">$AZ$142+AZ176</f>
        <v>1.4164067094843854E-2</v>
      </c>
      <c r="BA261" s="171">
        <f ca="1">$BA$142+BA176</f>
        <v>2.8411049387325461E-2</v>
      </c>
      <c r="BK261" s="48">
        <f t="shared" si="646"/>
        <v>18</v>
      </c>
      <c r="BL261" s="48">
        <v>6</v>
      </c>
      <c r="BM261" s="47" t="str">
        <f t="shared" si="596"/>
        <v>Pe4</v>
      </c>
      <c r="BN261" s="47"/>
      <c r="BO261" s="47" t="s">
        <v>232</v>
      </c>
      <c r="BP261" s="99" t="s">
        <v>233</v>
      </c>
      <c r="BQ261" s="99" t="s">
        <v>233</v>
      </c>
      <c r="BR261" s="99" t="s">
        <v>233</v>
      </c>
      <c r="BS261" s="47" t="s">
        <v>132</v>
      </c>
      <c r="BT261" s="47">
        <v>4</v>
      </c>
      <c r="BU261" s="48">
        <f t="shared" si="597"/>
        <v>30</v>
      </c>
      <c r="BV261" s="48">
        <f t="shared" si="598"/>
        <v>8</v>
      </c>
      <c r="BW261" s="48">
        <f t="shared" si="599"/>
        <v>20</v>
      </c>
      <c r="BX261" s="48">
        <f t="shared" si="600"/>
        <v>32</v>
      </c>
      <c r="BY261" s="48">
        <f t="shared" si="601"/>
        <v>79</v>
      </c>
      <c r="BZ261" s="118">
        <f t="shared" si="602"/>
        <v>12134400</v>
      </c>
      <c r="CA261" s="118">
        <f t="shared" si="603"/>
        <v>3139052.5464834278</v>
      </c>
      <c r="CB261" s="118">
        <f t="shared" si="604"/>
        <v>500</v>
      </c>
      <c r="CC261" s="118">
        <f t="shared" si="605"/>
        <v>1569526273.2417138</v>
      </c>
      <c r="CD261" s="51">
        <f t="shared" si="606"/>
        <v>7.2014546357234116E-2</v>
      </c>
      <c r="CE261" s="81"/>
      <c r="CN261" s="48">
        <f t="shared" si="647"/>
        <v>18</v>
      </c>
      <c r="CO261" s="48">
        <v>6</v>
      </c>
      <c r="CP261" s="47" t="str">
        <f t="shared" si="607"/>
        <v>Pe4</v>
      </c>
      <c r="CQ261" s="47"/>
      <c r="CR261" s="47" t="s">
        <v>232</v>
      </c>
      <c r="CS261" s="99" t="s">
        <v>233</v>
      </c>
      <c r="CT261" s="99" t="s">
        <v>233</v>
      </c>
      <c r="CU261" s="99" t="s">
        <v>233</v>
      </c>
      <c r="CV261" s="47" t="s">
        <v>132</v>
      </c>
      <c r="CW261" s="47">
        <v>4</v>
      </c>
      <c r="CX261" s="48">
        <f t="shared" si="648"/>
        <v>30</v>
      </c>
      <c r="CY261" s="48">
        <f t="shared" si="649"/>
        <v>8</v>
      </c>
      <c r="CZ261" s="48">
        <f t="shared" si="650"/>
        <v>20</v>
      </c>
      <c r="DA261" s="48">
        <f t="shared" si="651"/>
        <v>32</v>
      </c>
      <c r="DB261" s="48">
        <f t="shared" si="652"/>
        <v>79</v>
      </c>
      <c r="DC261" s="118">
        <f t="shared" si="608"/>
        <v>12134400</v>
      </c>
      <c r="DD261" s="118">
        <f t="shared" si="609"/>
        <v>2683720.4319654428</v>
      </c>
      <c r="DE261" s="118">
        <f t="shared" si="610"/>
        <v>800</v>
      </c>
      <c r="DF261" s="118">
        <f t="shared" si="611"/>
        <v>2146976345.5723543</v>
      </c>
      <c r="DG261" s="51">
        <f t="shared" si="612"/>
        <v>9.8509677857615746E-2</v>
      </c>
      <c r="DI261" s="142"/>
      <c r="DJ261" s="142"/>
      <c r="DK261" s="142"/>
      <c r="DL261" s="142"/>
      <c r="DM261" s="142"/>
      <c r="DN261" s="142"/>
      <c r="DQ261" s="48">
        <f t="shared" si="653"/>
        <v>18</v>
      </c>
      <c r="DR261" s="48">
        <v>6</v>
      </c>
      <c r="DS261" s="47" t="str">
        <f t="shared" si="613"/>
        <v>Pe4</v>
      </c>
      <c r="DT261" s="47"/>
      <c r="DU261" s="47" t="s">
        <v>232</v>
      </c>
      <c r="DV261" s="99" t="s">
        <v>233</v>
      </c>
      <c r="DW261" s="99" t="s">
        <v>233</v>
      </c>
      <c r="DX261" s="99" t="s">
        <v>233</v>
      </c>
      <c r="DY261" s="47" t="s">
        <v>132</v>
      </c>
      <c r="DZ261" s="47">
        <v>4</v>
      </c>
      <c r="EA261" s="48">
        <f t="shared" si="614"/>
        <v>30</v>
      </c>
      <c r="EB261" s="48">
        <f t="shared" si="615"/>
        <v>8</v>
      </c>
      <c r="EC261" s="48">
        <f t="shared" si="616"/>
        <v>20</v>
      </c>
      <c r="ED261" s="48">
        <f t="shared" si="617"/>
        <v>32</v>
      </c>
      <c r="EE261" s="48">
        <f t="shared" si="618"/>
        <v>79</v>
      </c>
      <c r="EF261" s="118">
        <f t="shared" si="619"/>
        <v>12134400</v>
      </c>
      <c r="EG261" s="118">
        <f t="shared" si="620"/>
        <v>3945111.6937598321</v>
      </c>
      <c r="EH261" s="118">
        <f t="shared" si="621"/>
        <v>1000</v>
      </c>
      <c r="EI261" s="118">
        <f t="shared" si="622"/>
        <v>3945111693.7598319</v>
      </c>
      <c r="EJ261" s="51">
        <f t="shared" si="623"/>
        <v>0.18101349037499059</v>
      </c>
      <c r="ET261" s="48">
        <f t="shared" si="654"/>
        <v>18</v>
      </c>
      <c r="EU261" s="48">
        <v>6</v>
      </c>
      <c r="EV261" s="47" t="str">
        <f t="shared" si="624"/>
        <v>Pe4</v>
      </c>
      <c r="EW261" s="47"/>
      <c r="EX261" s="47" t="s">
        <v>232</v>
      </c>
      <c r="EY261" s="99" t="s">
        <v>233</v>
      </c>
      <c r="EZ261" s="99" t="s">
        <v>233</v>
      </c>
      <c r="FA261" s="99" t="s">
        <v>233</v>
      </c>
      <c r="FB261" s="47" t="s">
        <v>132</v>
      </c>
      <c r="FC261" s="47">
        <v>4</v>
      </c>
      <c r="FD261" s="48">
        <f t="shared" si="625"/>
        <v>30</v>
      </c>
      <c r="FE261" s="48">
        <f t="shared" si="626"/>
        <v>8</v>
      </c>
      <c r="FF261" s="48">
        <f t="shared" si="627"/>
        <v>20</v>
      </c>
      <c r="FG261" s="48">
        <f t="shared" si="628"/>
        <v>32</v>
      </c>
      <c r="FH261" s="48">
        <f t="shared" si="629"/>
        <v>79</v>
      </c>
      <c r="FI261" s="118">
        <f t="shared" si="630"/>
        <v>12134400</v>
      </c>
      <c r="FJ261" s="118">
        <f t="shared" si="631"/>
        <v>2601475.6834532376</v>
      </c>
      <c r="FK261" s="118">
        <f t="shared" si="632"/>
        <v>1500</v>
      </c>
      <c r="FL261" s="118">
        <f t="shared" si="633"/>
        <v>3902213525.1798563</v>
      </c>
      <c r="FM261" s="51">
        <f t="shared" si="634"/>
        <v>0.17904519446143291</v>
      </c>
      <c r="FO261" s="142"/>
      <c r="FP261" s="142"/>
      <c r="FQ261" s="142"/>
      <c r="FR261" s="142"/>
      <c r="FS261" s="142"/>
      <c r="FT261" s="142"/>
      <c r="FU261" s="142"/>
      <c r="FW261" s="48">
        <f t="shared" si="655"/>
        <v>18</v>
      </c>
      <c r="FX261" s="48">
        <v>6</v>
      </c>
      <c r="FY261" s="47" t="str">
        <f t="shared" si="635"/>
        <v>Pe4</v>
      </c>
      <c r="FZ261" s="47"/>
      <c r="GA261" s="47" t="s">
        <v>232</v>
      </c>
      <c r="GB261" s="99" t="s">
        <v>233</v>
      </c>
      <c r="GC261" s="99" t="s">
        <v>233</v>
      </c>
      <c r="GD261" s="99" t="s">
        <v>233</v>
      </c>
      <c r="GE261" s="47" t="s">
        <v>132</v>
      </c>
      <c r="GF261" s="47">
        <v>4</v>
      </c>
      <c r="GG261" s="48">
        <f t="shared" si="636"/>
        <v>30</v>
      </c>
      <c r="GH261" s="48">
        <f t="shared" si="637"/>
        <v>8</v>
      </c>
      <c r="GI261" s="48">
        <f t="shared" si="638"/>
        <v>20</v>
      </c>
      <c r="GJ261" s="48">
        <f t="shared" si="639"/>
        <v>32</v>
      </c>
      <c r="GK261" s="48">
        <f t="shared" si="640"/>
        <v>79</v>
      </c>
      <c r="GL261" s="118">
        <f t="shared" si="641"/>
        <v>12134400</v>
      </c>
      <c r="GM261" s="118">
        <f t="shared" si="642"/>
        <v>5417425</v>
      </c>
      <c r="GN261" s="118">
        <f t="shared" si="643"/>
        <v>3000</v>
      </c>
      <c r="GO261" s="118">
        <f t="shared" si="644"/>
        <v>16252275000</v>
      </c>
      <c r="GP261" s="51">
        <f t="shared" si="645"/>
        <v>0.74570284763737149</v>
      </c>
      <c r="GS261" s="48">
        <v>4</v>
      </c>
      <c r="GT261" s="47">
        <v>1</v>
      </c>
      <c r="GU261" s="97" t="s">
        <v>240</v>
      </c>
      <c r="GV261" s="297">
        <f t="shared" si="594"/>
        <v>5</v>
      </c>
      <c r="GW261" s="47" t="s">
        <v>206</v>
      </c>
      <c r="GX261" s="99" t="str">
        <f t="shared" si="589"/>
        <v>Pc1</v>
      </c>
      <c r="GY261" s="48">
        <f t="shared" si="656"/>
        <v>0</v>
      </c>
      <c r="GZ261" s="305">
        <f t="shared" si="590"/>
        <v>0</v>
      </c>
      <c r="HA261" s="95">
        <f t="shared" si="595"/>
        <v>0</v>
      </c>
      <c r="HB261" s="51">
        <f t="shared" si="591"/>
        <v>0</v>
      </c>
      <c r="HC261" s="51">
        <f t="shared" si="592"/>
        <v>0</v>
      </c>
      <c r="HD261" s="453">
        <f t="shared" si="593"/>
        <v>0</v>
      </c>
    </row>
    <row r="262" spans="13:215">
      <c r="M262" s="49" t="str">
        <f t="shared" si="587"/>
        <v>PIC-c</v>
      </c>
      <c r="N262" s="201" t="str">
        <f t="shared" si="576"/>
        <v/>
      </c>
      <c r="O262" s="47" t="str">
        <f t="shared" si="577"/>
        <v/>
      </c>
      <c r="P262" s="47" t="str">
        <f t="shared" si="578"/>
        <v/>
      </c>
      <c r="Q262" s="47">
        <f t="shared" si="579"/>
        <v>1</v>
      </c>
      <c r="R262" s="201" t="str">
        <f t="shared" si="580"/>
        <v/>
      </c>
      <c r="AE262" s="49" t="str">
        <f t="shared" si="588"/>
        <v>PIC-c</v>
      </c>
      <c r="AF262" s="201" t="str">
        <f t="shared" si="581"/>
        <v/>
      </c>
      <c r="AG262" s="47" t="str">
        <f t="shared" si="582"/>
        <v/>
      </c>
      <c r="AH262" s="47" t="str">
        <f t="shared" si="583"/>
        <v/>
      </c>
      <c r="AI262" s="47">
        <f t="shared" si="584"/>
        <v>1</v>
      </c>
      <c r="AJ262" s="201">
        <f t="shared" si="585"/>
        <v>1</v>
      </c>
      <c r="AT262" s="46">
        <f t="shared" si="657"/>
        <v>11</v>
      </c>
      <c r="AU262" s="47">
        <f t="shared" si="657"/>
        <v>10</v>
      </c>
      <c r="AV262" s="47" t="str">
        <f t="shared" si="657"/>
        <v>Te</v>
      </c>
      <c r="AW262" s="171">
        <f ca="1">$AW$143+AW177</f>
        <v>0</v>
      </c>
      <c r="AX262" s="171">
        <f ca="1">$AX$143+AX177</f>
        <v>0</v>
      </c>
      <c r="AY262" s="171">
        <f ca="1">$AY$143+AY177</f>
        <v>8.0321833410352296E-3</v>
      </c>
      <c r="AZ262" s="171">
        <f ca="1">$AZ$143+AZ177</f>
        <v>1.034638679084196E-2</v>
      </c>
      <c r="BA262" s="171">
        <f ca="1">$BA$143+BA177</f>
        <v>2.1556376473863683E-2</v>
      </c>
      <c r="BK262" s="48">
        <f t="shared" si="646"/>
        <v>19</v>
      </c>
      <c r="BL262" s="48">
        <v>6</v>
      </c>
      <c r="BM262" s="47" t="str">
        <f t="shared" si="596"/>
        <v>Pe3</v>
      </c>
      <c r="BN262" s="47"/>
      <c r="BO262" s="47" t="s">
        <v>232</v>
      </c>
      <c r="BP262" s="99" t="s">
        <v>233</v>
      </c>
      <c r="BQ262" s="99" t="s">
        <v>233</v>
      </c>
      <c r="BR262" s="47" t="s">
        <v>132</v>
      </c>
      <c r="BS262" s="99" t="s">
        <v>223</v>
      </c>
      <c r="BT262" s="47">
        <v>3</v>
      </c>
      <c r="BU262" s="48">
        <f t="shared" si="597"/>
        <v>30</v>
      </c>
      <c r="BV262" s="48">
        <f t="shared" si="598"/>
        <v>8</v>
      </c>
      <c r="BW262" s="48">
        <f t="shared" si="599"/>
        <v>20</v>
      </c>
      <c r="BX262" s="48">
        <f t="shared" si="600"/>
        <v>40</v>
      </c>
      <c r="BY262" s="48">
        <f t="shared" si="601"/>
        <v>91</v>
      </c>
      <c r="BZ262" s="118">
        <f t="shared" si="602"/>
        <v>17472000</v>
      </c>
      <c r="CA262" s="118">
        <f t="shared" si="603"/>
        <v>4519838.318512531</v>
      </c>
      <c r="CB262" s="118">
        <f t="shared" si="604"/>
        <v>150</v>
      </c>
      <c r="CC262" s="118">
        <f t="shared" si="605"/>
        <v>677975747.77687967</v>
      </c>
      <c r="CD262" s="51">
        <f t="shared" si="606"/>
        <v>3.1107549296716646E-2</v>
      </c>
      <c r="CE262" s="81"/>
      <c r="CN262" s="48">
        <f t="shared" si="647"/>
        <v>19</v>
      </c>
      <c r="CO262" s="48">
        <v>6</v>
      </c>
      <c r="CP262" s="47" t="str">
        <f t="shared" si="607"/>
        <v>Pe3</v>
      </c>
      <c r="CQ262" s="47"/>
      <c r="CR262" s="47" t="s">
        <v>232</v>
      </c>
      <c r="CS262" s="99" t="s">
        <v>233</v>
      </c>
      <c r="CT262" s="99" t="s">
        <v>233</v>
      </c>
      <c r="CU262" s="47" t="s">
        <v>132</v>
      </c>
      <c r="CV262" s="99" t="s">
        <v>223</v>
      </c>
      <c r="CW262" s="47">
        <v>3</v>
      </c>
      <c r="CX262" s="48">
        <f t="shared" si="648"/>
        <v>30</v>
      </c>
      <c r="CY262" s="48">
        <f t="shared" si="649"/>
        <v>8</v>
      </c>
      <c r="CZ262" s="48">
        <f t="shared" si="650"/>
        <v>20</v>
      </c>
      <c r="DA262" s="48">
        <f t="shared" si="651"/>
        <v>40</v>
      </c>
      <c r="DB262" s="48">
        <f t="shared" si="652"/>
        <v>91</v>
      </c>
      <c r="DC262" s="118">
        <f t="shared" si="608"/>
        <v>17472000</v>
      </c>
      <c r="DD262" s="118">
        <f t="shared" si="609"/>
        <v>3864217.7105831532</v>
      </c>
      <c r="DE262" s="118">
        <f t="shared" si="610"/>
        <v>240</v>
      </c>
      <c r="DF262" s="118">
        <f t="shared" si="611"/>
        <v>927412250.53995681</v>
      </c>
      <c r="DG262" s="51">
        <f t="shared" si="612"/>
        <v>4.2552439960647302E-2</v>
      </c>
      <c r="DI262" s="142"/>
      <c r="DJ262" s="142"/>
      <c r="DK262" s="142"/>
      <c r="DL262" s="142"/>
      <c r="DM262" s="142"/>
      <c r="DN262" s="142"/>
      <c r="DQ262" s="48">
        <f t="shared" si="653"/>
        <v>19</v>
      </c>
      <c r="DR262" s="48">
        <v>6</v>
      </c>
      <c r="DS262" s="47" t="str">
        <f t="shared" si="613"/>
        <v>Pe3</v>
      </c>
      <c r="DT262" s="47"/>
      <c r="DU262" s="47" t="s">
        <v>232</v>
      </c>
      <c r="DV262" s="99" t="s">
        <v>233</v>
      </c>
      <c r="DW262" s="99" t="s">
        <v>233</v>
      </c>
      <c r="DX262" s="47" t="s">
        <v>132</v>
      </c>
      <c r="DY262" s="99" t="s">
        <v>223</v>
      </c>
      <c r="DZ262" s="47">
        <v>3</v>
      </c>
      <c r="EA262" s="48">
        <f t="shared" si="614"/>
        <v>30</v>
      </c>
      <c r="EB262" s="48">
        <f t="shared" si="615"/>
        <v>8</v>
      </c>
      <c r="EC262" s="48">
        <f t="shared" si="616"/>
        <v>20</v>
      </c>
      <c r="ED262" s="48">
        <f t="shared" si="617"/>
        <v>40</v>
      </c>
      <c r="EE262" s="48">
        <f t="shared" si="618"/>
        <v>91</v>
      </c>
      <c r="EF262" s="118">
        <f t="shared" si="619"/>
        <v>17472000</v>
      </c>
      <c r="EG262" s="118">
        <f t="shared" si="620"/>
        <v>5680461.4577871002</v>
      </c>
      <c r="EH262" s="118">
        <f t="shared" si="621"/>
        <v>300</v>
      </c>
      <c r="EI262" s="118">
        <f t="shared" si="622"/>
        <v>1704138437.3361301</v>
      </c>
      <c r="EJ262" s="51">
        <f t="shared" si="623"/>
        <v>7.8190953911981706E-2</v>
      </c>
      <c r="ET262" s="48">
        <f t="shared" si="654"/>
        <v>19</v>
      </c>
      <c r="EU262" s="48">
        <v>6</v>
      </c>
      <c r="EV262" s="47" t="str">
        <f t="shared" si="624"/>
        <v>Pe3</v>
      </c>
      <c r="EW262" s="47"/>
      <c r="EX262" s="47" t="s">
        <v>232</v>
      </c>
      <c r="EY262" s="99" t="s">
        <v>233</v>
      </c>
      <c r="EZ262" s="99" t="s">
        <v>233</v>
      </c>
      <c r="FA262" s="47" t="s">
        <v>132</v>
      </c>
      <c r="FB262" s="99" t="s">
        <v>223</v>
      </c>
      <c r="FC262" s="47">
        <v>3</v>
      </c>
      <c r="FD262" s="48">
        <f t="shared" si="625"/>
        <v>30</v>
      </c>
      <c r="FE262" s="48">
        <f t="shared" si="626"/>
        <v>8</v>
      </c>
      <c r="FF262" s="48">
        <f t="shared" si="627"/>
        <v>20</v>
      </c>
      <c r="FG262" s="48">
        <f t="shared" si="628"/>
        <v>40</v>
      </c>
      <c r="FH262" s="48">
        <f t="shared" si="629"/>
        <v>91</v>
      </c>
      <c r="FI262" s="118">
        <f t="shared" si="630"/>
        <v>17472000</v>
      </c>
      <c r="FJ262" s="118">
        <f t="shared" si="631"/>
        <v>3745795.6834532376</v>
      </c>
      <c r="FK262" s="118">
        <f t="shared" si="632"/>
        <v>450</v>
      </c>
      <c r="FL262" s="118">
        <f t="shared" si="633"/>
        <v>1685608057.553957</v>
      </c>
      <c r="FM262" s="51">
        <f t="shared" si="634"/>
        <v>7.734072482273921E-2</v>
      </c>
      <c r="FO262" s="142"/>
      <c r="FP262" s="142"/>
      <c r="FQ262" s="142"/>
      <c r="FR262" s="142"/>
      <c r="FS262" s="142"/>
      <c r="FT262" s="142"/>
      <c r="FU262" s="142"/>
      <c r="FW262" s="48">
        <f t="shared" si="655"/>
        <v>19</v>
      </c>
      <c r="FX262" s="48">
        <v>6</v>
      </c>
      <c r="FY262" s="47" t="str">
        <f t="shared" si="635"/>
        <v>Pe3</v>
      </c>
      <c r="FZ262" s="47"/>
      <c r="GA262" s="47" t="s">
        <v>232</v>
      </c>
      <c r="GB262" s="99" t="s">
        <v>233</v>
      </c>
      <c r="GC262" s="99" t="s">
        <v>233</v>
      </c>
      <c r="GD262" s="47" t="s">
        <v>132</v>
      </c>
      <c r="GE262" s="99" t="s">
        <v>223</v>
      </c>
      <c r="GF262" s="47">
        <v>3</v>
      </c>
      <c r="GG262" s="48">
        <f t="shared" si="636"/>
        <v>30</v>
      </c>
      <c r="GH262" s="48">
        <f t="shared" si="637"/>
        <v>8</v>
      </c>
      <c r="GI262" s="48">
        <f t="shared" si="638"/>
        <v>20</v>
      </c>
      <c r="GJ262" s="48">
        <f t="shared" si="639"/>
        <v>40</v>
      </c>
      <c r="GK262" s="48">
        <f t="shared" si="640"/>
        <v>91</v>
      </c>
      <c r="GL262" s="118">
        <f t="shared" si="641"/>
        <v>17472000</v>
      </c>
      <c r="GM262" s="118">
        <f t="shared" si="642"/>
        <v>7800406.25</v>
      </c>
      <c r="GN262" s="118">
        <f t="shared" si="643"/>
        <v>900</v>
      </c>
      <c r="GO262" s="118">
        <f t="shared" si="644"/>
        <v>7020365625</v>
      </c>
      <c r="GP262" s="51">
        <f t="shared" si="645"/>
        <v>0.32211531234968738</v>
      </c>
      <c r="GS262" s="48">
        <v>5</v>
      </c>
      <c r="GT262" s="47">
        <v>5</v>
      </c>
      <c r="GU262" s="97" t="s">
        <v>240</v>
      </c>
      <c r="GV262" s="297">
        <f t="shared" si="594"/>
        <v>5</v>
      </c>
      <c r="GW262" s="47" t="s">
        <v>206</v>
      </c>
      <c r="GX262" s="99" t="str">
        <f t="shared" si="589"/>
        <v>Pd5</v>
      </c>
      <c r="GY262" s="48">
        <f t="shared" si="656"/>
        <v>1500</v>
      </c>
      <c r="GZ262" s="305">
        <f t="shared" si="590"/>
        <v>38412.078543103846</v>
      </c>
      <c r="HA262" s="95">
        <f t="shared" si="595"/>
        <v>4558.2638753464307</v>
      </c>
      <c r="HB262" s="51">
        <f t="shared" si="591"/>
        <v>3.0625385213684398E-4</v>
      </c>
      <c r="HC262" s="51">
        <f t="shared" si="592"/>
        <v>5.4845442659021111E-3</v>
      </c>
      <c r="HD262" s="453">
        <f t="shared" si="593"/>
        <v>0.12824590418843848</v>
      </c>
    </row>
    <row r="263" spans="13:215">
      <c r="M263" s="49" t="str">
        <f t="shared" si="587"/>
        <v>PIC-c</v>
      </c>
      <c r="N263" s="201" t="str">
        <f t="shared" si="576"/>
        <v/>
      </c>
      <c r="O263" s="47" t="str">
        <f t="shared" si="577"/>
        <v/>
      </c>
      <c r="P263" s="47" t="str">
        <f t="shared" si="578"/>
        <v/>
      </c>
      <c r="Q263" s="47">
        <f t="shared" si="579"/>
        <v>1</v>
      </c>
      <c r="R263" s="201" t="str">
        <f t="shared" si="580"/>
        <v/>
      </c>
      <c r="AE263" s="49" t="str">
        <f t="shared" si="588"/>
        <v>PIC-c</v>
      </c>
      <c r="AF263" s="201" t="str">
        <f t="shared" si="581"/>
        <v/>
      </c>
      <c r="AG263" s="47" t="str">
        <f t="shared" si="582"/>
        <v/>
      </c>
      <c r="AH263" s="47" t="str">
        <f t="shared" si="583"/>
        <v/>
      </c>
      <c r="AI263" s="47">
        <f t="shared" si="584"/>
        <v>1</v>
      </c>
      <c r="AJ263" s="201">
        <f t="shared" si="585"/>
        <v>1</v>
      </c>
      <c r="AT263" s="46">
        <f t="shared" si="657"/>
        <v>12</v>
      </c>
      <c r="AU263" s="47">
        <f t="shared" si="657"/>
        <v>9</v>
      </c>
      <c r="AV263" s="47" t="str">
        <f t="shared" si="657"/>
        <v>Nn</v>
      </c>
      <c r="AW263" s="171">
        <f ca="1">$AW$144+AW178</f>
        <v>0</v>
      </c>
      <c r="AX263" s="171">
        <f ca="1">$AX$144+AX178</f>
        <v>0</v>
      </c>
      <c r="AY263" s="171">
        <f ca="1">$AY$144+AY178</f>
        <v>1.6767224608249073E-2</v>
      </c>
      <c r="AZ263" s="171">
        <f ca="1">$AZ$144+AZ178</f>
        <v>3.2541296662929459E-2</v>
      </c>
      <c r="BA263" s="171">
        <f ca="1">$BA$144+BA178</f>
        <v>2.1410895802796263E-2</v>
      </c>
      <c r="BK263" s="48">
        <f t="shared" si="646"/>
        <v>20</v>
      </c>
      <c r="BL263" s="48">
        <v>6</v>
      </c>
      <c r="BM263" s="47" t="str">
        <f t="shared" si="596"/>
        <v>Pe2</v>
      </c>
      <c r="BN263" s="47"/>
      <c r="BO263" s="47" t="s">
        <v>232</v>
      </c>
      <c r="BP263" s="99" t="s">
        <v>233</v>
      </c>
      <c r="BQ263" s="47" t="s">
        <v>132</v>
      </c>
      <c r="BR263" s="99" t="s">
        <v>223</v>
      </c>
      <c r="BS263" s="99" t="s">
        <v>223</v>
      </c>
      <c r="BT263" s="47">
        <v>2</v>
      </c>
      <c r="BU263" s="48">
        <f t="shared" si="597"/>
        <v>30</v>
      </c>
      <c r="BV263" s="48">
        <f t="shared" si="598"/>
        <v>8</v>
      </c>
      <c r="BW263" s="48">
        <f t="shared" si="599"/>
        <v>27</v>
      </c>
      <c r="BX263" s="48">
        <f t="shared" si="600"/>
        <v>72</v>
      </c>
      <c r="BY263" s="48">
        <f t="shared" si="601"/>
        <v>91</v>
      </c>
      <c r="BZ263" s="118">
        <f t="shared" si="602"/>
        <v>42456960</v>
      </c>
      <c r="CA263" s="118">
        <f t="shared" si="603"/>
        <v>0</v>
      </c>
      <c r="CB263" s="118">
        <f t="shared" si="604"/>
        <v>0</v>
      </c>
      <c r="CC263" s="118">
        <f t="shared" si="605"/>
        <v>0</v>
      </c>
      <c r="CD263" s="51">
        <f t="shared" si="606"/>
        <v>0</v>
      </c>
      <c r="CE263" s="81"/>
      <c r="CN263" s="48">
        <f t="shared" si="647"/>
        <v>20</v>
      </c>
      <c r="CO263" s="48">
        <v>6</v>
      </c>
      <c r="CP263" s="47" t="str">
        <f t="shared" si="607"/>
        <v>Pe2</v>
      </c>
      <c r="CQ263" s="47"/>
      <c r="CR263" s="47" t="s">
        <v>232</v>
      </c>
      <c r="CS263" s="99" t="s">
        <v>233</v>
      </c>
      <c r="CT263" s="47" t="s">
        <v>132</v>
      </c>
      <c r="CU263" s="99" t="s">
        <v>223</v>
      </c>
      <c r="CV263" s="99" t="s">
        <v>223</v>
      </c>
      <c r="CW263" s="47">
        <v>2</v>
      </c>
      <c r="CX263" s="48">
        <f t="shared" si="648"/>
        <v>30</v>
      </c>
      <c r="CY263" s="48">
        <f t="shared" si="649"/>
        <v>8</v>
      </c>
      <c r="CZ263" s="48">
        <f t="shared" si="650"/>
        <v>27</v>
      </c>
      <c r="DA263" s="48">
        <f t="shared" si="651"/>
        <v>72</v>
      </c>
      <c r="DB263" s="48">
        <f t="shared" si="652"/>
        <v>91</v>
      </c>
      <c r="DC263" s="118">
        <f t="shared" si="608"/>
        <v>42456960</v>
      </c>
      <c r="DD263" s="118">
        <f t="shared" si="609"/>
        <v>0</v>
      </c>
      <c r="DE263" s="118">
        <f t="shared" si="610"/>
        <v>0</v>
      </c>
      <c r="DF263" s="118">
        <f t="shared" si="611"/>
        <v>0</v>
      </c>
      <c r="DG263" s="51">
        <f t="shared" si="612"/>
        <v>0</v>
      </c>
      <c r="DI263" s="142"/>
      <c r="DJ263" s="142"/>
      <c r="DK263" s="142"/>
      <c r="DL263" s="142"/>
      <c r="DM263" s="142"/>
      <c r="DN263" s="142"/>
      <c r="DQ263" s="48">
        <f t="shared" si="653"/>
        <v>20</v>
      </c>
      <c r="DR263" s="48">
        <v>6</v>
      </c>
      <c r="DS263" s="47" t="str">
        <f t="shared" si="613"/>
        <v>Pe2</v>
      </c>
      <c r="DT263" s="47"/>
      <c r="DU263" s="47" t="s">
        <v>232</v>
      </c>
      <c r="DV263" s="99" t="s">
        <v>233</v>
      </c>
      <c r="DW263" s="47" t="s">
        <v>132</v>
      </c>
      <c r="DX263" s="99" t="s">
        <v>223</v>
      </c>
      <c r="DY263" s="99" t="s">
        <v>223</v>
      </c>
      <c r="DZ263" s="47">
        <v>2</v>
      </c>
      <c r="EA263" s="48">
        <f t="shared" si="614"/>
        <v>30</v>
      </c>
      <c r="EB263" s="48">
        <f t="shared" si="615"/>
        <v>8</v>
      </c>
      <c r="EC263" s="48">
        <f t="shared" si="616"/>
        <v>27</v>
      </c>
      <c r="ED263" s="48">
        <f t="shared" si="617"/>
        <v>72</v>
      </c>
      <c r="EE263" s="48">
        <f t="shared" si="618"/>
        <v>91</v>
      </c>
      <c r="EF263" s="118">
        <f t="shared" si="619"/>
        <v>42456960</v>
      </c>
      <c r="EG263" s="118">
        <f t="shared" si="620"/>
        <v>0</v>
      </c>
      <c r="EH263" s="118">
        <f t="shared" si="621"/>
        <v>0</v>
      </c>
      <c r="EI263" s="118">
        <f t="shared" si="622"/>
        <v>0</v>
      </c>
      <c r="EJ263" s="51">
        <f t="shared" si="623"/>
        <v>0</v>
      </c>
      <c r="ET263" s="48">
        <f t="shared" si="654"/>
        <v>20</v>
      </c>
      <c r="EU263" s="48">
        <v>6</v>
      </c>
      <c r="EV263" s="47" t="str">
        <f t="shared" si="624"/>
        <v>Pe2</v>
      </c>
      <c r="EW263" s="47"/>
      <c r="EX263" s="47" t="s">
        <v>232</v>
      </c>
      <c r="EY263" s="99" t="s">
        <v>233</v>
      </c>
      <c r="EZ263" s="47" t="s">
        <v>132</v>
      </c>
      <c r="FA263" s="99" t="s">
        <v>223</v>
      </c>
      <c r="FB263" s="99" t="s">
        <v>223</v>
      </c>
      <c r="FC263" s="47">
        <v>2</v>
      </c>
      <c r="FD263" s="48">
        <f t="shared" si="625"/>
        <v>30</v>
      </c>
      <c r="FE263" s="48">
        <f t="shared" si="626"/>
        <v>8</v>
      </c>
      <c r="FF263" s="48">
        <f t="shared" si="627"/>
        <v>27</v>
      </c>
      <c r="FG263" s="48">
        <f t="shared" si="628"/>
        <v>72</v>
      </c>
      <c r="FH263" s="48">
        <f t="shared" si="629"/>
        <v>91</v>
      </c>
      <c r="FI263" s="118">
        <f t="shared" si="630"/>
        <v>42456960</v>
      </c>
      <c r="FJ263" s="118">
        <f t="shared" si="631"/>
        <v>0</v>
      </c>
      <c r="FK263" s="118">
        <f t="shared" si="632"/>
        <v>0</v>
      </c>
      <c r="FL263" s="118">
        <f t="shared" si="633"/>
        <v>0</v>
      </c>
      <c r="FM263" s="51">
        <f t="shared" si="634"/>
        <v>0</v>
      </c>
      <c r="FO263" s="142"/>
      <c r="FP263" s="142"/>
      <c r="FQ263" s="142"/>
      <c r="FR263" s="142"/>
      <c r="FS263" s="142"/>
      <c r="FT263" s="142"/>
      <c r="FU263" s="142"/>
      <c r="FW263" s="48">
        <f t="shared" si="655"/>
        <v>20</v>
      </c>
      <c r="FX263" s="48">
        <v>6</v>
      </c>
      <c r="FY263" s="47" t="str">
        <f t="shared" si="635"/>
        <v>Pe2</v>
      </c>
      <c r="FZ263" s="47"/>
      <c r="GA263" s="47" t="s">
        <v>232</v>
      </c>
      <c r="GB263" s="99" t="s">
        <v>233</v>
      </c>
      <c r="GC263" s="47" t="s">
        <v>132</v>
      </c>
      <c r="GD263" s="99" t="s">
        <v>223</v>
      </c>
      <c r="GE263" s="99" t="s">
        <v>223</v>
      </c>
      <c r="GF263" s="47">
        <v>2</v>
      </c>
      <c r="GG263" s="48">
        <f t="shared" si="636"/>
        <v>30</v>
      </c>
      <c r="GH263" s="48">
        <f t="shared" si="637"/>
        <v>8</v>
      </c>
      <c r="GI263" s="48">
        <f t="shared" si="638"/>
        <v>27</v>
      </c>
      <c r="GJ263" s="48">
        <f t="shared" si="639"/>
        <v>72</v>
      </c>
      <c r="GK263" s="48">
        <f t="shared" si="640"/>
        <v>91</v>
      </c>
      <c r="GL263" s="118">
        <f t="shared" si="641"/>
        <v>42456960</v>
      </c>
      <c r="GM263" s="118">
        <f t="shared" si="642"/>
        <v>0</v>
      </c>
      <c r="GN263" s="118">
        <f t="shared" si="643"/>
        <v>0</v>
      </c>
      <c r="GO263" s="118">
        <f t="shared" si="644"/>
        <v>0</v>
      </c>
      <c r="GP263" s="51">
        <f t="shared" si="645"/>
        <v>0</v>
      </c>
      <c r="GS263" s="48">
        <v>5</v>
      </c>
      <c r="GT263" s="47">
        <v>4</v>
      </c>
      <c r="GU263" s="97" t="s">
        <v>240</v>
      </c>
      <c r="GV263" s="297">
        <f t="shared" si="594"/>
        <v>5</v>
      </c>
      <c r="GW263" s="47" t="s">
        <v>206</v>
      </c>
      <c r="GX263" s="99" t="str">
        <f t="shared" si="589"/>
        <v>Pd4</v>
      </c>
      <c r="GY263" s="48">
        <f t="shared" si="656"/>
        <v>500</v>
      </c>
      <c r="GZ263" s="305">
        <f t="shared" si="590"/>
        <v>58685.119996408648</v>
      </c>
      <c r="HA263" s="95">
        <f t="shared" si="595"/>
        <v>2983.5909002267545</v>
      </c>
      <c r="HB263" s="51">
        <f t="shared" si="591"/>
        <v>4.6788782965351164E-4</v>
      </c>
      <c r="HC263" s="51">
        <f t="shared" si="592"/>
        <v>2.7930549502279268E-3</v>
      </c>
      <c r="HD263" s="453">
        <f t="shared" si="593"/>
        <v>1.891045343664401E-2</v>
      </c>
    </row>
    <row r="264" spans="13:215">
      <c r="M264" s="49" t="str">
        <f t="shared" si="587"/>
        <v>PIC-c</v>
      </c>
      <c r="N264" s="201" t="str">
        <f t="shared" si="576"/>
        <v/>
      </c>
      <c r="O264" s="47" t="str">
        <f t="shared" si="577"/>
        <v/>
      </c>
      <c r="P264" s="47" t="str">
        <f t="shared" si="578"/>
        <v/>
      </c>
      <c r="Q264" s="47">
        <f t="shared" si="579"/>
        <v>1</v>
      </c>
      <c r="R264" s="201" t="str">
        <f t="shared" si="580"/>
        <v/>
      </c>
      <c r="AE264" s="49" t="str">
        <f t="shared" si="588"/>
        <v>PIC-c</v>
      </c>
      <c r="AF264" s="201" t="str">
        <f t="shared" si="581"/>
        <v/>
      </c>
      <c r="AG264" s="47" t="str">
        <f t="shared" si="582"/>
        <v/>
      </c>
      <c r="AH264" s="47" t="str">
        <f t="shared" si="583"/>
        <v/>
      </c>
      <c r="AI264" s="47">
        <f t="shared" si="584"/>
        <v>1</v>
      </c>
      <c r="AJ264" s="201">
        <f t="shared" si="585"/>
        <v>1</v>
      </c>
      <c r="AT264" s="46">
        <f t="shared" si="657"/>
        <v>13</v>
      </c>
      <c r="AU264" s="47" t="str">
        <f t="shared" si="657"/>
        <v>Scatter</v>
      </c>
      <c r="AV264" s="47" t="str">
        <f t="shared" si="657"/>
        <v>Sc</v>
      </c>
      <c r="AW264" s="171">
        <f ca="1">$AW$145+AW179</f>
        <v>0</v>
      </c>
      <c r="AX264" s="171">
        <f ca="1">$AX$145+AX179</f>
        <v>0</v>
      </c>
      <c r="AY264" s="171">
        <f ca="1">$AY$145+AY179</f>
        <v>2.0110389607334845E-2</v>
      </c>
      <c r="AZ264" s="171">
        <f ca="1">$AZ$145+AZ179</f>
        <v>4.6345992661198229E-3</v>
      </c>
      <c r="BA264" s="171">
        <f ca="1">$BA$145+BA179</f>
        <v>2.4413103551507962E-4</v>
      </c>
      <c r="BK264" s="48">
        <f t="shared" si="646"/>
        <v>21</v>
      </c>
      <c r="BL264" s="48">
        <v>7</v>
      </c>
      <c r="BM264" s="47" t="str">
        <f t="shared" si="596"/>
        <v>Ac5</v>
      </c>
      <c r="BN264" s="47"/>
      <c r="BO264" s="47" t="s">
        <v>234</v>
      </c>
      <c r="BP264" s="99" t="s">
        <v>235</v>
      </c>
      <c r="BQ264" s="99" t="s">
        <v>235</v>
      </c>
      <c r="BR264" s="99" t="s">
        <v>235</v>
      </c>
      <c r="BS264" s="99" t="s">
        <v>235</v>
      </c>
      <c r="BT264" s="47">
        <v>5</v>
      </c>
      <c r="BU264" s="48">
        <f t="shared" si="597"/>
        <v>9</v>
      </c>
      <c r="BV264" s="48">
        <f t="shared" si="598"/>
        <v>12</v>
      </c>
      <c r="BW264" s="48">
        <f t="shared" si="599"/>
        <v>32</v>
      </c>
      <c r="BX264" s="48">
        <f t="shared" si="600"/>
        <v>20</v>
      </c>
      <c r="BY264" s="48">
        <f t="shared" si="601"/>
        <v>51</v>
      </c>
      <c r="BZ264" s="118">
        <f t="shared" si="602"/>
        <v>3525120</v>
      </c>
      <c r="CA264" s="118">
        <f t="shared" si="603"/>
        <v>911914.6321746161</v>
      </c>
      <c r="CB264" s="118">
        <f t="shared" si="604"/>
        <v>1000</v>
      </c>
      <c r="CC264" s="118">
        <f t="shared" si="605"/>
        <v>911914632.1746161</v>
      </c>
      <c r="CD264" s="51">
        <f t="shared" si="606"/>
        <v>4.1841363010089193E-2</v>
      </c>
      <c r="CE264" s="81"/>
      <c r="CN264" s="48">
        <f t="shared" si="647"/>
        <v>21</v>
      </c>
      <c r="CO264" s="48">
        <v>7</v>
      </c>
      <c r="CP264" s="47" t="str">
        <f t="shared" si="607"/>
        <v>Ac5</v>
      </c>
      <c r="CQ264" s="47"/>
      <c r="CR264" s="47" t="s">
        <v>234</v>
      </c>
      <c r="CS264" s="99" t="s">
        <v>235</v>
      </c>
      <c r="CT264" s="99" t="s">
        <v>235</v>
      </c>
      <c r="CU264" s="99" t="s">
        <v>235</v>
      </c>
      <c r="CV264" s="99" t="s">
        <v>235</v>
      </c>
      <c r="CW264" s="47">
        <v>5</v>
      </c>
      <c r="CX264" s="48">
        <f t="shared" si="648"/>
        <v>9</v>
      </c>
      <c r="CY264" s="48">
        <f t="shared" si="649"/>
        <v>12</v>
      </c>
      <c r="CZ264" s="48">
        <f t="shared" si="650"/>
        <v>32</v>
      </c>
      <c r="DA264" s="48">
        <f t="shared" si="651"/>
        <v>20</v>
      </c>
      <c r="DB264" s="48">
        <f t="shared" si="652"/>
        <v>51</v>
      </c>
      <c r="DC264" s="118">
        <f t="shared" si="608"/>
        <v>3525120</v>
      </c>
      <c r="DD264" s="118">
        <f t="shared" si="609"/>
        <v>779637.77105831529</v>
      </c>
      <c r="DE264" s="118">
        <f t="shared" si="610"/>
        <v>1600</v>
      </c>
      <c r="DF264" s="118">
        <f t="shared" si="611"/>
        <v>1247420433.6933045</v>
      </c>
      <c r="DG264" s="51">
        <f t="shared" si="612"/>
        <v>5.7235369793222308E-2</v>
      </c>
      <c r="DI264" s="142"/>
      <c r="DJ264" s="142"/>
      <c r="DK264" s="142"/>
      <c r="DL264" s="142"/>
      <c r="DM264" s="142"/>
      <c r="DN264" s="142"/>
      <c r="DQ264" s="48">
        <f t="shared" si="653"/>
        <v>21</v>
      </c>
      <c r="DR264" s="48">
        <v>7</v>
      </c>
      <c r="DS264" s="47" t="str">
        <f t="shared" si="613"/>
        <v>Ac5</v>
      </c>
      <c r="DT264" s="47"/>
      <c r="DU264" s="47" t="s">
        <v>234</v>
      </c>
      <c r="DV264" s="99" t="s">
        <v>235</v>
      </c>
      <c r="DW264" s="99" t="s">
        <v>235</v>
      </c>
      <c r="DX264" s="99" t="s">
        <v>235</v>
      </c>
      <c r="DY264" s="99" t="s">
        <v>235</v>
      </c>
      <c r="DZ264" s="47">
        <v>5</v>
      </c>
      <c r="EA264" s="48">
        <f t="shared" si="614"/>
        <v>9</v>
      </c>
      <c r="EB264" s="48">
        <f t="shared" si="615"/>
        <v>12</v>
      </c>
      <c r="EC264" s="48">
        <f t="shared" si="616"/>
        <v>32</v>
      </c>
      <c r="ED264" s="48">
        <f t="shared" si="617"/>
        <v>20</v>
      </c>
      <c r="EE264" s="48">
        <f t="shared" si="618"/>
        <v>51</v>
      </c>
      <c r="EF264" s="118">
        <f t="shared" si="619"/>
        <v>3525120</v>
      </c>
      <c r="EG264" s="118">
        <f t="shared" si="620"/>
        <v>1146079.9160985842</v>
      </c>
      <c r="EH264" s="118">
        <f t="shared" si="621"/>
        <v>2000</v>
      </c>
      <c r="EI264" s="118">
        <f t="shared" si="622"/>
        <v>2292159832.1971684</v>
      </c>
      <c r="EJ264" s="51">
        <f t="shared" si="623"/>
        <v>0.10517112921787429</v>
      </c>
      <c r="ET264" s="48">
        <f t="shared" si="654"/>
        <v>21</v>
      </c>
      <c r="EU264" s="48">
        <v>7</v>
      </c>
      <c r="EV264" s="47" t="str">
        <f t="shared" si="624"/>
        <v>Ac5</v>
      </c>
      <c r="EW264" s="47"/>
      <c r="EX264" s="47" t="s">
        <v>234</v>
      </c>
      <c r="EY264" s="99" t="s">
        <v>235</v>
      </c>
      <c r="EZ264" s="99" t="s">
        <v>235</v>
      </c>
      <c r="FA264" s="99" t="s">
        <v>235</v>
      </c>
      <c r="FB264" s="99" t="s">
        <v>235</v>
      </c>
      <c r="FC264" s="47">
        <v>5</v>
      </c>
      <c r="FD264" s="48">
        <f t="shared" si="625"/>
        <v>9</v>
      </c>
      <c r="FE264" s="48">
        <f t="shared" si="626"/>
        <v>12</v>
      </c>
      <c r="FF264" s="48">
        <f t="shared" si="627"/>
        <v>32</v>
      </c>
      <c r="FG264" s="48">
        <f t="shared" si="628"/>
        <v>20</v>
      </c>
      <c r="FH264" s="48">
        <f t="shared" si="629"/>
        <v>51</v>
      </c>
      <c r="FI264" s="118">
        <f t="shared" si="630"/>
        <v>3525120</v>
      </c>
      <c r="FJ264" s="118">
        <f t="shared" si="631"/>
        <v>755745.15107913676</v>
      </c>
      <c r="FK264" s="118">
        <f t="shared" si="632"/>
        <v>3000</v>
      </c>
      <c r="FL264" s="118">
        <f t="shared" si="633"/>
        <v>2267235453.2374101</v>
      </c>
      <c r="FM264" s="51">
        <f t="shared" si="634"/>
        <v>0.10402752437695913</v>
      </c>
      <c r="FO264" s="142"/>
      <c r="FP264" s="142"/>
      <c r="FQ264" s="142"/>
      <c r="FR264" s="142"/>
      <c r="FS264" s="142"/>
      <c r="FT264" s="142"/>
      <c r="FU264" s="142"/>
      <c r="FW264" s="48">
        <f t="shared" si="655"/>
        <v>21</v>
      </c>
      <c r="FX264" s="48">
        <v>7</v>
      </c>
      <c r="FY264" s="47" t="str">
        <f t="shared" si="635"/>
        <v>Ac5</v>
      </c>
      <c r="FZ264" s="47"/>
      <c r="GA264" s="47" t="s">
        <v>234</v>
      </c>
      <c r="GB264" s="99" t="s">
        <v>235</v>
      </c>
      <c r="GC264" s="99" t="s">
        <v>235</v>
      </c>
      <c r="GD264" s="99" t="s">
        <v>235</v>
      </c>
      <c r="GE264" s="99" t="s">
        <v>235</v>
      </c>
      <c r="GF264" s="47">
        <v>5</v>
      </c>
      <c r="GG264" s="48">
        <f t="shared" si="636"/>
        <v>9</v>
      </c>
      <c r="GH264" s="48">
        <f t="shared" si="637"/>
        <v>12</v>
      </c>
      <c r="GI264" s="48">
        <f t="shared" si="638"/>
        <v>32</v>
      </c>
      <c r="GJ264" s="48">
        <f t="shared" si="639"/>
        <v>20</v>
      </c>
      <c r="GK264" s="48">
        <f t="shared" si="640"/>
        <v>51</v>
      </c>
      <c r="GL264" s="118">
        <f t="shared" si="641"/>
        <v>3525120</v>
      </c>
      <c r="GM264" s="118">
        <f t="shared" si="642"/>
        <v>1573796.25</v>
      </c>
      <c r="GN264" s="118">
        <f t="shared" si="643"/>
        <v>6000</v>
      </c>
      <c r="GO264" s="118">
        <f t="shared" si="644"/>
        <v>9442777500</v>
      </c>
      <c r="GP264" s="51">
        <f t="shared" si="645"/>
        <v>0.43326279375386517</v>
      </c>
      <c r="GS264" s="48">
        <v>5</v>
      </c>
      <c r="GT264" s="47">
        <v>3</v>
      </c>
      <c r="GU264" s="97" t="s">
        <v>240</v>
      </c>
      <c r="GV264" s="297">
        <f t="shared" si="594"/>
        <v>5</v>
      </c>
      <c r="GW264" s="47" t="s">
        <v>206</v>
      </c>
      <c r="GX264" s="99" t="str">
        <f t="shared" si="589"/>
        <v>Pd3</v>
      </c>
      <c r="GY264" s="48">
        <f t="shared" si="656"/>
        <v>150</v>
      </c>
      <c r="GZ264" s="305">
        <f t="shared" si="590"/>
        <v>124405.78562875038</v>
      </c>
      <c r="HA264" s="95">
        <f t="shared" si="595"/>
        <v>1407.4296393457755</v>
      </c>
      <c r="HB264" s="51">
        <f t="shared" si="591"/>
        <v>9.9186902979389309E-4</v>
      </c>
      <c r="HC264" s="51">
        <f t="shared" si="592"/>
        <v>1.7762877305625671E-3</v>
      </c>
      <c r="HD264" s="453">
        <f t="shared" si="593"/>
        <v>2.000733332107269E-3</v>
      </c>
    </row>
    <row r="265" spans="13:215">
      <c r="M265" s="49" t="str">
        <f t="shared" si="587"/>
        <v>PIC-c</v>
      </c>
      <c r="N265" s="201" t="str">
        <f t="shared" si="576"/>
        <v/>
      </c>
      <c r="O265" s="47" t="str">
        <f t="shared" si="577"/>
        <v/>
      </c>
      <c r="P265" s="47" t="str">
        <f t="shared" si="578"/>
        <v/>
      </c>
      <c r="Q265" s="47">
        <f t="shared" si="579"/>
        <v>1</v>
      </c>
      <c r="R265" s="201" t="str">
        <f t="shared" si="580"/>
        <v/>
      </c>
      <c r="AE265" s="49" t="str">
        <f t="shared" si="588"/>
        <v>PIC-c</v>
      </c>
      <c r="AF265" s="201" t="str">
        <f t="shared" si="581"/>
        <v/>
      </c>
      <c r="AG265" s="47" t="str">
        <f t="shared" si="582"/>
        <v/>
      </c>
      <c r="AH265" s="47" t="str">
        <f t="shared" si="583"/>
        <v/>
      </c>
      <c r="AI265" s="47">
        <f t="shared" si="584"/>
        <v>1</v>
      </c>
      <c r="AJ265" s="201">
        <f t="shared" si="585"/>
        <v>1</v>
      </c>
      <c r="AU265" s="63"/>
      <c r="AV265" s="186"/>
      <c r="AW265" s="186"/>
      <c r="AX265" s="186"/>
      <c r="AY265" s="186"/>
      <c r="AZ265" s="187"/>
      <c r="BA265" s="188">
        <f ca="1">SUM(AW252:BA264)</f>
        <v>0.82194164626574928</v>
      </c>
      <c r="BK265" s="48">
        <f t="shared" si="646"/>
        <v>22</v>
      </c>
      <c r="BL265" s="48">
        <v>7</v>
      </c>
      <c r="BM265" s="47" t="str">
        <f t="shared" si="596"/>
        <v>Ac4</v>
      </c>
      <c r="BN265" s="47"/>
      <c r="BO265" s="47" t="s">
        <v>234</v>
      </c>
      <c r="BP265" s="99" t="s">
        <v>235</v>
      </c>
      <c r="BQ265" s="99" t="s">
        <v>235</v>
      </c>
      <c r="BR265" s="99" t="s">
        <v>235</v>
      </c>
      <c r="BS265" s="47" t="s">
        <v>143</v>
      </c>
      <c r="BT265" s="47">
        <v>4</v>
      </c>
      <c r="BU265" s="48">
        <f t="shared" si="597"/>
        <v>9</v>
      </c>
      <c r="BV265" s="48">
        <f t="shared" si="598"/>
        <v>12</v>
      </c>
      <c r="BW265" s="48">
        <f t="shared" si="599"/>
        <v>32</v>
      </c>
      <c r="BX265" s="48">
        <f t="shared" si="600"/>
        <v>20</v>
      </c>
      <c r="BY265" s="48">
        <f t="shared" si="601"/>
        <v>40</v>
      </c>
      <c r="BZ265" s="118">
        <f t="shared" si="602"/>
        <v>2764800</v>
      </c>
      <c r="CA265" s="118">
        <f t="shared" si="603"/>
        <v>715227.16248989501</v>
      </c>
      <c r="CB265" s="118">
        <f t="shared" si="604"/>
        <v>250</v>
      </c>
      <c r="CC265" s="118">
        <f t="shared" si="605"/>
        <v>178806790.62247375</v>
      </c>
      <c r="CD265" s="51">
        <f t="shared" si="606"/>
        <v>8.2041888255076859E-3</v>
      </c>
      <c r="CE265" s="81"/>
      <c r="CN265" s="48">
        <f t="shared" si="647"/>
        <v>22</v>
      </c>
      <c r="CO265" s="48">
        <v>7</v>
      </c>
      <c r="CP265" s="47" t="str">
        <f t="shared" si="607"/>
        <v>Ac4</v>
      </c>
      <c r="CQ265" s="47"/>
      <c r="CR265" s="47" t="s">
        <v>234</v>
      </c>
      <c r="CS265" s="99" t="s">
        <v>235</v>
      </c>
      <c r="CT265" s="99" t="s">
        <v>235</v>
      </c>
      <c r="CU265" s="99" t="s">
        <v>235</v>
      </c>
      <c r="CV265" s="47" t="s">
        <v>143</v>
      </c>
      <c r="CW265" s="47">
        <v>4</v>
      </c>
      <c r="CX265" s="48">
        <f t="shared" si="648"/>
        <v>9</v>
      </c>
      <c r="CY265" s="48">
        <f t="shared" si="649"/>
        <v>12</v>
      </c>
      <c r="CZ265" s="48">
        <f t="shared" si="650"/>
        <v>32</v>
      </c>
      <c r="DA265" s="48">
        <f t="shared" si="651"/>
        <v>20</v>
      </c>
      <c r="DB265" s="48">
        <f t="shared" si="652"/>
        <v>40</v>
      </c>
      <c r="DC265" s="118">
        <f t="shared" si="608"/>
        <v>2764800</v>
      </c>
      <c r="DD265" s="118">
        <f t="shared" si="609"/>
        <v>611480.60475161986</v>
      </c>
      <c r="DE265" s="118">
        <f t="shared" si="610"/>
        <v>400</v>
      </c>
      <c r="DF265" s="118">
        <f t="shared" si="611"/>
        <v>244592241.90064794</v>
      </c>
      <c r="DG265" s="51">
        <f t="shared" si="612"/>
        <v>1.1222621528082805E-2</v>
      </c>
      <c r="DI265" s="142"/>
      <c r="DJ265" s="142"/>
      <c r="DK265" s="142"/>
      <c r="DL265" s="142"/>
      <c r="DM265" s="142"/>
      <c r="DN265" s="142"/>
      <c r="DQ265" s="48">
        <f t="shared" si="653"/>
        <v>22</v>
      </c>
      <c r="DR265" s="48">
        <v>7</v>
      </c>
      <c r="DS265" s="47" t="str">
        <f t="shared" si="613"/>
        <v>Ac4</v>
      </c>
      <c r="DT265" s="47"/>
      <c r="DU265" s="47" t="s">
        <v>234</v>
      </c>
      <c r="DV265" s="99" t="s">
        <v>235</v>
      </c>
      <c r="DW265" s="99" t="s">
        <v>235</v>
      </c>
      <c r="DX265" s="99" t="s">
        <v>235</v>
      </c>
      <c r="DY265" s="47" t="s">
        <v>143</v>
      </c>
      <c r="DZ265" s="47">
        <v>4</v>
      </c>
      <c r="EA265" s="48">
        <f t="shared" si="614"/>
        <v>9</v>
      </c>
      <c r="EB265" s="48">
        <f t="shared" si="615"/>
        <v>12</v>
      </c>
      <c r="EC265" s="48">
        <f t="shared" si="616"/>
        <v>32</v>
      </c>
      <c r="ED265" s="48">
        <f t="shared" si="617"/>
        <v>20</v>
      </c>
      <c r="EE265" s="48">
        <f t="shared" si="618"/>
        <v>40</v>
      </c>
      <c r="EF265" s="118">
        <f t="shared" si="619"/>
        <v>2764800</v>
      </c>
      <c r="EG265" s="118">
        <f t="shared" si="620"/>
        <v>898886.20870477182</v>
      </c>
      <c r="EH265" s="118">
        <f t="shared" si="621"/>
        <v>500</v>
      </c>
      <c r="EI265" s="118">
        <f t="shared" si="622"/>
        <v>449443104.35238594</v>
      </c>
      <c r="EJ265" s="51">
        <f t="shared" si="623"/>
        <v>2.062179004272045E-2</v>
      </c>
      <c r="ET265" s="48">
        <f t="shared" si="654"/>
        <v>22</v>
      </c>
      <c r="EU265" s="48">
        <v>7</v>
      </c>
      <c r="EV265" s="47" t="str">
        <f t="shared" si="624"/>
        <v>Ac4</v>
      </c>
      <c r="EW265" s="47"/>
      <c r="EX265" s="47" t="s">
        <v>234</v>
      </c>
      <c r="EY265" s="99" t="s">
        <v>235</v>
      </c>
      <c r="EZ265" s="99" t="s">
        <v>235</v>
      </c>
      <c r="FA265" s="99" t="s">
        <v>235</v>
      </c>
      <c r="FB265" s="47" t="s">
        <v>143</v>
      </c>
      <c r="FC265" s="47">
        <v>4</v>
      </c>
      <c r="FD265" s="48">
        <f t="shared" si="625"/>
        <v>9</v>
      </c>
      <c r="FE265" s="48">
        <f t="shared" si="626"/>
        <v>12</v>
      </c>
      <c r="FF265" s="48">
        <f t="shared" si="627"/>
        <v>32</v>
      </c>
      <c r="FG265" s="48">
        <f t="shared" si="628"/>
        <v>20</v>
      </c>
      <c r="FH265" s="48">
        <f t="shared" si="629"/>
        <v>40</v>
      </c>
      <c r="FI265" s="118">
        <f t="shared" si="630"/>
        <v>2764800</v>
      </c>
      <c r="FJ265" s="118">
        <f t="shared" si="631"/>
        <v>592741.29496402876</v>
      </c>
      <c r="FK265" s="118">
        <f t="shared" si="632"/>
        <v>750</v>
      </c>
      <c r="FL265" s="118">
        <f t="shared" si="633"/>
        <v>444555971.22302157</v>
      </c>
      <c r="FM265" s="51">
        <f t="shared" si="634"/>
        <v>2.0397553799403747E-2</v>
      </c>
      <c r="FO265" s="142"/>
      <c r="FP265" s="142"/>
      <c r="FQ265" s="142"/>
      <c r="FR265" s="142"/>
      <c r="FS265" s="142"/>
      <c r="FT265" s="142"/>
      <c r="FU265" s="142"/>
      <c r="FW265" s="48">
        <f t="shared" si="655"/>
        <v>22</v>
      </c>
      <c r="FX265" s="48">
        <v>7</v>
      </c>
      <c r="FY265" s="47" t="str">
        <f t="shared" si="635"/>
        <v>Ac4</v>
      </c>
      <c r="FZ265" s="47"/>
      <c r="GA265" s="47" t="s">
        <v>234</v>
      </c>
      <c r="GB265" s="99" t="s">
        <v>235</v>
      </c>
      <c r="GC265" s="99" t="s">
        <v>235</v>
      </c>
      <c r="GD265" s="99" t="s">
        <v>235</v>
      </c>
      <c r="GE265" s="47" t="s">
        <v>143</v>
      </c>
      <c r="GF265" s="47">
        <v>4</v>
      </c>
      <c r="GG265" s="48">
        <f t="shared" si="636"/>
        <v>9</v>
      </c>
      <c r="GH265" s="48">
        <f t="shared" si="637"/>
        <v>12</v>
      </c>
      <c r="GI265" s="48">
        <f t="shared" si="638"/>
        <v>32</v>
      </c>
      <c r="GJ265" s="48">
        <f t="shared" si="639"/>
        <v>20</v>
      </c>
      <c r="GK265" s="48">
        <f t="shared" si="640"/>
        <v>40</v>
      </c>
      <c r="GL265" s="118">
        <f t="shared" si="641"/>
        <v>2764800</v>
      </c>
      <c r="GM265" s="118">
        <f t="shared" si="642"/>
        <v>1234350</v>
      </c>
      <c r="GN265" s="118">
        <f t="shared" si="643"/>
        <v>1500</v>
      </c>
      <c r="GO265" s="118">
        <f t="shared" si="644"/>
        <v>1851525000</v>
      </c>
      <c r="GP265" s="51">
        <f t="shared" si="645"/>
        <v>8.4953488971346108E-2</v>
      </c>
      <c r="GS265" s="48">
        <v>5</v>
      </c>
      <c r="GT265" s="47">
        <v>2</v>
      </c>
      <c r="GU265" s="97" t="s">
        <v>240</v>
      </c>
      <c r="GV265" s="297">
        <f t="shared" si="594"/>
        <v>5</v>
      </c>
      <c r="GW265" s="47" t="s">
        <v>206</v>
      </c>
      <c r="GX265" s="99" t="str">
        <f t="shared" si="589"/>
        <v>Pd2</v>
      </c>
      <c r="GY265" s="48">
        <f t="shared" si="656"/>
        <v>0</v>
      </c>
      <c r="GZ265" s="305">
        <f t="shared" si="590"/>
        <v>0</v>
      </c>
      <c r="HA265" s="95">
        <f t="shared" si="595"/>
        <v>0</v>
      </c>
      <c r="HB265" s="51">
        <f t="shared" si="591"/>
        <v>0</v>
      </c>
      <c r="HC265" s="51">
        <f t="shared" si="592"/>
        <v>0</v>
      </c>
      <c r="HD265" s="453">
        <f t="shared" si="593"/>
        <v>0</v>
      </c>
      <c r="HG265" s="142"/>
    </row>
    <row r="266" spans="13:215">
      <c r="M266" s="49" t="str">
        <f t="shared" si="587"/>
        <v>PIC-c</v>
      </c>
      <c r="N266" s="201" t="str">
        <f t="shared" si="576"/>
        <v/>
      </c>
      <c r="O266" s="47" t="str">
        <f t="shared" si="577"/>
        <v/>
      </c>
      <c r="P266" s="47" t="str">
        <f t="shared" si="578"/>
        <v/>
      </c>
      <c r="Q266" s="47">
        <f t="shared" si="579"/>
        <v>1</v>
      </c>
      <c r="R266" s="201" t="str">
        <f t="shared" si="580"/>
        <v/>
      </c>
      <c r="AE266" s="49" t="str">
        <f t="shared" si="588"/>
        <v>PIC-c</v>
      </c>
      <c r="AF266" s="201" t="str">
        <f t="shared" si="581"/>
        <v/>
      </c>
      <c r="AG266" s="47" t="str">
        <f t="shared" si="582"/>
        <v/>
      </c>
      <c r="AH266" s="47" t="str">
        <f t="shared" si="583"/>
        <v/>
      </c>
      <c r="AI266" s="47">
        <f t="shared" si="584"/>
        <v>1</v>
      </c>
      <c r="AJ266" s="201">
        <f t="shared" si="585"/>
        <v>1</v>
      </c>
      <c r="BK266" s="48">
        <f t="shared" si="646"/>
        <v>23</v>
      </c>
      <c r="BL266" s="48">
        <v>7</v>
      </c>
      <c r="BM266" s="47" t="str">
        <f t="shared" si="596"/>
        <v>Ac3</v>
      </c>
      <c r="BN266" s="47"/>
      <c r="BO266" s="47" t="s">
        <v>234</v>
      </c>
      <c r="BP266" s="99" t="s">
        <v>235</v>
      </c>
      <c r="BQ266" s="99" t="s">
        <v>235</v>
      </c>
      <c r="BR266" s="47" t="s">
        <v>143</v>
      </c>
      <c r="BS266" s="99" t="s">
        <v>223</v>
      </c>
      <c r="BT266" s="47">
        <v>3</v>
      </c>
      <c r="BU266" s="48">
        <f t="shared" si="597"/>
        <v>9</v>
      </c>
      <c r="BV266" s="48">
        <f t="shared" si="598"/>
        <v>12</v>
      </c>
      <c r="BW266" s="48">
        <f t="shared" si="599"/>
        <v>32</v>
      </c>
      <c r="BX266" s="48">
        <f t="shared" si="600"/>
        <v>52</v>
      </c>
      <c r="BY266" s="48">
        <f t="shared" si="601"/>
        <v>91</v>
      </c>
      <c r="BZ266" s="118">
        <f t="shared" si="602"/>
        <v>16353792</v>
      </c>
      <c r="CA266" s="118">
        <f t="shared" si="603"/>
        <v>4230568.6661277283</v>
      </c>
      <c r="CB266" s="118">
        <f t="shared" si="604"/>
        <v>50</v>
      </c>
      <c r="CC266" s="118">
        <f t="shared" si="605"/>
        <v>211528433.30638641</v>
      </c>
      <c r="CD266" s="51">
        <f t="shared" si="606"/>
        <v>9.7055553805755913E-3</v>
      </c>
      <c r="CE266" s="81"/>
      <c r="CN266" s="48">
        <f t="shared" si="647"/>
        <v>23</v>
      </c>
      <c r="CO266" s="48">
        <v>7</v>
      </c>
      <c r="CP266" s="47" t="str">
        <f t="shared" si="607"/>
        <v>Ac3</v>
      </c>
      <c r="CQ266" s="47"/>
      <c r="CR266" s="47" t="s">
        <v>234</v>
      </c>
      <c r="CS266" s="99" t="s">
        <v>235</v>
      </c>
      <c r="CT266" s="99" t="s">
        <v>235</v>
      </c>
      <c r="CU266" s="47" t="s">
        <v>143</v>
      </c>
      <c r="CV266" s="99" t="s">
        <v>223</v>
      </c>
      <c r="CW266" s="47">
        <v>3</v>
      </c>
      <c r="CX266" s="48">
        <f t="shared" si="648"/>
        <v>9</v>
      </c>
      <c r="CY266" s="48">
        <f t="shared" si="649"/>
        <v>12</v>
      </c>
      <c r="CZ266" s="48">
        <f t="shared" si="650"/>
        <v>32</v>
      </c>
      <c r="DA266" s="48">
        <f t="shared" si="651"/>
        <v>52</v>
      </c>
      <c r="DB266" s="48">
        <f t="shared" si="652"/>
        <v>91</v>
      </c>
      <c r="DC266" s="118">
        <f t="shared" si="608"/>
        <v>16353792</v>
      </c>
      <c r="DD266" s="118">
        <f t="shared" si="609"/>
        <v>3616907.7771058315</v>
      </c>
      <c r="DE266" s="118">
        <f t="shared" si="610"/>
        <v>80</v>
      </c>
      <c r="DF266" s="118">
        <f t="shared" si="611"/>
        <v>289352622.16846651</v>
      </c>
      <c r="DG266" s="51">
        <f t="shared" si="612"/>
        <v>1.3276361267721958E-2</v>
      </c>
      <c r="DI266" s="142"/>
      <c r="DJ266" s="142"/>
      <c r="DK266" s="142"/>
      <c r="DL266" s="142"/>
      <c r="DM266" s="142"/>
      <c r="DN266" s="142"/>
      <c r="DQ266" s="48">
        <f t="shared" si="653"/>
        <v>23</v>
      </c>
      <c r="DR266" s="48">
        <v>7</v>
      </c>
      <c r="DS266" s="47" t="str">
        <f t="shared" si="613"/>
        <v>Ac3</v>
      </c>
      <c r="DT266" s="47"/>
      <c r="DU266" s="47" t="s">
        <v>234</v>
      </c>
      <c r="DV266" s="99" t="s">
        <v>235</v>
      </c>
      <c r="DW266" s="99" t="s">
        <v>235</v>
      </c>
      <c r="DX266" s="47" t="s">
        <v>143</v>
      </c>
      <c r="DY266" s="99" t="s">
        <v>223</v>
      </c>
      <c r="DZ266" s="47">
        <v>3</v>
      </c>
      <c r="EA266" s="48">
        <f t="shared" si="614"/>
        <v>9</v>
      </c>
      <c r="EB266" s="48">
        <f t="shared" si="615"/>
        <v>12</v>
      </c>
      <c r="EC266" s="48">
        <f t="shared" si="616"/>
        <v>32</v>
      </c>
      <c r="ED266" s="48">
        <f t="shared" si="617"/>
        <v>52</v>
      </c>
      <c r="EE266" s="48">
        <f t="shared" si="618"/>
        <v>91</v>
      </c>
      <c r="EF266" s="118">
        <f t="shared" si="619"/>
        <v>16353792</v>
      </c>
      <c r="EG266" s="118">
        <f t="shared" si="620"/>
        <v>5316911.9244887251</v>
      </c>
      <c r="EH266" s="118">
        <f t="shared" si="621"/>
        <v>100</v>
      </c>
      <c r="EI266" s="118">
        <f t="shared" si="622"/>
        <v>531691192.44887251</v>
      </c>
      <c r="EJ266" s="51">
        <f t="shared" si="623"/>
        <v>2.4395577620538289E-2</v>
      </c>
      <c r="ET266" s="48">
        <f t="shared" si="654"/>
        <v>23</v>
      </c>
      <c r="EU266" s="48">
        <v>7</v>
      </c>
      <c r="EV266" s="47" t="str">
        <f t="shared" si="624"/>
        <v>Ac3</v>
      </c>
      <c r="EW266" s="47"/>
      <c r="EX266" s="47" t="s">
        <v>234</v>
      </c>
      <c r="EY266" s="99" t="s">
        <v>235</v>
      </c>
      <c r="EZ266" s="99" t="s">
        <v>235</v>
      </c>
      <c r="FA266" s="47" t="s">
        <v>143</v>
      </c>
      <c r="FB266" s="99" t="s">
        <v>223</v>
      </c>
      <c r="FC266" s="47">
        <v>3</v>
      </c>
      <c r="FD266" s="48">
        <f t="shared" si="625"/>
        <v>9</v>
      </c>
      <c r="FE266" s="48">
        <f t="shared" si="626"/>
        <v>12</v>
      </c>
      <c r="FF266" s="48">
        <f t="shared" si="627"/>
        <v>32</v>
      </c>
      <c r="FG266" s="48">
        <f t="shared" si="628"/>
        <v>52</v>
      </c>
      <c r="FH266" s="48">
        <f t="shared" si="629"/>
        <v>91</v>
      </c>
      <c r="FI266" s="118">
        <f t="shared" si="630"/>
        <v>16353792</v>
      </c>
      <c r="FJ266" s="118">
        <f t="shared" si="631"/>
        <v>3506064.7597122304</v>
      </c>
      <c r="FK266" s="118">
        <f t="shared" si="632"/>
        <v>150</v>
      </c>
      <c r="FL266" s="118">
        <f t="shared" si="633"/>
        <v>525909713.95683455</v>
      </c>
      <c r="FM266" s="51">
        <f t="shared" si="634"/>
        <v>2.4130306144694635E-2</v>
      </c>
      <c r="FO266" s="142"/>
      <c r="FP266" s="142"/>
      <c r="FQ266" s="142"/>
      <c r="FR266" s="142"/>
      <c r="FS266" s="142"/>
      <c r="FT266" s="142"/>
      <c r="FU266" s="142"/>
      <c r="FW266" s="48">
        <f t="shared" si="655"/>
        <v>23</v>
      </c>
      <c r="FX266" s="48">
        <v>7</v>
      </c>
      <c r="FY266" s="47" t="str">
        <f t="shared" si="635"/>
        <v>Ac3</v>
      </c>
      <c r="FZ266" s="47"/>
      <c r="GA266" s="47" t="s">
        <v>234</v>
      </c>
      <c r="GB266" s="99" t="s">
        <v>235</v>
      </c>
      <c r="GC266" s="99" t="s">
        <v>235</v>
      </c>
      <c r="GD266" s="47" t="s">
        <v>143</v>
      </c>
      <c r="GE266" s="99" t="s">
        <v>223</v>
      </c>
      <c r="GF266" s="47">
        <v>3</v>
      </c>
      <c r="GG266" s="48">
        <f t="shared" si="636"/>
        <v>9</v>
      </c>
      <c r="GH266" s="48">
        <f t="shared" si="637"/>
        <v>12</v>
      </c>
      <c r="GI266" s="48">
        <f t="shared" si="638"/>
        <v>32</v>
      </c>
      <c r="GJ266" s="48">
        <f t="shared" si="639"/>
        <v>52</v>
      </c>
      <c r="GK266" s="48">
        <f t="shared" si="640"/>
        <v>91</v>
      </c>
      <c r="GL266" s="118">
        <f t="shared" si="641"/>
        <v>16353792</v>
      </c>
      <c r="GM266" s="118">
        <f t="shared" si="642"/>
        <v>7301180.25</v>
      </c>
      <c r="GN266" s="118">
        <f t="shared" si="643"/>
        <v>300</v>
      </c>
      <c r="GO266" s="118">
        <f t="shared" si="644"/>
        <v>2190354075</v>
      </c>
      <c r="GP266" s="51">
        <f t="shared" si="645"/>
        <v>0.10049997745310245</v>
      </c>
      <c r="GS266" s="48">
        <v>5</v>
      </c>
      <c r="GT266" s="47">
        <v>1</v>
      </c>
      <c r="GU266" s="97" t="s">
        <v>240</v>
      </c>
      <c r="GV266" s="297">
        <f t="shared" si="594"/>
        <v>5</v>
      </c>
      <c r="GW266" s="47" t="s">
        <v>206</v>
      </c>
      <c r="GX266" s="99" t="str">
        <f t="shared" si="589"/>
        <v>Pd1</v>
      </c>
      <c r="GY266" s="48">
        <f t="shared" si="656"/>
        <v>0</v>
      </c>
      <c r="GZ266" s="305">
        <f t="shared" si="590"/>
        <v>0</v>
      </c>
      <c r="HA266" s="95">
        <f t="shared" si="595"/>
        <v>0</v>
      </c>
      <c r="HB266" s="51">
        <f t="shared" si="591"/>
        <v>0</v>
      </c>
      <c r="HC266" s="51">
        <f t="shared" si="592"/>
        <v>0</v>
      </c>
      <c r="HD266" s="453">
        <f t="shared" si="593"/>
        <v>0</v>
      </c>
    </row>
    <row r="267" spans="13:215">
      <c r="M267" s="49" t="str">
        <f t="shared" si="587"/>
        <v>PIC-c</v>
      </c>
      <c r="N267" s="201" t="str">
        <f t="shared" ref="N267:N295" si="658">IF(AND(COUNTIF(H68:H70,$AL$26)=0,COUNTIF(H68:H70,$M267)=0,H71&lt;&gt;""),1,"")</f>
        <v/>
      </c>
      <c r="O267" s="47" t="str">
        <f t="shared" ref="O267:O295" si="659">IF(AND(COUNTIF(I68:I71,$AL$26)=0,COUNTIF(I68:I71,$M267)=0,I71&lt;&gt;""),1,"")</f>
        <v/>
      </c>
      <c r="P267" s="47" t="str">
        <f t="shared" ref="P267:P295" si="660">IF(AND(COUNTIF(J68:J71,$AL$26)=0,COUNTIF(J68:J71,$M267)=0,J71&lt;&gt;""),1,"")</f>
        <v/>
      </c>
      <c r="Q267" s="47">
        <f t="shared" ref="Q267:Q295" si="661">IF(AND(COUNTIF(K68:K71,$AL$26)=0,COUNTIF(K68:K71,$M267)=0,K71&lt;&gt;""),1,"")</f>
        <v>1</v>
      </c>
      <c r="R267" s="201" t="str">
        <f t="shared" ref="R267:R295" si="662">IF(AND(COUNTIF(L68:L70,$AL$26)=0,COUNTIF(L68:L70,$M267)=0,L71&lt;&gt;""),1,"")</f>
        <v/>
      </c>
      <c r="AE267" s="49" t="str">
        <f t="shared" si="588"/>
        <v>PIC-c</v>
      </c>
      <c r="AF267" s="201" t="str">
        <f t="shared" ref="AF267:AF295" si="663">IF(AND(COUNTIF(Z68:Z70,$AL$26)=0,COUNTIF(Z68:Z70,$AE267)=0,Z71&lt;&gt;""),1,"")</f>
        <v/>
      </c>
      <c r="AG267" s="47" t="str">
        <f t="shared" ref="AG267:AG295" si="664">IF(AND(COUNTIF(AA68:AA71,$AL$26)=0,COUNTIF(AA68:AA71,$AE267)=0,AA71&lt;&gt;""),1,"")</f>
        <v/>
      </c>
      <c r="AH267" s="47" t="str">
        <f t="shared" ref="AH267:AH295" si="665">IF(AND(COUNTIF(AB68:AB71,$AL$26)=0,COUNTIF(AB68:AB71,$AE267)=0,AB71&lt;&gt;""),1,"")</f>
        <v/>
      </c>
      <c r="AI267" s="47">
        <f t="shared" ref="AI267:AI295" si="666">IF(AND(COUNTIF(AC68:AC71,$AL$26)=0,COUNTIF(AC68:AC71,$AE267)=0,AC71&lt;&gt;""),1,"")</f>
        <v>1</v>
      </c>
      <c r="AJ267" s="201" t="str">
        <f t="shared" ref="AJ267:AJ295" si="667">IF(AND(COUNTIF(AD68:AD70,$AL$26)=0,COUNTIF(AD68:AD70,$AE267)=0,AD71&lt;&gt;""),1,"")</f>
        <v/>
      </c>
      <c r="AU267" s="100" t="s">
        <v>262</v>
      </c>
      <c r="AV267" s="84"/>
      <c r="AW267" s="84"/>
      <c r="AX267" s="84"/>
      <c r="AY267" s="84"/>
      <c r="AZ267" s="84"/>
      <c r="BA267" s="85"/>
      <c r="BK267" s="48">
        <f t="shared" si="646"/>
        <v>24</v>
      </c>
      <c r="BL267" s="48">
        <v>7</v>
      </c>
      <c r="BM267" s="47" t="str">
        <f t="shared" si="596"/>
        <v>Ac2</v>
      </c>
      <c r="BN267" s="47"/>
      <c r="BO267" s="47" t="s">
        <v>234</v>
      </c>
      <c r="BP267" s="99" t="s">
        <v>235</v>
      </c>
      <c r="BQ267" s="47" t="s">
        <v>143</v>
      </c>
      <c r="BR267" s="99" t="s">
        <v>223</v>
      </c>
      <c r="BS267" s="99" t="s">
        <v>223</v>
      </c>
      <c r="BT267" s="47">
        <v>2</v>
      </c>
      <c r="BU267" s="48">
        <f t="shared" si="597"/>
        <v>9</v>
      </c>
      <c r="BV267" s="48">
        <f t="shared" si="598"/>
        <v>12</v>
      </c>
      <c r="BW267" s="48">
        <f t="shared" si="599"/>
        <v>22</v>
      </c>
      <c r="BX267" s="48">
        <f t="shared" si="600"/>
        <v>72</v>
      </c>
      <c r="BY267" s="48">
        <f t="shared" si="601"/>
        <v>91</v>
      </c>
      <c r="BZ267" s="118">
        <f t="shared" si="602"/>
        <v>15567552</v>
      </c>
      <c r="CA267" s="118">
        <f t="shared" si="603"/>
        <v>0</v>
      </c>
      <c r="CB267" s="118">
        <f t="shared" si="604"/>
        <v>0</v>
      </c>
      <c r="CC267" s="118">
        <f t="shared" si="605"/>
        <v>0</v>
      </c>
      <c r="CD267" s="51">
        <f t="shared" si="606"/>
        <v>0</v>
      </c>
      <c r="CE267" s="81"/>
      <c r="CN267" s="48">
        <f t="shared" si="647"/>
        <v>24</v>
      </c>
      <c r="CO267" s="48">
        <v>7</v>
      </c>
      <c r="CP267" s="47" t="str">
        <f t="shared" si="607"/>
        <v>Ac2</v>
      </c>
      <c r="CQ267" s="47"/>
      <c r="CR267" s="47" t="s">
        <v>234</v>
      </c>
      <c r="CS267" s="99" t="s">
        <v>235</v>
      </c>
      <c r="CT267" s="47" t="s">
        <v>143</v>
      </c>
      <c r="CU267" s="99" t="s">
        <v>223</v>
      </c>
      <c r="CV267" s="99" t="s">
        <v>223</v>
      </c>
      <c r="CW267" s="47">
        <v>2</v>
      </c>
      <c r="CX267" s="48">
        <f t="shared" si="648"/>
        <v>9</v>
      </c>
      <c r="CY267" s="48">
        <f t="shared" si="649"/>
        <v>12</v>
      </c>
      <c r="CZ267" s="48">
        <f t="shared" si="650"/>
        <v>22</v>
      </c>
      <c r="DA267" s="48">
        <f t="shared" si="651"/>
        <v>72</v>
      </c>
      <c r="DB267" s="48">
        <f t="shared" si="652"/>
        <v>91</v>
      </c>
      <c r="DC267" s="118">
        <f t="shared" si="608"/>
        <v>15567552</v>
      </c>
      <c r="DD267" s="118">
        <f t="shared" si="609"/>
        <v>0</v>
      </c>
      <c r="DE267" s="118">
        <f t="shared" si="610"/>
        <v>0</v>
      </c>
      <c r="DF267" s="118">
        <f t="shared" si="611"/>
        <v>0</v>
      </c>
      <c r="DG267" s="51">
        <f t="shared" si="612"/>
        <v>0</v>
      </c>
      <c r="DI267" s="142"/>
      <c r="DJ267" s="142"/>
      <c r="DK267" s="142"/>
      <c r="DL267" s="142"/>
      <c r="DM267" s="142"/>
      <c r="DN267" s="142"/>
      <c r="DQ267" s="48">
        <f t="shared" si="653"/>
        <v>24</v>
      </c>
      <c r="DR267" s="48">
        <v>7</v>
      </c>
      <c r="DS267" s="47" t="str">
        <f t="shared" si="613"/>
        <v>Ac2</v>
      </c>
      <c r="DT267" s="47"/>
      <c r="DU267" s="47" t="s">
        <v>234</v>
      </c>
      <c r="DV267" s="99" t="s">
        <v>235</v>
      </c>
      <c r="DW267" s="47" t="s">
        <v>143</v>
      </c>
      <c r="DX267" s="99" t="s">
        <v>223</v>
      </c>
      <c r="DY267" s="99" t="s">
        <v>223</v>
      </c>
      <c r="DZ267" s="47">
        <v>2</v>
      </c>
      <c r="EA267" s="48">
        <f t="shared" si="614"/>
        <v>9</v>
      </c>
      <c r="EB267" s="48">
        <f t="shared" si="615"/>
        <v>12</v>
      </c>
      <c r="EC267" s="48">
        <f t="shared" si="616"/>
        <v>22</v>
      </c>
      <c r="ED267" s="48">
        <f t="shared" si="617"/>
        <v>72</v>
      </c>
      <c r="EE267" s="48">
        <f t="shared" si="618"/>
        <v>91</v>
      </c>
      <c r="EF267" s="118">
        <f t="shared" si="619"/>
        <v>15567552</v>
      </c>
      <c r="EG267" s="118">
        <f t="shared" si="620"/>
        <v>0</v>
      </c>
      <c r="EH267" s="118">
        <f t="shared" si="621"/>
        <v>0</v>
      </c>
      <c r="EI267" s="118">
        <f t="shared" si="622"/>
        <v>0</v>
      </c>
      <c r="EJ267" s="51">
        <f t="shared" si="623"/>
        <v>0</v>
      </c>
      <c r="ET267" s="48">
        <f t="shared" si="654"/>
        <v>24</v>
      </c>
      <c r="EU267" s="48">
        <v>7</v>
      </c>
      <c r="EV267" s="47" t="str">
        <f t="shared" si="624"/>
        <v>Ac2</v>
      </c>
      <c r="EW267" s="47"/>
      <c r="EX267" s="47" t="s">
        <v>234</v>
      </c>
      <c r="EY267" s="99" t="s">
        <v>235</v>
      </c>
      <c r="EZ267" s="47" t="s">
        <v>143</v>
      </c>
      <c r="FA267" s="99" t="s">
        <v>223</v>
      </c>
      <c r="FB267" s="99" t="s">
        <v>223</v>
      </c>
      <c r="FC267" s="47">
        <v>2</v>
      </c>
      <c r="FD267" s="48">
        <f t="shared" si="625"/>
        <v>9</v>
      </c>
      <c r="FE267" s="48">
        <f t="shared" si="626"/>
        <v>12</v>
      </c>
      <c r="FF267" s="48">
        <f t="shared" si="627"/>
        <v>22</v>
      </c>
      <c r="FG267" s="48">
        <f t="shared" si="628"/>
        <v>72</v>
      </c>
      <c r="FH267" s="48">
        <f t="shared" si="629"/>
        <v>91</v>
      </c>
      <c r="FI267" s="118">
        <f t="shared" si="630"/>
        <v>15567552</v>
      </c>
      <c r="FJ267" s="118">
        <f t="shared" si="631"/>
        <v>0</v>
      </c>
      <c r="FK267" s="118">
        <f t="shared" si="632"/>
        <v>0</v>
      </c>
      <c r="FL267" s="118">
        <f t="shared" si="633"/>
        <v>0</v>
      </c>
      <c r="FM267" s="51">
        <f t="shared" si="634"/>
        <v>0</v>
      </c>
      <c r="FO267" s="142"/>
      <c r="FP267" s="142"/>
      <c r="FQ267" s="142"/>
      <c r="FR267" s="142"/>
      <c r="FS267" s="142"/>
      <c r="FT267" s="142"/>
      <c r="FU267" s="142"/>
      <c r="FW267" s="48">
        <f t="shared" si="655"/>
        <v>24</v>
      </c>
      <c r="FX267" s="48">
        <v>7</v>
      </c>
      <c r="FY267" s="47" t="str">
        <f t="shared" si="635"/>
        <v>Ac2</v>
      </c>
      <c r="FZ267" s="47"/>
      <c r="GA267" s="47" t="s">
        <v>234</v>
      </c>
      <c r="GB267" s="99" t="s">
        <v>235</v>
      </c>
      <c r="GC267" s="47" t="s">
        <v>143</v>
      </c>
      <c r="GD267" s="99" t="s">
        <v>223</v>
      </c>
      <c r="GE267" s="99" t="s">
        <v>223</v>
      </c>
      <c r="GF267" s="47">
        <v>2</v>
      </c>
      <c r="GG267" s="48">
        <f t="shared" si="636"/>
        <v>9</v>
      </c>
      <c r="GH267" s="48">
        <f t="shared" si="637"/>
        <v>12</v>
      </c>
      <c r="GI267" s="48">
        <f t="shared" si="638"/>
        <v>22</v>
      </c>
      <c r="GJ267" s="48">
        <f t="shared" si="639"/>
        <v>72</v>
      </c>
      <c r="GK267" s="48">
        <f t="shared" si="640"/>
        <v>91</v>
      </c>
      <c r="GL267" s="118">
        <f t="shared" si="641"/>
        <v>15567552</v>
      </c>
      <c r="GM267" s="118">
        <f t="shared" si="642"/>
        <v>0</v>
      </c>
      <c r="GN267" s="118">
        <f t="shared" si="643"/>
        <v>0</v>
      </c>
      <c r="GO267" s="118">
        <f t="shared" si="644"/>
        <v>0</v>
      </c>
      <c r="GP267" s="51">
        <f t="shared" si="645"/>
        <v>0</v>
      </c>
      <c r="GS267" s="48">
        <v>6</v>
      </c>
      <c r="GT267" s="47">
        <v>5</v>
      </c>
      <c r="GU267" s="97" t="s">
        <v>240</v>
      </c>
      <c r="GV267" s="297">
        <f t="shared" si="594"/>
        <v>5</v>
      </c>
      <c r="GW267" s="47" t="s">
        <v>206</v>
      </c>
      <c r="GX267" s="99" t="str">
        <f t="shared" si="589"/>
        <v>Pe5</v>
      </c>
      <c r="GY267" s="48">
        <f t="shared" si="656"/>
        <v>1500</v>
      </c>
      <c r="GZ267" s="305">
        <f t="shared" si="590"/>
        <v>35566.739391762814</v>
      </c>
      <c r="HA267" s="95">
        <f t="shared" si="595"/>
        <v>4922.9249853741458</v>
      </c>
      <c r="HB267" s="51">
        <f t="shared" si="591"/>
        <v>2.8356838160818883E-4</v>
      </c>
      <c r="HC267" s="51">
        <f t="shared" si="592"/>
        <v>5.0782817276871384E-3</v>
      </c>
      <c r="HD267" s="453">
        <f t="shared" si="593"/>
        <v>0.11874620758188749</v>
      </c>
    </row>
    <row r="268" spans="13:215">
      <c r="M268" s="49" t="str">
        <f t="shared" ref="M268:M295" si="668">M267</f>
        <v>PIC-c</v>
      </c>
      <c r="N268" s="201" t="str">
        <f t="shared" si="658"/>
        <v/>
      </c>
      <c r="O268" s="47" t="str">
        <f t="shared" si="659"/>
        <v/>
      </c>
      <c r="P268" s="47" t="str">
        <f t="shared" si="660"/>
        <v/>
      </c>
      <c r="Q268" s="47">
        <f t="shared" si="661"/>
        <v>1</v>
      </c>
      <c r="R268" s="201" t="str">
        <f t="shared" si="662"/>
        <v/>
      </c>
      <c r="AE268" s="49" t="str">
        <f t="shared" ref="AE268:AE295" si="669">AE267</f>
        <v>PIC-c</v>
      </c>
      <c r="AF268" s="201" t="str">
        <f t="shared" si="663"/>
        <v/>
      </c>
      <c r="AG268" s="47" t="str">
        <f t="shared" si="664"/>
        <v/>
      </c>
      <c r="AH268" s="47" t="str">
        <f t="shared" si="665"/>
        <v/>
      </c>
      <c r="AI268" s="47">
        <f t="shared" si="666"/>
        <v>1</v>
      </c>
      <c r="AJ268" s="201" t="str">
        <f t="shared" si="667"/>
        <v/>
      </c>
      <c r="AU268" s="47"/>
      <c r="AV268" s="48"/>
      <c r="AW268" s="47">
        <v>1</v>
      </c>
      <c r="AX268" s="47">
        <v>2</v>
      </c>
      <c r="AY268" s="47">
        <v>3</v>
      </c>
      <c r="AZ268" s="47">
        <v>4</v>
      </c>
      <c r="BA268" s="47">
        <v>5</v>
      </c>
      <c r="BK268" s="48">
        <f t="shared" si="646"/>
        <v>25</v>
      </c>
      <c r="BL268" s="48">
        <v>8</v>
      </c>
      <c r="BM268" s="47" t="str">
        <f t="shared" si="596"/>
        <v>Kg5</v>
      </c>
      <c r="BN268" s="47"/>
      <c r="BO268" s="47" t="s">
        <v>236</v>
      </c>
      <c r="BP268" s="99" t="s">
        <v>237</v>
      </c>
      <c r="BQ268" s="99" t="s">
        <v>237</v>
      </c>
      <c r="BR268" s="99" t="s">
        <v>237</v>
      </c>
      <c r="BS268" s="99" t="s">
        <v>237</v>
      </c>
      <c r="BT268" s="47">
        <v>5</v>
      </c>
      <c r="BU268" s="48">
        <f t="shared" si="597"/>
        <v>3</v>
      </c>
      <c r="BV268" s="48">
        <f t="shared" si="598"/>
        <v>20</v>
      </c>
      <c r="BW268" s="48">
        <f t="shared" si="599"/>
        <v>12</v>
      </c>
      <c r="BX268" s="48">
        <f t="shared" si="600"/>
        <v>48</v>
      </c>
      <c r="BY268" s="48">
        <f t="shared" si="601"/>
        <v>27</v>
      </c>
      <c r="BZ268" s="118">
        <f t="shared" si="602"/>
        <v>933120</v>
      </c>
      <c r="CA268" s="118">
        <f t="shared" si="603"/>
        <v>241389.16734033954</v>
      </c>
      <c r="CB268" s="118">
        <f t="shared" si="604"/>
        <v>1000</v>
      </c>
      <c r="CC268" s="118">
        <f t="shared" si="605"/>
        <v>241389167.34033954</v>
      </c>
      <c r="CD268" s="51">
        <f t="shared" si="606"/>
        <v>1.1075654914435375E-2</v>
      </c>
      <c r="CE268" s="81"/>
      <c r="CN268" s="48">
        <f t="shared" si="647"/>
        <v>25</v>
      </c>
      <c r="CO268" s="48">
        <v>8</v>
      </c>
      <c r="CP268" s="47" t="str">
        <f t="shared" si="607"/>
        <v>Kg5</v>
      </c>
      <c r="CQ268" s="47"/>
      <c r="CR268" s="47" t="s">
        <v>236</v>
      </c>
      <c r="CS268" s="99" t="s">
        <v>237</v>
      </c>
      <c r="CT268" s="99" t="s">
        <v>237</v>
      </c>
      <c r="CU268" s="99" t="s">
        <v>237</v>
      </c>
      <c r="CV268" s="99" t="s">
        <v>237</v>
      </c>
      <c r="CW268" s="47">
        <v>5</v>
      </c>
      <c r="CX268" s="48">
        <f t="shared" si="648"/>
        <v>3</v>
      </c>
      <c r="CY268" s="48">
        <f t="shared" si="649"/>
        <v>20</v>
      </c>
      <c r="CZ268" s="48">
        <f t="shared" si="650"/>
        <v>12</v>
      </c>
      <c r="DA268" s="48">
        <f t="shared" si="651"/>
        <v>48</v>
      </c>
      <c r="DB268" s="48">
        <f t="shared" si="652"/>
        <v>27</v>
      </c>
      <c r="DC268" s="118">
        <f t="shared" si="608"/>
        <v>933120</v>
      </c>
      <c r="DD268" s="118">
        <f t="shared" si="609"/>
        <v>206374.70410367171</v>
      </c>
      <c r="DE268" s="118">
        <f t="shared" si="610"/>
        <v>1600</v>
      </c>
      <c r="DF268" s="118">
        <f t="shared" si="611"/>
        <v>330199526.56587476</v>
      </c>
      <c r="DG268" s="51">
        <f t="shared" si="612"/>
        <v>1.5150539062911788E-2</v>
      </c>
      <c r="DI268" s="142"/>
      <c r="DJ268" s="142"/>
      <c r="DK268" s="142"/>
      <c r="DL268" s="142"/>
      <c r="DM268" s="142"/>
      <c r="DN268" s="142"/>
      <c r="DQ268" s="48">
        <f t="shared" si="653"/>
        <v>25</v>
      </c>
      <c r="DR268" s="48">
        <v>8</v>
      </c>
      <c r="DS268" s="47" t="str">
        <f t="shared" si="613"/>
        <v>Kg5</v>
      </c>
      <c r="DT268" s="47"/>
      <c r="DU268" s="47" t="s">
        <v>236</v>
      </c>
      <c r="DV268" s="99" t="s">
        <v>237</v>
      </c>
      <c r="DW268" s="99" t="s">
        <v>237</v>
      </c>
      <c r="DX268" s="99" t="s">
        <v>237</v>
      </c>
      <c r="DY268" s="99" t="s">
        <v>237</v>
      </c>
      <c r="DZ268" s="47">
        <v>5</v>
      </c>
      <c r="EA268" s="48">
        <f t="shared" si="614"/>
        <v>3</v>
      </c>
      <c r="EB268" s="48">
        <f t="shared" si="615"/>
        <v>20</v>
      </c>
      <c r="EC268" s="48">
        <f t="shared" si="616"/>
        <v>12</v>
      </c>
      <c r="ED268" s="48">
        <f t="shared" si="617"/>
        <v>48</v>
      </c>
      <c r="EE268" s="48">
        <f t="shared" si="618"/>
        <v>27</v>
      </c>
      <c r="EF268" s="118">
        <f t="shared" si="619"/>
        <v>933120</v>
      </c>
      <c r="EG268" s="118">
        <f t="shared" si="620"/>
        <v>303374.09543786052</v>
      </c>
      <c r="EH268" s="118">
        <f t="shared" si="621"/>
        <v>2000</v>
      </c>
      <c r="EI268" s="118">
        <f t="shared" si="622"/>
        <v>606748190.8757211</v>
      </c>
      <c r="EJ268" s="51">
        <f t="shared" si="623"/>
        <v>2.7839416557672608E-2</v>
      </c>
      <c r="ET268" s="48">
        <f t="shared" si="654"/>
        <v>25</v>
      </c>
      <c r="EU268" s="48">
        <v>8</v>
      </c>
      <c r="EV268" s="47" t="str">
        <f t="shared" si="624"/>
        <v>Kg5</v>
      </c>
      <c r="EW268" s="47"/>
      <c r="EX268" s="47" t="s">
        <v>236</v>
      </c>
      <c r="EY268" s="99" t="s">
        <v>237</v>
      </c>
      <c r="EZ268" s="99" t="s">
        <v>237</v>
      </c>
      <c r="FA268" s="99" t="s">
        <v>237</v>
      </c>
      <c r="FB268" s="99" t="s">
        <v>237</v>
      </c>
      <c r="FC268" s="47">
        <v>5</v>
      </c>
      <c r="FD268" s="48">
        <f t="shared" si="625"/>
        <v>3</v>
      </c>
      <c r="FE268" s="48">
        <f t="shared" si="626"/>
        <v>20</v>
      </c>
      <c r="FF268" s="48">
        <f t="shared" si="627"/>
        <v>12</v>
      </c>
      <c r="FG268" s="48">
        <f t="shared" si="628"/>
        <v>48</v>
      </c>
      <c r="FH268" s="48">
        <f t="shared" si="629"/>
        <v>27</v>
      </c>
      <c r="FI268" s="118">
        <f t="shared" si="630"/>
        <v>933120</v>
      </c>
      <c r="FJ268" s="118">
        <f t="shared" si="631"/>
        <v>200050.18705035973</v>
      </c>
      <c r="FK268" s="118">
        <f t="shared" si="632"/>
        <v>3000</v>
      </c>
      <c r="FL268" s="118">
        <f t="shared" si="633"/>
        <v>600150561.15107918</v>
      </c>
      <c r="FM268" s="51">
        <f t="shared" si="634"/>
        <v>2.7536697629195063E-2</v>
      </c>
      <c r="FO268" s="142"/>
      <c r="FP268" s="142"/>
      <c r="FQ268" s="142"/>
      <c r="FR268" s="142"/>
      <c r="FS268" s="142"/>
      <c r="FT268" s="142"/>
      <c r="FU268" s="142"/>
      <c r="FW268" s="48">
        <f t="shared" si="655"/>
        <v>25</v>
      </c>
      <c r="FX268" s="48">
        <v>8</v>
      </c>
      <c r="FY268" s="47" t="str">
        <f t="shared" si="635"/>
        <v>Kg5</v>
      </c>
      <c r="FZ268" s="47"/>
      <c r="GA268" s="47" t="s">
        <v>236</v>
      </c>
      <c r="GB268" s="99" t="s">
        <v>237</v>
      </c>
      <c r="GC268" s="99" t="s">
        <v>237</v>
      </c>
      <c r="GD268" s="99" t="s">
        <v>237</v>
      </c>
      <c r="GE268" s="99" t="s">
        <v>237</v>
      </c>
      <c r="GF268" s="47">
        <v>5</v>
      </c>
      <c r="GG268" s="48">
        <f t="shared" si="636"/>
        <v>3</v>
      </c>
      <c r="GH268" s="48">
        <f t="shared" si="637"/>
        <v>20</v>
      </c>
      <c r="GI268" s="48">
        <f t="shared" si="638"/>
        <v>12</v>
      </c>
      <c r="GJ268" s="48">
        <f t="shared" si="639"/>
        <v>48</v>
      </c>
      <c r="GK268" s="48">
        <f t="shared" si="640"/>
        <v>27</v>
      </c>
      <c r="GL268" s="118">
        <f t="shared" si="641"/>
        <v>933120</v>
      </c>
      <c r="GM268" s="118">
        <f t="shared" si="642"/>
        <v>416593.125</v>
      </c>
      <c r="GN268" s="118">
        <f t="shared" si="643"/>
        <v>6000</v>
      </c>
      <c r="GO268" s="118">
        <f t="shared" si="644"/>
        <v>2499558750</v>
      </c>
      <c r="GP268" s="51">
        <f t="shared" si="645"/>
        <v>0.11468721011131726</v>
      </c>
      <c r="GS268" s="48">
        <v>6</v>
      </c>
      <c r="GT268" s="47">
        <v>4</v>
      </c>
      <c r="GU268" s="97" t="s">
        <v>240</v>
      </c>
      <c r="GV268" s="297">
        <f t="shared" si="594"/>
        <v>5</v>
      </c>
      <c r="GW268" s="47" t="s">
        <v>206</v>
      </c>
      <c r="GX268" s="99" t="str">
        <f t="shared" si="589"/>
        <v>Pe4</v>
      </c>
      <c r="GY268" s="48">
        <f t="shared" si="656"/>
        <v>500</v>
      </c>
      <c r="GZ268" s="305">
        <f t="shared" si="590"/>
        <v>234147.70099577188</v>
      </c>
      <c r="HA268" s="95">
        <f t="shared" si="595"/>
        <v>747.78607372771819</v>
      </c>
      <c r="HB268" s="51">
        <f t="shared" si="591"/>
        <v>1.8668251789205768E-3</v>
      </c>
      <c r="HC268" s="51">
        <f t="shared" si="592"/>
        <v>1.1144007124646778E-2</v>
      </c>
      <c r="HD268" s="453">
        <f t="shared" si="593"/>
        <v>7.5450799065397811E-2</v>
      </c>
    </row>
    <row r="269" spans="13:215">
      <c r="M269" s="49" t="str">
        <f t="shared" si="668"/>
        <v>PIC-c</v>
      </c>
      <c r="N269" s="201" t="str">
        <f t="shared" si="658"/>
        <v/>
      </c>
      <c r="O269" s="47" t="str">
        <f t="shared" si="659"/>
        <v/>
      </c>
      <c r="P269" s="47" t="str">
        <f t="shared" si="660"/>
        <v/>
      </c>
      <c r="Q269" s="47">
        <f t="shared" si="661"/>
        <v>1</v>
      </c>
      <c r="R269" s="201" t="str">
        <f t="shared" si="662"/>
        <v/>
      </c>
      <c r="AE269" s="49" t="str">
        <f t="shared" si="669"/>
        <v>PIC-c</v>
      </c>
      <c r="AF269" s="201" t="str">
        <f t="shared" si="663"/>
        <v/>
      </c>
      <c r="AG269" s="47" t="str">
        <f t="shared" si="664"/>
        <v/>
      </c>
      <c r="AH269" s="47" t="str">
        <f t="shared" si="665"/>
        <v/>
      </c>
      <c r="AI269" s="47">
        <f t="shared" si="666"/>
        <v>1</v>
      </c>
      <c r="AJ269" s="201" t="str">
        <f t="shared" si="667"/>
        <v/>
      </c>
      <c r="AT269" s="46">
        <f t="shared" ref="AT269:AV281" si="670">AT184</f>
        <v>1</v>
      </c>
      <c r="AU269" s="47" t="str">
        <f t="shared" si="670"/>
        <v>Wild</v>
      </c>
      <c r="AV269" s="47" t="str">
        <f t="shared" si="670"/>
        <v>Wd</v>
      </c>
      <c r="AW269" s="171">
        <f ca="1">$AW$133+AW184</f>
        <v>0</v>
      </c>
      <c r="AX269" s="171">
        <f ca="1">$AX$133+AX184</f>
        <v>0</v>
      </c>
      <c r="AY269" s="171">
        <f ca="1">$AY$133+AY184</f>
        <v>0</v>
      </c>
      <c r="AZ269" s="171">
        <f ca="1">$AZ$133+AZ184</f>
        <v>0</v>
      </c>
      <c r="BA269" s="171">
        <f ca="1">$BA$133+BA184</f>
        <v>0</v>
      </c>
      <c r="BK269" s="48">
        <f t="shared" si="646"/>
        <v>26</v>
      </c>
      <c r="BL269" s="48">
        <v>8</v>
      </c>
      <c r="BM269" s="47" t="str">
        <f t="shared" si="596"/>
        <v>Kg4</v>
      </c>
      <c r="BN269" s="47"/>
      <c r="BO269" s="47" t="s">
        <v>236</v>
      </c>
      <c r="BP269" s="99" t="s">
        <v>237</v>
      </c>
      <c r="BQ269" s="99" t="s">
        <v>237</v>
      </c>
      <c r="BR269" s="99" t="s">
        <v>237</v>
      </c>
      <c r="BS269" s="47" t="s">
        <v>159</v>
      </c>
      <c r="BT269" s="47">
        <v>4</v>
      </c>
      <c r="BU269" s="48">
        <f t="shared" si="597"/>
        <v>3</v>
      </c>
      <c r="BV269" s="48">
        <f t="shared" si="598"/>
        <v>20</v>
      </c>
      <c r="BW269" s="48">
        <f t="shared" si="599"/>
        <v>12</v>
      </c>
      <c r="BX269" s="48">
        <f t="shared" si="600"/>
        <v>48</v>
      </c>
      <c r="BY269" s="48">
        <f t="shared" si="601"/>
        <v>64</v>
      </c>
      <c r="BZ269" s="118">
        <f t="shared" si="602"/>
        <v>2211840</v>
      </c>
      <c r="CA269" s="118">
        <f t="shared" si="603"/>
        <v>572181.72999191599</v>
      </c>
      <c r="CB269" s="118">
        <f t="shared" si="604"/>
        <v>250</v>
      </c>
      <c r="CC269" s="118">
        <f t="shared" si="605"/>
        <v>143045432.49797899</v>
      </c>
      <c r="CD269" s="51">
        <f t="shared" si="606"/>
        <v>6.5633510604061474E-3</v>
      </c>
      <c r="CN269" s="48">
        <f t="shared" si="647"/>
        <v>26</v>
      </c>
      <c r="CO269" s="48">
        <v>8</v>
      </c>
      <c r="CP269" s="47" t="str">
        <f t="shared" si="607"/>
        <v>Kg4</v>
      </c>
      <c r="CQ269" s="47"/>
      <c r="CR269" s="47" t="s">
        <v>236</v>
      </c>
      <c r="CS269" s="99" t="s">
        <v>237</v>
      </c>
      <c r="CT269" s="99" t="s">
        <v>237</v>
      </c>
      <c r="CU269" s="99" t="s">
        <v>237</v>
      </c>
      <c r="CV269" s="47" t="s">
        <v>159</v>
      </c>
      <c r="CW269" s="47">
        <v>4</v>
      </c>
      <c r="CX269" s="48">
        <f t="shared" si="648"/>
        <v>3</v>
      </c>
      <c r="CY269" s="48">
        <f t="shared" si="649"/>
        <v>20</v>
      </c>
      <c r="CZ269" s="48">
        <f t="shared" si="650"/>
        <v>12</v>
      </c>
      <c r="DA269" s="48">
        <f t="shared" si="651"/>
        <v>48</v>
      </c>
      <c r="DB269" s="48">
        <f t="shared" si="652"/>
        <v>64</v>
      </c>
      <c r="DC269" s="118">
        <f t="shared" si="608"/>
        <v>2211840</v>
      </c>
      <c r="DD269" s="118">
        <f t="shared" si="609"/>
        <v>489184.48380129586</v>
      </c>
      <c r="DE269" s="118">
        <f t="shared" si="610"/>
        <v>400</v>
      </c>
      <c r="DF269" s="118">
        <f t="shared" si="611"/>
        <v>195673793.52051833</v>
      </c>
      <c r="DG269" s="51">
        <f t="shared" si="612"/>
        <v>8.9780972224662442E-3</v>
      </c>
      <c r="DI269" s="142"/>
      <c r="DJ269" s="142"/>
      <c r="DK269" s="142"/>
      <c r="DL269" s="142"/>
      <c r="DM269" s="142"/>
      <c r="DN269" s="142"/>
      <c r="DQ269" s="48">
        <f t="shared" si="653"/>
        <v>26</v>
      </c>
      <c r="DR269" s="48">
        <v>8</v>
      </c>
      <c r="DS269" s="47" t="str">
        <f t="shared" si="613"/>
        <v>Kg4</v>
      </c>
      <c r="DT269" s="47"/>
      <c r="DU269" s="47" t="s">
        <v>236</v>
      </c>
      <c r="DV269" s="99" t="s">
        <v>237</v>
      </c>
      <c r="DW269" s="99" t="s">
        <v>237</v>
      </c>
      <c r="DX269" s="99" t="s">
        <v>237</v>
      </c>
      <c r="DY269" s="47" t="s">
        <v>159</v>
      </c>
      <c r="DZ269" s="47">
        <v>4</v>
      </c>
      <c r="EA269" s="48">
        <f t="shared" si="614"/>
        <v>3</v>
      </c>
      <c r="EB269" s="48">
        <f t="shared" si="615"/>
        <v>20</v>
      </c>
      <c r="EC269" s="48">
        <f t="shared" si="616"/>
        <v>12</v>
      </c>
      <c r="ED269" s="48">
        <f t="shared" si="617"/>
        <v>48</v>
      </c>
      <c r="EE269" s="48">
        <f t="shared" si="618"/>
        <v>64</v>
      </c>
      <c r="EF269" s="118">
        <f t="shared" si="619"/>
        <v>2211840</v>
      </c>
      <c r="EG269" s="118">
        <f t="shared" si="620"/>
        <v>719108.96696381748</v>
      </c>
      <c r="EH269" s="118">
        <f t="shared" si="621"/>
        <v>500</v>
      </c>
      <c r="EI269" s="118">
        <f t="shared" si="622"/>
        <v>359554483.48190874</v>
      </c>
      <c r="EJ269" s="51">
        <f t="shared" si="623"/>
        <v>1.6497432034176359E-2</v>
      </c>
      <c r="ET269" s="48">
        <f t="shared" si="654"/>
        <v>26</v>
      </c>
      <c r="EU269" s="48">
        <v>8</v>
      </c>
      <c r="EV269" s="47" t="str">
        <f t="shared" si="624"/>
        <v>Kg4</v>
      </c>
      <c r="EW269" s="47"/>
      <c r="EX269" s="47" t="s">
        <v>236</v>
      </c>
      <c r="EY269" s="99" t="s">
        <v>237</v>
      </c>
      <c r="EZ269" s="99" t="s">
        <v>237</v>
      </c>
      <c r="FA269" s="99" t="s">
        <v>237</v>
      </c>
      <c r="FB269" s="47" t="s">
        <v>159</v>
      </c>
      <c r="FC269" s="47">
        <v>4</v>
      </c>
      <c r="FD269" s="48">
        <f t="shared" si="625"/>
        <v>3</v>
      </c>
      <c r="FE269" s="48">
        <f t="shared" si="626"/>
        <v>20</v>
      </c>
      <c r="FF269" s="48">
        <f t="shared" si="627"/>
        <v>12</v>
      </c>
      <c r="FG269" s="48">
        <f t="shared" si="628"/>
        <v>48</v>
      </c>
      <c r="FH269" s="48">
        <f t="shared" si="629"/>
        <v>64</v>
      </c>
      <c r="FI269" s="118">
        <f t="shared" si="630"/>
        <v>2211840</v>
      </c>
      <c r="FJ269" s="118">
        <f t="shared" si="631"/>
        <v>474193.03597122303</v>
      </c>
      <c r="FK269" s="118">
        <f t="shared" si="632"/>
        <v>750</v>
      </c>
      <c r="FL269" s="118">
        <f t="shared" si="633"/>
        <v>355644776.97841728</v>
      </c>
      <c r="FM269" s="51">
        <f t="shared" si="634"/>
        <v>1.6318043039523E-2</v>
      </c>
      <c r="FO269" s="142"/>
      <c r="FP269" s="142"/>
      <c r="FQ269" s="142"/>
      <c r="FR269" s="142"/>
      <c r="FS269" s="142"/>
      <c r="FT269" s="142"/>
      <c r="FU269" s="142"/>
      <c r="FW269" s="48">
        <f t="shared" si="655"/>
        <v>26</v>
      </c>
      <c r="FX269" s="48">
        <v>8</v>
      </c>
      <c r="FY269" s="47" t="str">
        <f t="shared" si="635"/>
        <v>Kg4</v>
      </c>
      <c r="FZ269" s="47"/>
      <c r="GA269" s="47" t="s">
        <v>236</v>
      </c>
      <c r="GB269" s="99" t="s">
        <v>237</v>
      </c>
      <c r="GC269" s="99" t="s">
        <v>237</v>
      </c>
      <c r="GD269" s="99" t="s">
        <v>237</v>
      </c>
      <c r="GE269" s="47" t="s">
        <v>159</v>
      </c>
      <c r="GF269" s="47">
        <v>4</v>
      </c>
      <c r="GG269" s="48">
        <f t="shared" si="636"/>
        <v>3</v>
      </c>
      <c r="GH269" s="48">
        <f t="shared" si="637"/>
        <v>20</v>
      </c>
      <c r="GI269" s="48">
        <f t="shared" si="638"/>
        <v>12</v>
      </c>
      <c r="GJ269" s="48">
        <f t="shared" si="639"/>
        <v>48</v>
      </c>
      <c r="GK269" s="48">
        <f t="shared" si="640"/>
        <v>64</v>
      </c>
      <c r="GL269" s="118">
        <f t="shared" si="641"/>
        <v>2211840</v>
      </c>
      <c r="GM269" s="118">
        <f t="shared" si="642"/>
        <v>987480</v>
      </c>
      <c r="GN269" s="118">
        <f t="shared" si="643"/>
        <v>1500</v>
      </c>
      <c r="GO269" s="118">
        <f t="shared" si="644"/>
        <v>1481220000</v>
      </c>
      <c r="GP269" s="51">
        <f t="shared" si="645"/>
        <v>6.7962791177076889E-2</v>
      </c>
      <c r="GS269" s="48">
        <v>6</v>
      </c>
      <c r="GT269" s="47">
        <v>3</v>
      </c>
      <c r="GU269" s="97" t="s">
        <v>240</v>
      </c>
      <c r="GV269" s="297">
        <f t="shared" si="594"/>
        <v>5</v>
      </c>
      <c r="GW269" s="47" t="s">
        <v>206</v>
      </c>
      <c r="GX269" s="99" t="str">
        <f t="shared" si="589"/>
        <v>Pe3</v>
      </c>
      <c r="GY269" s="48">
        <f t="shared" si="656"/>
        <v>150</v>
      </c>
      <c r="GZ269" s="305">
        <f t="shared" si="590"/>
        <v>337143.0504844184</v>
      </c>
      <c r="HA269" s="95">
        <f t="shared" si="595"/>
        <v>519.34153691859115</v>
      </c>
      <c r="HB269" s="51">
        <f t="shared" si="591"/>
        <v>2.6879919506609573E-3</v>
      </c>
      <c r="HC269" s="51">
        <f t="shared" si="592"/>
        <v>4.813787887703435E-3</v>
      </c>
      <c r="HD269" s="453">
        <f t="shared" si="593"/>
        <v>5.4220415504262027E-3</v>
      </c>
    </row>
    <row r="270" spans="13:215">
      <c r="M270" s="49" t="str">
        <f t="shared" si="668"/>
        <v>PIC-c</v>
      </c>
      <c r="N270" s="201" t="str">
        <f t="shared" si="658"/>
        <v/>
      </c>
      <c r="O270" s="47" t="str">
        <f t="shared" si="659"/>
        <v/>
      </c>
      <c r="P270" s="47" t="str">
        <f t="shared" si="660"/>
        <v/>
      </c>
      <c r="Q270" s="47">
        <f t="shared" si="661"/>
        <v>1</v>
      </c>
      <c r="R270" s="201" t="str">
        <f t="shared" si="662"/>
        <v/>
      </c>
      <c r="AE270" s="49" t="str">
        <f t="shared" si="669"/>
        <v>PIC-c</v>
      </c>
      <c r="AF270" s="201" t="str">
        <f t="shared" si="663"/>
        <v/>
      </c>
      <c r="AG270" s="47" t="str">
        <f t="shared" si="664"/>
        <v/>
      </c>
      <c r="AH270" s="47" t="str">
        <f t="shared" si="665"/>
        <v/>
      </c>
      <c r="AI270" s="47">
        <f t="shared" si="666"/>
        <v>1</v>
      </c>
      <c r="AJ270" s="201">
        <f t="shared" si="667"/>
        <v>1</v>
      </c>
      <c r="AT270" s="46">
        <f t="shared" si="670"/>
        <v>2</v>
      </c>
      <c r="AU270" s="47" t="str">
        <f t="shared" si="670"/>
        <v>PIC-a</v>
      </c>
      <c r="AV270" s="47" t="str">
        <f t="shared" si="670"/>
        <v>Pa</v>
      </c>
      <c r="AW270" s="171">
        <f ca="1">$AW$134+AW185</f>
        <v>0</v>
      </c>
      <c r="AX270" s="171">
        <f ca="1">$AX$134+AX185</f>
        <v>0</v>
      </c>
      <c r="AY270" s="171">
        <f ca="1">$AY$134+AY185</f>
        <v>3.0444940240916075E-2</v>
      </c>
      <c r="AZ270" s="171">
        <f ca="1">$AZ$134+AZ185</f>
        <v>5.1574803041909187E-2</v>
      </c>
      <c r="BA270" s="171">
        <f ca="1">$BA$134+BA185</f>
        <v>1.9218863691000846E-2</v>
      </c>
      <c r="BK270" s="48">
        <f t="shared" si="646"/>
        <v>27</v>
      </c>
      <c r="BL270" s="48">
        <v>8</v>
      </c>
      <c r="BM270" s="47" t="str">
        <f t="shared" si="596"/>
        <v>Kg3</v>
      </c>
      <c r="BN270" s="47"/>
      <c r="BO270" s="47" t="s">
        <v>236</v>
      </c>
      <c r="BP270" s="99" t="s">
        <v>237</v>
      </c>
      <c r="BQ270" s="99" t="s">
        <v>237</v>
      </c>
      <c r="BR270" s="47" t="s">
        <v>159</v>
      </c>
      <c r="BS270" s="99" t="s">
        <v>223</v>
      </c>
      <c r="BT270" s="47">
        <v>3</v>
      </c>
      <c r="BU270" s="48">
        <f t="shared" si="597"/>
        <v>3</v>
      </c>
      <c r="BV270" s="48">
        <f t="shared" si="598"/>
        <v>20</v>
      </c>
      <c r="BW270" s="48">
        <f t="shared" si="599"/>
        <v>12</v>
      </c>
      <c r="BX270" s="48">
        <f t="shared" si="600"/>
        <v>28</v>
      </c>
      <c r="BY270" s="48">
        <f t="shared" si="601"/>
        <v>91</v>
      </c>
      <c r="BZ270" s="118">
        <f t="shared" si="602"/>
        <v>1834560</v>
      </c>
      <c r="CA270" s="118">
        <f t="shared" si="603"/>
        <v>474583.02344381571</v>
      </c>
      <c r="CB270" s="118">
        <f t="shared" si="604"/>
        <v>50</v>
      </c>
      <c r="CC270" s="118">
        <f t="shared" si="605"/>
        <v>23729151.172190785</v>
      </c>
      <c r="CD270" s="51">
        <f t="shared" si="606"/>
        <v>1.0887642253850824E-3</v>
      </c>
      <c r="CN270" s="48">
        <f t="shared" si="647"/>
        <v>27</v>
      </c>
      <c r="CO270" s="48">
        <v>8</v>
      </c>
      <c r="CP270" s="47" t="str">
        <f t="shared" si="607"/>
        <v>Kg3</v>
      </c>
      <c r="CQ270" s="47"/>
      <c r="CR270" s="47" t="s">
        <v>236</v>
      </c>
      <c r="CS270" s="99" t="s">
        <v>237</v>
      </c>
      <c r="CT270" s="99" t="s">
        <v>237</v>
      </c>
      <c r="CU270" s="47" t="s">
        <v>159</v>
      </c>
      <c r="CV270" s="99" t="s">
        <v>223</v>
      </c>
      <c r="CW270" s="47">
        <v>3</v>
      </c>
      <c r="CX270" s="48">
        <f t="shared" si="648"/>
        <v>3</v>
      </c>
      <c r="CY270" s="48">
        <f t="shared" si="649"/>
        <v>20</v>
      </c>
      <c r="CZ270" s="48">
        <f t="shared" si="650"/>
        <v>12</v>
      </c>
      <c r="DA270" s="48">
        <f t="shared" si="651"/>
        <v>28</v>
      </c>
      <c r="DB270" s="48">
        <f t="shared" si="652"/>
        <v>91</v>
      </c>
      <c r="DC270" s="118">
        <f t="shared" si="608"/>
        <v>1834560</v>
      </c>
      <c r="DD270" s="118">
        <f t="shared" si="609"/>
        <v>405742.85961123108</v>
      </c>
      <c r="DE270" s="118">
        <f t="shared" si="610"/>
        <v>80</v>
      </c>
      <c r="DF270" s="118">
        <f t="shared" si="611"/>
        <v>32459428.768898487</v>
      </c>
      <c r="DG270" s="51">
        <f t="shared" si="612"/>
        <v>1.4893353986226556E-3</v>
      </c>
      <c r="DI270" s="142"/>
      <c r="DJ270" s="142"/>
      <c r="DK270" s="142"/>
      <c r="DL270" s="142"/>
      <c r="DM270" s="142"/>
      <c r="DN270" s="142"/>
      <c r="DQ270" s="48">
        <f t="shared" si="653"/>
        <v>27</v>
      </c>
      <c r="DR270" s="48">
        <v>8</v>
      </c>
      <c r="DS270" s="47" t="str">
        <f t="shared" si="613"/>
        <v>Kg3</v>
      </c>
      <c r="DT270" s="47"/>
      <c r="DU270" s="47" t="s">
        <v>236</v>
      </c>
      <c r="DV270" s="99" t="s">
        <v>237</v>
      </c>
      <c r="DW270" s="99" t="s">
        <v>237</v>
      </c>
      <c r="DX270" s="47" t="s">
        <v>159</v>
      </c>
      <c r="DY270" s="99" t="s">
        <v>223</v>
      </c>
      <c r="DZ270" s="47">
        <v>3</v>
      </c>
      <c r="EA270" s="48">
        <f t="shared" si="614"/>
        <v>3</v>
      </c>
      <c r="EB270" s="48">
        <f t="shared" si="615"/>
        <v>20</v>
      </c>
      <c r="EC270" s="48">
        <f t="shared" si="616"/>
        <v>12</v>
      </c>
      <c r="ED270" s="48">
        <f t="shared" si="617"/>
        <v>28</v>
      </c>
      <c r="EE270" s="48">
        <f t="shared" si="618"/>
        <v>91</v>
      </c>
      <c r="EF270" s="118">
        <f t="shared" si="619"/>
        <v>1834560</v>
      </c>
      <c r="EG270" s="118">
        <f t="shared" si="620"/>
        <v>596448.45306764543</v>
      </c>
      <c r="EH270" s="118">
        <f t="shared" si="621"/>
        <v>100</v>
      </c>
      <c r="EI270" s="118">
        <f t="shared" si="622"/>
        <v>59644845.306764543</v>
      </c>
      <c r="EJ270" s="51">
        <f t="shared" si="623"/>
        <v>2.7366833869193596E-3</v>
      </c>
      <c r="ET270" s="48">
        <f t="shared" si="654"/>
        <v>27</v>
      </c>
      <c r="EU270" s="48">
        <v>8</v>
      </c>
      <c r="EV270" s="47" t="str">
        <f t="shared" si="624"/>
        <v>Kg3</v>
      </c>
      <c r="EW270" s="47"/>
      <c r="EX270" s="47" t="s">
        <v>236</v>
      </c>
      <c r="EY270" s="99" t="s">
        <v>237</v>
      </c>
      <c r="EZ270" s="99" t="s">
        <v>237</v>
      </c>
      <c r="FA270" s="47" t="s">
        <v>159</v>
      </c>
      <c r="FB270" s="99" t="s">
        <v>223</v>
      </c>
      <c r="FC270" s="47">
        <v>3</v>
      </c>
      <c r="FD270" s="48">
        <f t="shared" si="625"/>
        <v>3</v>
      </c>
      <c r="FE270" s="48">
        <f t="shared" si="626"/>
        <v>20</v>
      </c>
      <c r="FF270" s="48">
        <f t="shared" si="627"/>
        <v>12</v>
      </c>
      <c r="FG270" s="48">
        <f t="shared" si="628"/>
        <v>28</v>
      </c>
      <c r="FH270" s="48">
        <f t="shared" si="629"/>
        <v>91</v>
      </c>
      <c r="FI270" s="118">
        <f t="shared" si="630"/>
        <v>1834560</v>
      </c>
      <c r="FJ270" s="118">
        <f t="shared" si="631"/>
        <v>393308.54676258995</v>
      </c>
      <c r="FK270" s="118">
        <f t="shared" si="632"/>
        <v>150</v>
      </c>
      <c r="FL270" s="118">
        <f t="shared" si="633"/>
        <v>58996282.014388494</v>
      </c>
      <c r="FM270" s="51">
        <f t="shared" si="634"/>
        <v>2.7069253687958725E-3</v>
      </c>
      <c r="FO270" s="142"/>
      <c r="FP270" s="142"/>
      <c r="FQ270" s="142"/>
      <c r="FR270" s="142"/>
      <c r="FS270" s="142"/>
      <c r="FT270" s="142"/>
      <c r="FU270" s="142"/>
      <c r="FW270" s="48">
        <f t="shared" si="655"/>
        <v>27</v>
      </c>
      <c r="FX270" s="48">
        <v>8</v>
      </c>
      <c r="FY270" s="47" t="str">
        <f t="shared" si="635"/>
        <v>Kg3</v>
      </c>
      <c r="FZ270" s="47"/>
      <c r="GA270" s="47" t="s">
        <v>236</v>
      </c>
      <c r="GB270" s="99" t="s">
        <v>237</v>
      </c>
      <c r="GC270" s="99" t="s">
        <v>237</v>
      </c>
      <c r="GD270" s="47" t="s">
        <v>159</v>
      </c>
      <c r="GE270" s="99" t="s">
        <v>223</v>
      </c>
      <c r="GF270" s="47">
        <v>3</v>
      </c>
      <c r="GG270" s="48">
        <f t="shared" si="636"/>
        <v>3</v>
      </c>
      <c r="GH270" s="48">
        <f t="shared" si="637"/>
        <v>20</v>
      </c>
      <c r="GI270" s="48">
        <f t="shared" si="638"/>
        <v>12</v>
      </c>
      <c r="GJ270" s="48">
        <f t="shared" si="639"/>
        <v>28</v>
      </c>
      <c r="GK270" s="48">
        <f t="shared" si="640"/>
        <v>91</v>
      </c>
      <c r="GL270" s="118">
        <f t="shared" si="641"/>
        <v>1834560</v>
      </c>
      <c r="GM270" s="118">
        <f t="shared" si="642"/>
        <v>819042.65625</v>
      </c>
      <c r="GN270" s="118">
        <f t="shared" si="643"/>
        <v>300</v>
      </c>
      <c r="GO270" s="118">
        <f t="shared" si="644"/>
        <v>245712796.875</v>
      </c>
      <c r="GP270" s="51">
        <f t="shared" si="645"/>
        <v>1.1274035932239057E-2</v>
      </c>
      <c r="GS270" s="48">
        <v>6</v>
      </c>
      <c r="GT270" s="47">
        <v>2</v>
      </c>
      <c r="GU270" s="97" t="s">
        <v>240</v>
      </c>
      <c r="GV270" s="297">
        <f t="shared" si="594"/>
        <v>5</v>
      </c>
      <c r="GW270" s="47" t="s">
        <v>206</v>
      </c>
      <c r="GX270" s="99" t="str">
        <f t="shared" si="589"/>
        <v>Pe2</v>
      </c>
      <c r="GY270" s="48">
        <f t="shared" si="656"/>
        <v>0</v>
      </c>
      <c r="GZ270" s="305">
        <f t="shared" si="590"/>
        <v>0</v>
      </c>
      <c r="HA270" s="95">
        <f t="shared" si="595"/>
        <v>0</v>
      </c>
      <c r="HB270" s="51">
        <f t="shared" si="591"/>
        <v>0</v>
      </c>
      <c r="HC270" s="51">
        <f t="shared" si="592"/>
        <v>0</v>
      </c>
      <c r="HD270" s="453">
        <f t="shared" si="593"/>
        <v>0</v>
      </c>
    </row>
    <row r="271" spans="13:215">
      <c r="M271" s="49" t="str">
        <f t="shared" si="668"/>
        <v>PIC-c</v>
      </c>
      <c r="N271" s="201" t="str">
        <f t="shared" si="658"/>
        <v/>
      </c>
      <c r="O271" s="47" t="str">
        <f t="shared" si="659"/>
        <v/>
      </c>
      <c r="P271" s="47" t="str">
        <f t="shared" si="660"/>
        <v/>
      </c>
      <c r="Q271" s="47">
        <f t="shared" si="661"/>
        <v>1</v>
      </c>
      <c r="R271" s="201" t="str">
        <f t="shared" si="662"/>
        <v/>
      </c>
      <c r="AE271" s="49" t="str">
        <f t="shared" si="669"/>
        <v>PIC-c</v>
      </c>
      <c r="AF271" s="201" t="str">
        <f t="shared" si="663"/>
        <v/>
      </c>
      <c r="AG271" s="47" t="str">
        <f t="shared" si="664"/>
        <v/>
      </c>
      <c r="AH271" s="47" t="str">
        <f t="shared" si="665"/>
        <v/>
      </c>
      <c r="AI271" s="47">
        <f t="shared" si="666"/>
        <v>1</v>
      </c>
      <c r="AJ271" s="201">
        <f t="shared" si="667"/>
        <v>1</v>
      </c>
      <c r="AT271" s="46">
        <f t="shared" si="670"/>
        <v>3</v>
      </c>
      <c r="AU271" s="47" t="str">
        <f t="shared" si="670"/>
        <v>PIC-b</v>
      </c>
      <c r="AV271" s="47" t="str">
        <f t="shared" si="670"/>
        <v>Pb</v>
      </c>
      <c r="AW271" s="171">
        <f ca="1">$AW$135+AW186</f>
        <v>0</v>
      </c>
      <c r="AX271" s="171">
        <f ca="1">$AX$135+AX186</f>
        <v>0</v>
      </c>
      <c r="AY271" s="171">
        <f ca="1">$AY$135+AY186</f>
        <v>1.5874893511552239E-2</v>
      </c>
      <c r="AZ271" s="171">
        <f ca="1">$AZ$135+AZ186</f>
        <v>2.3291122762808741E-2</v>
      </c>
      <c r="BA271" s="171">
        <f ca="1">$BA$135+BA186</f>
        <v>2.2626278041366639E-2</v>
      </c>
      <c r="BK271" s="48">
        <f t="shared" si="646"/>
        <v>28</v>
      </c>
      <c r="BL271" s="48">
        <v>8</v>
      </c>
      <c r="BM271" s="47" t="str">
        <f t="shared" si="596"/>
        <v>Kg2</v>
      </c>
      <c r="BN271" s="47"/>
      <c r="BO271" s="47" t="s">
        <v>236</v>
      </c>
      <c r="BP271" s="99" t="s">
        <v>237</v>
      </c>
      <c r="BQ271" s="47" t="s">
        <v>159</v>
      </c>
      <c r="BR271" s="99" t="s">
        <v>223</v>
      </c>
      <c r="BS271" s="99" t="s">
        <v>223</v>
      </c>
      <c r="BT271" s="47">
        <v>2</v>
      </c>
      <c r="BU271" s="48">
        <f t="shared" si="597"/>
        <v>3</v>
      </c>
      <c r="BV271" s="48">
        <f t="shared" si="598"/>
        <v>20</v>
      </c>
      <c r="BW271" s="48">
        <f t="shared" si="599"/>
        <v>33</v>
      </c>
      <c r="BX271" s="48">
        <f t="shared" si="600"/>
        <v>72</v>
      </c>
      <c r="BY271" s="48">
        <f t="shared" si="601"/>
        <v>91</v>
      </c>
      <c r="BZ271" s="118">
        <f t="shared" si="602"/>
        <v>12972960</v>
      </c>
      <c r="CA271" s="118">
        <f t="shared" si="603"/>
        <v>0</v>
      </c>
      <c r="CB271" s="118">
        <f t="shared" si="604"/>
        <v>0</v>
      </c>
      <c r="CC271" s="118">
        <f t="shared" si="605"/>
        <v>0</v>
      </c>
      <c r="CD271" s="51">
        <f t="shared" si="606"/>
        <v>0</v>
      </c>
      <c r="CE271" s="49"/>
      <c r="CN271" s="48">
        <f t="shared" si="647"/>
        <v>28</v>
      </c>
      <c r="CO271" s="48">
        <v>8</v>
      </c>
      <c r="CP271" s="47" t="str">
        <f t="shared" si="607"/>
        <v>Kg2</v>
      </c>
      <c r="CQ271" s="47"/>
      <c r="CR271" s="47" t="s">
        <v>236</v>
      </c>
      <c r="CS271" s="99" t="s">
        <v>237</v>
      </c>
      <c r="CT271" s="47" t="s">
        <v>159</v>
      </c>
      <c r="CU271" s="99" t="s">
        <v>223</v>
      </c>
      <c r="CV271" s="99" t="s">
        <v>223</v>
      </c>
      <c r="CW271" s="47">
        <v>2</v>
      </c>
      <c r="CX271" s="48">
        <f t="shared" si="648"/>
        <v>3</v>
      </c>
      <c r="CY271" s="48">
        <f t="shared" si="649"/>
        <v>20</v>
      </c>
      <c r="CZ271" s="48">
        <f t="shared" si="650"/>
        <v>33</v>
      </c>
      <c r="DA271" s="48">
        <f t="shared" si="651"/>
        <v>72</v>
      </c>
      <c r="DB271" s="48">
        <f t="shared" si="652"/>
        <v>91</v>
      </c>
      <c r="DC271" s="118">
        <f t="shared" si="608"/>
        <v>12972960</v>
      </c>
      <c r="DD271" s="118">
        <f t="shared" si="609"/>
        <v>0</v>
      </c>
      <c r="DE271" s="118">
        <f t="shared" si="610"/>
        <v>0</v>
      </c>
      <c r="DF271" s="118">
        <f t="shared" si="611"/>
        <v>0</v>
      </c>
      <c r="DG271" s="51">
        <f t="shared" si="612"/>
        <v>0</v>
      </c>
      <c r="DI271" s="142"/>
      <c r="DJ271" s="142"/>
      <c r="DK271" s="142"/>
      <c r="DL271" s="142"/>
      <c r="DM271" s="142"/>
      <c r="DN271" s="142"/>
      <c r="DQ271" s="48">
        <f t="shared" si="653"/>
        <v>28</v>
      </c>
      <c r="DR271" s="48">
        <v>8</v>
      </c>
      <c r="DS271" s="47" t="str">
        <f t="shared" si="613"/>
        <v>Kg2</v>
      </c>
      <c r="DT271" s="47"/>
      <c r="DU271" s="47" t="s">
        <v>236</v>
      </c>
      <c r="DV271" s="99" t="s">
        <v>237</v>
      </c>
      <c r="DW271" s="47" t="s">
        <v>159</v>
      </c>
      <c r="DX271" s="99" t="s">
        <v>223</v>
      </c>
      <c r="DY271" s="99" t="s">
        <v>223</v>
      </c>
      <c r="DZ271" s="47">
        <v>2</v>
      </c>
      <c r="EA271" s="48">
        <f t="shared" si="614"/>
        <v>3</v>
      </c>
      <c r="EB271" s="48">
        <f t="shared" si="615"/>
        <v>20</v>
      </c>
      <c r="EC271" s="48">
        <f t="shared" si="616"/>
        <v>33</v>
      </c>
      <c r="ED271" s="48">
        <f t="shared" si="617"/>
        <v>72</v>
      </c>
      <c r="EE271" s="48">
        <f t="shared" si="618"/>
        <v>91</v>
      </c>
      <c r="EF271" s="118">
        <f t="shared" si="619"/>
        <v>12972960</v>
      </c>
      <c r="EG271" s="118">
        <f t="shared" si="620"/>
        <v>0</v>
      </c>
      <c r="EH271" s="118">
        <f t="shared" si="621"/>
        <v>0</v>
      </c>
      <c r="EI271" s="118">
        <f t="shared" si="622"/>
        <v>0</v>
      </c>
      <c r="EJ271" s="51">
        <f t="shared" si="623"/>
        <v>0</v>
      </c>
      <c r="ET271" s="48">
        <f t="shared" si="654"/>
        <v>28</v>
      </c>
      <c r="EU271" s="48">
        <v>8</v>
      </c>
      <c r="EV271" s="47" t="str">
        <f t="shared" si="624"/>
        <v>Kg2</v>
      </c>
      <c r="EW271" s="47"/>
      <c r="EX271" s="47" t="s">
        <v>236</v>
      </c>
      <c r="EY271" s="99" t="s">
        <v>237</v>
      </c>
      <c r="EZ271" s="47" t="s">
        <v>159</v>
      </c>
      <c r="FA271" s="99" t="s">
        <v>223</v>
      </c>
      <c r="FB271" s="99" t="s">
        <v>223</v>
      </c>
      <c r="FC271" s="47">
        <v>2</v>
      </c>
      <c r="FD271" s="48">
        <f t="shared" si="625"/>
        <v>3</v>
      </c>
      <c r="FE271" s="48">
        <f t="shared" si="626"/>
        <v>20</v>
      </c>
      <c r="FF271" s="48">
        <f t="shared" si="627"/>
        <v>33</v>
      </c>
      <c r="FG271" s="48">
        <f t="shared" si="628"/>
        <v>72</v>
      </c>
      <c r="FH271" s="48">
        <f t="shared" si="629"/>
        <v>91</v>
      </c>
      <c r="FI271" s="118">
        <f t="shared" si="630"/>
        <v>12972960</v>
      </c>
      <c r="FJ271" s="118">
        <f t="shared" si="631"/>
        <v>0</v>
      </c>
      <c r="FK271" s="118">
        <f t="shared" si="632"/>
        <v>0</v>
      </c>
      <c r="FL271" s="118">
        <f t="shared" si="633"/>
        <v>0</v>
      </c>
      <c r="FM271" s="51">
        <f t="shared" si="634"/>
        <v>0</v>
      </c>
      <c r="FO271" s="142"/>
      <c r="FP271" s="142"/>
      <c r="FQ271" s="142"/>
      <c r="FR271" s="142"/>
      <c r="FS271" s="142"/>
      <c r="FT271" s="142"/>
      <c r="FU271" s="142"/>
      <c r="FW271" s="48">
        <f t="shared" si="655"/>
        <v>28</v>
      </c>
      <c r="FX271" s="48">
        <v>8</v>
      </c>
      <c r="FY271" s="47" t="str">
        <f t="shared" si="635"/>
        <v>Kg2</v>
      </c>
      <c r="FZ271" s="47"/>
      <c r="GA271" s="47" t="s">
        <v>236</v>
      </c>
      <c r="GB271" s="99" t="s">
        <v>237</v>
      </c>
      <c r="GC271" s="47" t="s">
        <v>159</v>
      </c>
      <c r="GD271" s="99" t="s">
        <v>223</v>
      </c>
      <c r="GE271" s="99" t="s">
        <v>223</v>
      </c>
      <c r="GF271" s="47">
        <v>2</v>
      </c>
      <c r="GG271" s="48">
        <f t="shared" si="636"/>
        <v>3</v>
      </c>
      <c r="GH271" s="48">
        <f t="shared" si="637"/>
        <v>20</v>
      </c>
      <c r="GI271" s="48">
        <f t="shared" si="638"/>
        <v>33</v>
      </c>
      <c r="GJ271" s="48">
        <f t="shared" si="639"/>
        <v>72</v>
      </c>
      <c r="GK271" s="48">
        <f t="shared" si="640"/>
        <v>91</v>
      </c>
      <c r="GL271" s="118">
        <f t="shared" si="641"/>
        <v>12972960</v>
      </c>
      <c r="GM271" s="118">
        <f t="shared" si="642"/>
        <v>0</v>
      </c>
      <c r="GN271" s="118">
        <f t="shared" si="643"/>
        <v>0</v>
      </c>
      <c r="GO271" s="118">
        <f t="shared" si="644"/>
        <v>0</v>
      </c>
      <c r="GP271" s="51">
        <f t="shared" si="645"/>
        <v>0</v>
      </c>
      <c r="GS271" s="48">
        <v>6</v>
      </c>
      <c r="GT271" s="47">
        <v>1</v>
      </c>
      <c r="GU271" s="97" t="s">
        <v>240</v>
      </c>
      <c r="GV271" s="297">
        <f t="shared" si="594"/>
        <v>5</v>
      </c>
      <c r="GW271" s="47" t="s">
        <v>206</v>
      </c>
      <c r="GX271" s="99" t="str">
        <f t="shared" si="589"/>
        <v>Pe1</v>
      </c>
      <c r="GY271" s="48">
        <f t="shared" si="656"/>
        <v>0</v>
      </c>
      <c r="GZ271" s="305">
        <f t="shared" si="590"/>
        <v>0</v>
      </c>
      <c r="HA271" s="95">
        <f t="shared" si="595"/>
        <v>0</v>
      </c>
      <c r="HB271" s="51">
        <f t="shared" si="591"/>
        <v>0</v>
      </c>
      <c r="HC271" s="51">
        <f t="shared" si="592"/>
        <v>0</v>
      </c>
      <c r="HD271" s="453">
        <f t="shared" si="593"/>
        <v>0</v>
      </c>
    </row>
    <row r="272" spans="13:215">
      <c r="M272" s="49" t="str">
        <f t="shared" si="668"/>
        <v>PIC-c</v>
      </c>
      <c r="N272" s="201" t="str">
        <f t="shared" si="658"/>
        <v/>
      </c>
      <c r="O272" s="47" t="str">
        <f t="shared" si="659"/>
        <v/>
      </c>
      <c r="P272" s="47" t="str">
        <f t="shared" si="660"/>
        <v/>
      </c>
      <c r="Q272" s="47">
        <f t="shared" si="661"/>
        <v>1</v>
      </c>
      <c r="R272" s="201" t="str">
        <f t="shared" si="662"/>
        <v/>
      </c>
      <c r="AE272" s="49" t="str">
        <f t="shared" si="669"/>
        <v>PIC-c</v>
      </c>
      <c r="AF272" s="201" t="str">
        <f t="shared" si="663"/>
        <v/>
      </c>
      <c r="AG272" s="47" t="str">
        <f t="shared" si="664"/>
        <v/>
      </c>
      <c r="AH272" s="47" t="str">
        <f t="shared" si="665"/>
        <v/>
      </c>
      <c r="AI272" s="47">
        <f t="shared" si="666"/>
        <v>1</v>
      </c>
      <c r="AJ272" s="201">
        <f t="shared" si="667"/>
        <v>1</v>
      </c>
      <c r="AT272" s="46">
        <f t="shared" si="670"/>
        <v>4</v>
      </c>
      <c r="AU272" s="47" t="str">
        <f t="shared" si="670"/>
        <v>PIC-c</v>
      </c>
      <c r="AV272" s="47" t="str">
        <f t="shared" si="670"/>
        <v>Pc</v>
      </c>
      <c r="AW272" s="171">
        <f ca="1">$AW$136+AW187</f>
        <v>0</v>
      </c>
      <c r="AX272" s="171">
        <f ca="1">$AX$136+AX187</f>
        <v>0</v>
      </c>
      <c r="AY272" s="171">
        <f ca="1">$AY$136+AY187</f>
        <v>1.7010675970687318E-2</v>
      </c>
      <c r="AZ272" s="171">
        <f ca="1">$AZ$136+AZ187</f>
        <v>3.3663492719634765E-2</v>
      </c>
      <c r="BA272" s="171">
        <f ca="1">$BA$136+BA187</f>
        <v>6.3993361210660529E-2</v>
      </c>
      <c r="BK272" s="48">
        <f t="shared" si="646"/>
        <v>29</v>
      </c>
      <c r="BL272" s="48">
        <v>9</v>
      </c>
      <c r="BM272" s="47" t="str">
        <f t="shared" si="596"/>
        <v>Qn5</v>
      </c>
      <c r="BN272" s="47"/>
      <c r="BO272" s="47" t="s">
        <v>238</v>
      </c>
      <c r="BP272" s="99" t="s">
        <v>239</v>
      </c>
      <c r="BQ272" s="99" t="s">
        <v>239</v>
      </c>
      <c r="BR272" s="99" t="s">
        <v>239</v>
      </c>
      <c r="BS272" s="99" t="s">
        <v>239</v>
      </c>
      <c r="BT272" s="47">
        <v>5</v>
      </c>
      <c r="BU272" s="48">
        <f t="shared" si="597"/>
        <v>18</v>
      </c>
      <c r="BV272" s="48">
        <f t="shared" si="598"/>
        <v>16</v>
      </c>
      <c r="BW272" s="48">
        <f t="shared" si="599"/>
        <v>28</v>
      </c>
      <c r="BX272" s="48">
        <f t="shared" si="600"/>
        <v>16</v>
      </c>
      <c r="BY272" s="48">
        <f t="shared" si="601"/>
        <v>45</v>
      </c>
      <c r="BZ272" s="118">
        <f t="shared" si="602"/>
        <v>5806080</v>
      </c>
      <c r="CA272" s="118">
        <f t="shared" si="603"/>
        <v>1501977.0412287794</v>
      </c>
      <c r="CB272" s="118">
        <f t="shared" si="604"/>
        <v>500</v>
      </c>
      <c r="CC272" s="118">
        <f t="shared" si="605"/>
        <v>750988520.61438966</v>
      </c>
      <c r="CD272" s="51">
        <f t="shared" si="606"/>
        <v>3.4457593067132274E-2</v>
      </c>
      <c r="CE272" s="81"/>
      <c r="CN272" s="48">
        <f t="shared" si="647"/>
        <v>29</v>
      </c>
      <c r="CO272" s="48">
        <v>9</v>
      </c>
      <c r="CP272" s="47" t="str">
        <f t="shared" si="607"/>
        <v>Qn5</v>
      </c>
      <c r="CQ272" s="47"/>
      <c r="CR272" s="47" t="s">
        <v>238</v>
      </c>
      <c r="CS272" s="99" t="s">
        <v>239</v>
      </c>
      <c r="CT272" s="99" t="s">
        <v>239</v>
      </c>
      <c r="CU272" s="99" t="s">
        <v>239</v>
      </c>
      <c r="CV272" s="99" t="s">
        <v>239</v>
      </c>
      <c r="CW272" s="47">
        <v>5</v>
      </c>
      <c r="CX272" s="48">
        <f t="shared" si="648"/>
        <v>18</v>
      </c>
      <c r="CY272" s="48">
        <f t="shared" si="649"/>
        <v>16</v>
      </c>
      <c r="CZ272" s="48">
        <f t="shared" si="650"/>
        <v>28</v>
      </c>
      <c r="DA272" s="48">
        <f t="shared" si="651"/>
        <v>16</v>
      </c>
      <c r="DB272" s="48">
        <f t="shared" si="652"/>
        <v>45</v>
      </c>
      <c r="DC272" s="118">
        <f t="shared" si="608"/>
        <v>5806080</v>
      </c>
      <c r="DD272" s="118">
        <f t="shared" si="609"/>
        <v>1284109.2699784017</v>
      </c>
      <c r="DE272" s="118">
        <f t="shared" si="610"/>
        <v>800</v>
      </c>
      <c r="DF272" s="118">
        <f t="shared" si="611"/>
        <v>1027287415.9827213</v>
      </c>
      <c r="DG272" s="51">
        <f t="shared" si="612"/>
        <v>4.7135010417947779E-2</v>
      </c>
      <c r="DI272" s="142"/>
      <c r="DJ272" s="142"/>
      <c r="DK272" s="142"/>
      <c r="DL272" s="142"/>
      <c r="DM272" s="142"/>
      <c r="DN272" s="142"/>
      <c r="DQ272" s="48">
        <f t="shared" si="653"/>
        <v>29</v>
      </c>
      <c r="DR272" s="48">
        <v>9</v>
      </c>
      <c r="DS272" s="47" t="str">
        <f t="shared" si="613"/>
        <v>Qn5</v>
      </c>
      <c r="DT272" s="47"/>
      <c r="DU272" s="47" t="s">
        <v>238</v>
      </c>
      <c r="DV272" s="99" t="s">
        <v>239</v>
      </c>
      <c r="DW272" s="99" t="s">
        <v>239</v>
      </c>
      <c r="DX272" s="99" t="s">
        <v>239</v>
      </c>
      <c r="DY272" s="99" t="s">
        <v>239</v>
      </c>
      <c r="DZ272" s="47">
        <v>5</v>
      </c>
      <c r="EA272" s="48">
        <f t="shared" si="614"/>
        <v>18</v>
      </c>
      <c r="EB272" s="48">
        <f t="shared" si="615"/>
        <v>16</v>
      </c>
      <c r="EC272" s="48">
        <f t="shared" si="616"/>
        <v>28</v>
      </c>
      <c r="ED272" s="48">
        <f t="shared" si="617"/>
        <v>16</v>
      </c>
      <c r="EE272" s="48">
        <f t="shared" si="618"/>
        <v>45</v>
      </c>
      <c r="EF272" s="118">
        <f t="shared" si="619"/>
        <v>5806080</v>
      </c>
      <c r="EG272" s="118">
        <f t="shared" si="620"/>
        <v>1887661.0382800209</v>
      </c>
      <c r="EH272" s="118">
        <f t="shared" si="621"/>
        <v>1000</v>
      </c>
      <c r="EI272" s="118">
        <f t="shared" si="622"/>
        <v>1887661038.280021</v>
      </c>
      <c r="EJ272" s="51">
        <f t="shared" si="623"/>
        <v>8.6611518179425889E-2</v>
      </c>
      <c r="ET272" s="48">
        <f t="shared" si="654"/>
        <v>29</v>
      </c>
      <c r="EU272" s="48">
        <v>9</v>
      </c>
      <c r="EV272" s="47" t="str">
        <f t="shared" si="624"/>
        <v>Qn5</v>
      </c>
      <c r="EW272" s="47"/>
      <c r="EX272" s="47" t="s">
        <v>238</v>
      </c>
      <c r="EY272" s="99" t="s">
        <v>239</v>
      </c>
      <c r="EZ272" s="99" t="s">
        <v>239</v>
      </c>
      <c r="FA272" s="99" t="s">
        <v>239</v>
      </c>
      <c r="FB272" s="99" t="s">
        <v>239</v>
      </c>
      <c r="FC272" s="47">
        <v>5</v>
      </c>
      <c r="FD272" s="48">
        <f t="shared" si="625"/>
        <v>18</v>
      </c>
      <c r="FE272" s="48">
        <f t="shared" si="626"/>
        <v>16</v>
      </c>
      <c r="FF272" s="48">
        <f t="shared" si="627"/>
        <v>28</v>
      </c>
      <c r="FG272" s="48">
        <f t="shared" si="628"/>
        <v>16</v>
      </c>
      <c r="FH272" s="48">
        <f t="shared" si="629"/>
        <v>45</v>
      </c>
      <c r="FI272" s="118">
        <f t="shared" si="630"/>
        <v>5806080</v>
      </c>
      <c r="FJ272" s="118">
        <f t="shared" si="631"/>
        <v>1244756.7194244605</v>
      </c>
      <c r="FK272" s="118">
        <f t="shared" si="632"/>
        <v>1500</v>
      </c>
      <c r="FL272" s="118">
        <f t="shared" si="633"/>
        <v>1867135079.1366909</v>
      </c>
      <c r="FM272" s="51">
        <f t="shared" si="634"/>
        <v>8.5669725957495751E-2</v>
      </c>
      <c r="FO272" s="142"/>
      <c r="FP272" s="142"/>
      <c r="FQ272" s="142"/>
      <c r="FR272" s="142"/>
      <c r="FS272" s="142"/>
      <c r="FT272" s="142"/>
      <c r="FU272" s="142"/>
      <c r="FW272" s="48">
        <f t="shared" si="655"/>
        <v>29</v>
      </c>
      <c r="FX272" s="48">
        <v>9</v>
      </c>
      <c r="FY272" s="47" t="str">
        <f t="shared" si="635"/>
        <v>Qn5</v>
      </c>
      <c r="FZ272" s="47"/>
      <c r="GA272" s="47" t="s">
        <v>238</v>
      </c>
      <c r="GB272" s="99" t="s">
        <v>239</v>
      </c>
      <c r="GC272" s="99" t="s">
        <v>239</v>
      </c>
      <c r="GD272" s="99" t="s">
        <v>239</v>
      </c>
      <c r="GE272" s="99" t="s">
        <v>239</v>
      </c>
      <c r="GF272" s="47">
        <v>5</v>
      </c>
      <c r="GG272" s="48">
        <f t="shared" si="636"/>
        <v>18</v>
      </c>
      <c r="GH272" s="48">
        <f t="shared" si="637"/>
        <v>16</v>
      </c>
      <c r="GI272" s="48">
        <f t="shared" si="638"/>
        <v>28</v>
      </c>
      <c r="GJ272" s="48">
        <f t="shared" si="639"/>
        <v>16</v>
      </c>
      <c r="GK272" s="48">
        <f t="shared" si="640"/>
        <v>45</v>
      </c>
      <c r="GL272" s="118">
        <f t="shared" si="641"/>
        <v>5806080</v>
      </c>
      <c r="GM272" s="118">
        <f t="shared" si="642"/>
        <v>2592135</v>
      </c>
      <c r="GN272" s="118">
        <f t="shared" si="643"/>
        <v>3000</v>
      </c>
      <c r="GO272" s="118">
        <f t="shared" si="644"/>
        <v>7776405000</v>
      </c>
      <c r="GP272" s="51">
        <f t="shared" si="645"/>
        <v>0.35680465367965369</v>
      </c>
      <c r="GS272" s="48">
        <v>7</v>
      </c>
      <c r="GT272" s="47">
        <v>5</v>
      </c>
      <c r="GU272" s="97" t="s">
        <v>240</v>
      </c>
      <c r="GV272" s="297">
        <f t="shared" si="594"/>
        <v>5</v>
      </c>
      <c r="GW272" s="47" t="s">
        <v>206</v>
      </c>
      <c r="GX272" s="99" t="str">
        <f t="shared" si="589"/>
        <v>Ac5</v>
      </c>
      <c r="GY272" s="48">
        <f t="shared" si="656"/>
        <v>1000</v>
      </c>
      <c r="GZ272" s="305">
        <f t="shared" si="590"/>
        <v>68021.389086746392</v>
      </c>
      <c r="HA272" s="95">
        <f t="shared" si="595"/>
        <v>2574.0784237250432</v>
      </c>
      <c r="HB272" s="51">
        <f t="shared" si="591"/>
        <v>5.4232452982566127E-4</v>
      </c>
      <c r="HC272" s="51">
        <f t="shared" si="592"/>
        <v>6.4748092028011038E-3</v>
      </c>
      <c r="HD272" s="453">
        <f t="shared" si="593"/>
        <v>9.7532156654442481E-2</v>
      </c>
    </row>
    <row r="273" spans="13:212">
      <c r="M273" s="49" t="str">
        <f t="shared" si="668"/>
        <v>PIC-c</v>
      </c>
      <c r="N273" s="201" t="str">
        <f t="shared" si="658"/>
        <v/>
      </c>
      <c r="O273" s="47" t="str">
        <f t="shared" si="659"/>
        <v/>
      </c>
      <c r="P273" s="47" t="str">
        <f t="shared" si="660"/>
        <v/>
      </c>
      <c r="Q273" s="47">
        <f t="shared" si="661"/>
        <v>1</v>
      </c>
      <c r="R273" s="201" t="str">
        <f t="shared" si="662"/>
        <v/>
      </c>
      <c r="AE273" s="49" t="str">
        <f t="shared" si="669"/>
        <v>PIC-c</v>
      </c>
      <c r="AF273" s="201" t="str">
        <f t="shared" si="663"/>
        <v/>
      </c>
      <c r="AG273" s="47" t="str">
        <f t="shared" si="664"/>
        <v/>
      </c>
      <c r="AH273" s="47" t="str">
        <f t="shared" si="665"/>
        <v/>
      </c>
      <c r="AI273" s="47">
        <f t="shared" si="666"/>
        <v>1</v>
      </c>
      <c r="AJ273" s="201">
        <f t="shared" si="667"/>
        <v>1</v>
      </c>
      <c r="AT273" s="46">
        <f t="shared" si="670"/>
        <v>5</v>
      </c>
      <c r="AU273" s="47" t="str">
        <f t="shared" si="670"/>
        <v>PIC-d</v>
      </c>
      <c r="AV273" s="47" t="str">
        <f t="shared" si="670"/>
        <v>Pd</v>
      </c>
      <c r="AW273" s="171">
        <f ca="1">$AW$137+AW188</f>
        <v>0</v>
      </c>
      <c r="AX273" s="171">
        <f ca="1">$AX$137+AX188</f>
        <v>0</v>
      </c>
      <c r="AY273" s="171">
        <f ca="1">$AY$137+AY188</f>
        <v>1.2709745305052061E-2</v>
      </c>
      <c r="AZ273" s="171">
        <f ca="1">$AZ$137+AZ188</f>
        <v>2.2844413567091507E-2</v>
      </c>
      <c r="BA273" s="171">
        <f ca="1">$BA$137+BA188</f>
        <v>5.0768800166060023E-2</v>
      </c>
      <c r="BK273" s="48">
        <f t="shared" si="646"/>
        <v>30</v>
      </c>
      <c r="BL273" s="48">
        <v>9</v>
      </c>
      <c r="BM273" s="47" t="str">
        <f t="shared" si="596"/>
        <v>Qn4</v>
      </c>
      <c r="BN273" s="47"/>
      <c r="BO273" s="47" t="s">
        <v>238</v>
      </c>
      <c r="BP273" s="99" t="s">
        <v>239</v>
      </c>
      <c r="BQ273" s="99" t="s">
        <v>239</v>
      </c>
      <c r="BR273" s="99" t="s">
        <v>239</v>
      </c>
      <c r="BS273" s="47" t="s">
        <v>166</v>
      </c>
      <c r="BT273" s="47">
        <v>4</v>
      </c>
      <c r="BU273" s="48">
        <f t="shared" si="597"/>
        <v>18</v>
      </c>
      <c r="BV273" s="48">
        <f t="shared" si="598"/>
        <v>16</v>
      </c>
      <c r="BW273" s="48">
        <f t="shared" si="599"/>
        <v>28</v>
      </c>
      <c r="BX273" s="48">
        <f t="shared" si="600"/>
        <v>16</v>
      </c>
      <c r="BY273" s="48">
        <f t="shared" si="601"/>
        <v>51</v>
      </c>
      <c r="BZ273" s="118">
        <f t="shared" si="602"/>
        <v>6580224</v>
      </c>
      <c r="CA273" s="118">
        <f t="shared" si="603"/>
        <v>1702240.6467259501</v>
      </c>
      <c r="CB273" s="118">
        <f t="shared" si="604"/>
        <v>100</v>
      </c>
      <c r="CC273" s="118">
        <f t="shared" si="605"/>
        <v>170224064.67259499</v>
      </c>
      <c r="CD273" s="51">
        <f t="shared" si="606"/>
        <v>7.8103877618833153E-3</v>
      </c>
      <c r="CE273" s="81"/>
      <c r="CN273" s="48">
        <f t="shared" si="647"/>
        <v>30</v>
      </c>
      <c r="CO273" s="48">
        <v>9</v>
      </c>
      <c r="CP273" s="47" t="str">
        <f t="shared" si="607"/>
        <v>Qn4</v>
      </c>
      <c r="CQ273" s="47"/>
      <c r="CR273" s="47" t="s">
        <v>238</v>
      </c>
      <c r="CS273" s="99" t="s">
        <v>239</v>
      </c>
      <c r="CT273" s="99" t="s">
        <v>239</v>
      </c>
      <c r="CU273" s="99" t="s">
        <v>239</v>
      </c>
      <c r="CV273" s="47" t="s">
        <v>166</v>
      </c>
      <c r="CW273" s="47">
        <v>4</v>
      </c>
      <c r="CX273" s="48">
        <f t="shared" si="648"/>
        <v>18</v>
      </c>
      <c r="CY273" s="48">
        <f t="shared" si="649"/>
        <v>16</v>
      </c>
      <c r="CZ273" s="48">
        <f t="shared" si="650"/>
        <v>28</v>
      </c>
      <c r="DA273" s="48">
        <f t="shared" si="651"/>
        <v>16</v>
      </c>
      <c r="DB273" s="48">
        <f t="shared" si="652"/>
        <v>51</v>
      </c>
      <c r="DC273" s="118">
        <f t="shared" si="608"/>
        <v>6580224</v>
      </c>
      <c r="DD273" s="118">
        <f t="shared" si="609"/>
        <v>1455323.8393088554</v>
      </c>
      <c r="DE273" s="118">
        <f t="shared" si="610"/>
        <v>160</v>
      </c>
      <c r="DF273" s="118">
        <f t="shared" si="611"/>
        <v>232851814.28941685</v>
      </c>
      <c r="DG273" s="51">
        <f t="shared" si="612"/>
        <v>1.0683935694734831E-2</v>
      </c>
      <c r="DI273" s="142"/>
      <c r="DJ273" s="142"/>
      <c r="DK273" s="142"/>
      <c r="DL273" s="142"/>
      <c r="DM273" s="142"/>
      <c r="DN273" s="142"/>
      <c r="DQ273" s="48">
        <f t="shared" si="653"/>
        <v>30</v>
      </c>
      <c r="DR273" s="48">
        <v>9</v>
      </c>
      <c r="DS273" s="47" t="str">
        <f t="shared" si="613"/>
        <v>Qn4</v>
      </c>
      <c r="DT273" s="47"/>
      <c r="DU273" s="47" t="s">
        <v>238</v>
      </c>
      <c r="DV273" s="99" t="s">
        <v>239</v>
      </c>
      <c r="DW273" s="99" t="s">
        <v>239</v>
      </c>
      <c r="DX273" s="99" t="s">
        <v>239</v>
      </c>
      <c r="DY273" s="47" t="s">
        <v>166</v>
      </c>
      <c r="DZ273" s="47">
        <v>4</v>
      </c>
      <c r="EA273" s="48">
        <f t="shared" si="614"/>
        <v>18</v>
      </c>
      <c r="EB273" s="48">
        <f t="shared" si="615"/>
        <v>16</v>
      </c>
      <c r="EC273" s="48">
        <f t="shared" si="616"/>
        <v>28</v>
      </c>
      <c r="ED273" s="48">
        <f t="shared" si="617"/>
        <v>16</v>
      </c>
      <c r="EE273" s="48">
        <f t="shared" si="618"/>
        <v>51</v>
      </c>
      <c r="EF273" s="118">
        <f t="shared" si="619"/>
        <v>6580224</v>
      </c>
      <c r="EG273" s="118">
        <f t="shared" si="620"/>
        <v>2139349.1767173568</v>
      </c>
      <c r="EH273" s="118">
        <f t="shared" si="621"/>
        <v>200</v>
      </c>
      <c r="EI273" s="118">
        <f t="shared" si="622"/>
        <v>427869835.34347135</v>
      </c>
      <c r="EJ273" s="51">
        <f t="shared" si="623"/>
        <v>1.9631944120669865E-2</v>
      </c>
      <c r="ET273" s="48">
        <f t="shared" si="654"/>
        <v>30</v>
      </c>
      <c r="EU273" s="48">
        <v>9</v>
      </c>
      <c r="EV273" s="47" t="str">
        <f t="shared" si="624"/>
        <v>Qn4</v>
      </c>
      <c r="EW273" s="47"/>
      <c r="EX273" s="47" t="s">
        <v>238</v>
      </c>
      <c r="EY273" s="99" t="s">
        <v>239</v>
      </c>
      <c r="EZ273" s="99" t="s">
        <v>239</v>
      </c>
      <c r="FA273" s="99" t="s">
        <v>239</v>
      </c>
      <c r="FB273" s="47" t="s">
        <v>166</v>
      </c>
      <c r="FC273" s="47">
        <v>4</v>
      </c>
      <c r="FD273" s="48">
        <f t="shared" si="625"/>
        <v>18</v>
      </c>
      <c r="FE273" s="48">
        <f t="shared" si="626"/>
        <v>16</v>
      </c>
      <c r="FF273" s="48">
        <f t="shared" si="627"/>
        <v>28</v>
      </c>
      <c r="FG273" s="48">
        <f t="shared" si="628"/>
        <v>16</v>
      </c>
      <c r="FH273" s="48">
        <f t="shared" si="629"/>
        <v>51</v>
      </c>
      <c r="FI273" s="118">
        <f t="shared" si="630"/>
        <v>6580224</v>
      </c>
      <c r="FJ273" s="118">
        <f t="shared" si="631"/>
        <v>1410724.2820143886</v>
      </c>
      <c r="FK273" s="118">
        <f t="shared" si="632"/>
        <v>300</v>
      </c>
      <c r="FL273" s="118">
        <f t="shared" si="633"/>
        <v>423217284.60431659</v>
      </c>
      <c r="FM273" s="51">
        <f t="shared" si="634"/>
        <v>1.9418471217032371E-2</v>
      </c>
      <c r="FO273" s="142"/>
      <c r="FP273" s="142"/>
      <c r="FQ273" s="142"/>
      <c r="FR273" s="142"/>
      <c r="FS273" s="142"/>
      <c r="FT273" s="142"/>
      <c r="FU273" s="142"/>
      <c r="FW273" s="48">
        <f t="shared" si="655"/>
        <v>30</v>
      </c>
      <c r="FX273" s="48">
        <v>9</v>
      </c>
      <c r="FY273" s="47" t="str">
        <f t="shared" si="635"/>
        <v>Qn4</v>
      </c>
      <c r="FZ273" s="47"/>
      <c r="GA273" s="47" t="s">
        <v>238</v>
      </c>
      <c r="GB273" s="99" t="s">
        <v>239</v>
      </c>
      <c r="GC273" s="99" t="s">
        <v>239</v>
      </c>
      <c r="GD273" s="99" t="s">
        <v>239</v>
      </c>
      <c r="GE273" s="47" t="s">
        <v>166</v>
      </c>
      <c r="GF273" s="47">
        <v>4</v>
      </c>
      <c r="GG273" s="48">
        <f t="shared" si="636"/>
        <v>18</v>
      </c>
      <c r="GH273" s="48">
        <f t="shared" si="637"/>
        <v>16</v>
      </c>
      <c r="GI273" s="48">
        <f t="shared" si="638"/>
        <v>28</v>
      </c>
      <c r="GJ273" s="48">
        <f t="shared" si="639"/>
        <v>16</v>
      </c>
      <c r="GK273" s="48">
        <f t="shared" si="640"/>
        <v>51</v>
      </c>
      <c r="GL273" s="118">
        <f t="shared" si="641"/>
        <v>6580224</v>
      </c>
      <c r="GM273" s="118">
        <f t="shared" si="642"/>
        <v>2937753</v>
      </c>
      <c r="GN273" s="118">
        <f t="shared" si="643"/>
        <v>600</v>
      </c>
      <c r="GO273" s="118">
        <f t="shared" si="644"/>
        <v>1762651800</v>
      </c>
      <c r="GP273" s="51">
        <f t="shared" si="645"/>
        <v>8.0875721500721504E-2</v>
      </c>
      <c r="GS273" s="48">
        <v>7</v>
      </c>
      <c r="GT273" s="47">
        <v>4</v>
      </c>
      <c r="GU273" s="97" t="s">
        <v>240</v>
      </c>
      <c r="GV273" s="297">
        <f t="shared" si="594"/>
        <v>5</v>
      </c>
      <c r="GW273" s="47" t="s">
        <v>206</v>
      </c>
      <c r="GX273" s="99" t="str">
        <f t="shared" si="589"/>
        <v>Ac4</v>
      </c>
      <c r="GY273" s="48">
        <f t="shared" si="656"/>
        <v>250</v>
      </c>
      <c r="GZ273" s="305">
        <f t="shared" si="590"/>
        <v>53350.109087644232</v>
      </c>
      <c r="HA273" s="95">
        <f t="shared" si="595"/>
        <v>3281.9499902494299</v>
      </c>
      <c r="HB273" s="51">
        <f t="shared" si="591"/>
        <v>4.2535257241228336E-4</v>
      </c>
      <c r="HC273" s="51">
        <f t="shared" si="592"/>
        <v>1.269570431921785E-3</v>
      </c>
      <c r="HD273" s="453">
        <f t="shared" si="593"/>
        <v>3.4087077877127266E-3</v>
      </c>
    </row>
    <row r="274" spans="13:212">
      <c r="M274" s="49" t="str">
        <f t="shared" si="668"/>
        <v>PIC-c</v>
      </c>
      <c r="N274" s="201" t="str">
        <f t="shared" si="658"/>
        <v/>
      </c>
      <c r="O274" s="47" t="str">
        <f t="shared" si="659"/>
        <v/>
      </c>
      <c r="P274" s="47" t="str">
        <f t="shared" si="660"/>
        <v/>
      </c>
      <c r="Q274" s="47" t="str">
        <f t="shared" si="661"/>
        <v/>
      </c>
      <c r="R274" s="201" t="str">
        <f t="shared" si="662"/>
        <v/>
      </c>
      <c r="AE274" s="49" t="str">
        <f t="shared" si="669"/>
        <v>PIC-c</v>
      </c>
      <c r="AF274" s="201" t="str">
        <f t="shared" si="663"/>
        <v/>
      </c>
      <c r="AG274" s="47" t="str">
        <f t="shared" si="664"/>
        <v/>
      </c>
      <c r="AH274" s="47" t="str">
        <f t="shared" si="665"/>
        <v/>
      </c>
      <c r="AI274" s="47">
        <f t="shared" si="666"/>
        <v>1</v>
      </c>
      <c r="AJ274" s="201">
        <f t="shared" si="667"/>
        <v>1</v>
      </c>
      <c r="AT274" s="46">
        <f t="shared" si="670"/>
        <v>6</v>
      </c>
      <c r="AU274" s="47" t="str">
        <f t="shared" si="670"/>
        <v>PIC-e</v>
      </c>
      <c r="AV274" s="47" t="str">
        <f t="shared" si="670"/>
        <v>Pe</v>
      </c>
      <c r="AW274" s="171">
        <f ca="1">$AW$138+AW189</f>
        <v>0</v>
      </c>
      <c r="AX274" s="171">
        <f ca="1">$AX$138+AX189</f>
        <v>0</v>
      </c>
      <c r="AY274" s="171">
        <f ca="1">$AY$138+AY189</f>
        <v>3.9519039910196514E-2</v>
      </c>
      <c r="AZ274" s="171">
        <f ca="1">$AZ$138+AZ189</f>
        <v>7.9809096122335055E-2</v>
      </c>
      <c r="BA274" s="171">
        <f ca="1">$BA$138+BA189</f>
        <v>3.5494226994419419E-2</v>
      </c>
      <c r="BK274" s="48">
        <f t="shared" si="646"/>
        <v>31</v>
      </c>
      <c r="BL274" s="48">
        <v>9</v>
      </c>
      <c r="BM274" s="47" t="str">
        <f t="shared" si="596"/>
        <v>Qn3</v>
      </c>
      <c r="BN274" s="47"/>
      <c r="BO274" s="47" t="s">
        <v>238</v>
      </c>
      <c r="BP274" s="99" t="s">
        <v>239</v>
      </c>
      <c r="BQ274" s="99" t="s">
        <v>239</v>
      </c>
      <c r="BR274" s="47" t="s">
        <v>166</v>
      </c>
      <c r="BS274" s="99" t="s">
        <v>223</v>
      </c>
      <c r="BT274" s="47">
        <v>3</v>
      </c>
      <c r="BU274" s="48">
        <f t="shared" si="597"/>
        <v>18</v>
      </c>
      <c r="BV274" s="48">
        <f t="shared" si="598"/>
        <v>16</v>
      </c>
      <c r="BW274" s="48">
        <f t="shared" si="599"/>
        <v>28</v>
      </c>
      <c r="BX274" s="48">
        <f t="shared" si="600"/>
        <v>59</v>
      </c>
      <c r="BY274" s="48">
        <f t="shared" si="601"/>
        <v>91</v>
      </c>
      <c r="BZ274" s="118">
        <f t="shared" si="602"/>
        <v>43295616</v>
      </c>
      <c r="CA274" s="118">
        <f t="shared" si="603"/>
        <v>11200159.353274051</v>
      </c>
      <c r="CB274" s="118">
        <f t="shared" si="604"/>
        <v>50</v>
      </c>
      <c r="CC274" s="118">
        <f t="shared" si="605"/>
        <v>560007967.66370261</v>
      </c>
      <c r="CD274" s="51">
        <f t="shared" si="606"/>
        <v>2.5694835719087945E-2</v>
      </c>
      <c r="CE274" s="81"/>
      <c r="CN274" s="48">
        <f t="shared" si="647"/>
        <v>31</v>
      </c>
      <c r="CO274" s="48">
        <v>9</v>
      </c>
      <c r="CP274" s="47" t="str">
        <f t="shared" si="607"/>
        <v>Qn3</v>
      </c>
      <c r="CQ274" s="47"/>
      <c r="CR274" s="47" t="s">
        <v>238</v>
      </c>
      <c r="CS274" s="99" t="s">
        <v>239</v>
      </c>
      <c r="CT274" s="99" t="s">
        <v>239</v>
      </c>
      <c r="CU274" s="47" t="s">
        <v>166</v>
      </c>
      <c r="CV274" s="99" t="s">
        <v>223</v>
      </c>
      <c r="CW274" s="47">
        <v>3</v>
      </c>
      <c r="CX274" s="48">
        <f t="shared" si="648"/>
        <v>18</v>
      </c>
      <c r="CY274" s="48">
        <f t="shared" si="649"/>
        <v>16</v>
      </c>
      <c r="CZ274" s="48">
        <f t="shared" si="650"/>
        <v>28</v>
      </c>
      <c r="DA274" s="48">
        <f t="shared" si="651"/>
        <v>59</v>
      </c>
      <c r="DB274" s="48">
        <f t="shared" si="652"/>
        <v>91</v>
      </c>
      <c r="DC274" s="118">
        <f t="shared" si="608"/>
        <v>43295616</v>
      </c>
      <c r="DD274" s="118">
        <f t="shared" si="609"/>
        <v>9575531.4868250545</v>
      </c>
      <c r="DE274" s="118">
        <f t="shared" si="610"/>
        <v>80</v>
      </c>
      <c r="DF274" s="118">
        <f t="shared" si="611"/>
        <v>766042518.94600439</v>
      </c>
      <c r="DG274" s="51">
        <f t="shared" si="612"/>
        <v>3.5148315407494676E-2</v>
      </c>
      <c r="DI274" s="142"/>
      <c r="DJ274" s="142"/>
      <c r="DK274" s="142"/>
      <c r="DL274" s="142"/>
      <c r="DM274" s="142"/>
      <c r="DN274" s="142"/>
      <c r="DQ274" s="48">
        <f t="shared" si="653"/>
        <v>31</v>
      </c>
      <c r="DR274" s="48">
        <v>9</v>
      </c>
      <c r="DS274" s="47" t="str">
        <f t="shared" si="613"/>
        <v>Qn3</v>
      </c>
      <c r="DT274" s="47"/>
      <c r="DU274" s="47" t="s">
        <v>238</v>
      </c>
      <c r="DV274" s="99" t="s">
        <v>239</v>
      </c>
      <c r="DW274" s="99" t="s">
        <v>239</v>
      </c>
      <c r="DX274" s="47" t="s">
        <v>166</v>
      </c>
      <c r="DY274" s="99" t="s">
        <v>223</v>
      </c>
      <c r="DZ274" s="47">
        <v>3</v>
      </c>
      <c r="EA274" s="48">
        <f t="shared" si="614"/>
        <v>18</v>
      </c>
      <c r="EB274" s="48">
        <f t="shared" si="615"/>
        <v>16</v>
      </c>
      <c r="EC274" s="48">
        <f t="shared" si="616"/>
        <v>28</v>
      </c>
      <c r="ED274" s="48">
        <f t="shared" si="617"/>
        <v>59</v>
      </c>
      <c r="EE274" s="48">
        <f t="shared" si="618"/>
        <v>91</v>
      </c>
      <c r="EF274" s="118">
        <f t="shared" si="619"/>
        <v>43295616</v>
      </c>
      <c r="EG274" s="118">
        <f t="shared" si="620"/>
        <v>14076183.492396433</v>
      </c>
      <c r="EH274" s="118">
        <f t="shared" si="621"/>
        <v>100</v>
      </c>
      <c r="EI274" s="118">
        <f t="shared" si="622"/>
        <v>1407618349.2396433</v>
      </c>
      <c r="EJ274" s="51">
        <f t="shared" si="623"/>
        <v>6.4585727931296882E-2</v>
      </c>
      <c r="ET274" s="48">
        <f t="shared" si="654"/>
        <v>31</v>
      </c>
      <c r="EU274" s="48">
        <v>9</v>
      </c>
      <c r="EV274" s="47" t="str">
        <f t="shared" si="624"/>
        <v>Qn3</v>
      </c>
      <c r="EW274" s="47"/>
      <c r="EX274" s="47" t="s">
        <v>238</v>
      </c>
      <c r="EY274" s="99" t="s">
        <v>239</v>
      </c>
      <c r="EZ274" s="99" t="s">
        <v>239</v>
      </c>
      <c r="FA274" s="47" t="s">
        <v>166</v>
      </c>
      <c r="FB274" s="99" t="s">
        <v>223</v>
      </c>
      <c r="FC274" s="47">
        <v>3</v>
      </c>
      <c r="FD274" s="48">
        <f t="shared" si="625"/>
        <v>18</v>
      </c>
      <c r="FE274" s="48">
        <f t="shared" si="626"/>
        <v>16</v>
      </c>
      <c r="FF274" s="48">
        <f t="shared" si="627"/>
        <v>28</v>
      </c>
      <c r="FG274" s="48">
        <f t="shared" si="628"/>
        <v>59</v>
      </c>
      <c r="FH274" s="48">
        <f t="shared" si="629"/>
        <v>91</v>
      </c>
      <c r="FI274" s="118">
        <f t="shared" si="630"/>
        <v>43295616</v>
      </c>
      <c r="FJ274" s="118">
        <f t="shared" si="631"/>
        <v>9282081.7035971228</v>
      </c>
      <c r="FK274" s="118">
        <f t="shared" si="632"/>
        <v>150</v>
      </c>
      <c r="FL274" s="118">
        <f t="shared" si="633"/>
        <v>1392312255.5395684</v>
      </c>
      <c r="FM274" s="51">
        <f t="shared" si="634"/>
        <v>6.3883438703582596E-2</v>
      </c>
      <c r="FO274" s="142"/>
      <c r="FP274" s="142"/>
      <c r="FQ274" s="142"/>
      <c r="FR274" s="142"/>
      <c r="FS274" s="142"/>
      <c r="FT274" s="142"/>
      <c r="FU274" s="142"/>
      <c r="FW274" s="48">
        <f t="shared" si="655"/>
        <v>31</v>
      </c>
      <c r="FX274" s="48">
        <v>9</v>
      </c>
      <c r="FY274" s="47" t="str">
        <f t="shared" si="635"/>
        <v>Qn3</v>
      </c>
      <c r="FZ274" s="47"/>
      <c r="GA274" s="47" t="s">
        <v>238</v>
      </c>
      <c r="GB274" s="99" t="s">
        <v>239</v>
      </c>
      <c r="GC274" s="99" t="s">
        <v>239</v>
      </c>
      <c r="GD274" s="47" t="s">
        <v>166</v>
      </c>
      <c r="GE274" s="99" t="s">
        <v>223</v>
      </c>
      <c r="GF274" s="47">
        <v>3</v>
      </c>
      <c r="GG274" s="48">
        <f t="shared" si="636"/>
        <v>18</v>
      </c>
      <c r="GH274" s="48">
        <f t="shared" si="637"/>
        <v>16</v>
      </c>
      <c r="GI274" s="48">
        <f t="shared" si="638"/>
        <v>28</v>
      </c>
      <c r="GJ274" s="48">
        <f t="shared" si="639"/>
        <v>59</v>
      </c>
      <c r="GK274" s="48">
        <f t="shared" si="640"/>
        <v>91</v>
      </c>
      <c r="GL274" s="118">
        <f t="shared" si="641"/>
        <v>43295616</v>
      </c>
      <c r="GM274" s="118">
        <f t="shared" si="642"/>
        <v>19329406.6875</v>
      </c>
      <c r="GN274" s="118">
        <f t="shared" si="643"/>
        <v>300</v>
      </c>
      <c r="GO274" s="118">
        <f t="shared" si="644"/>
        <v>5798822006.25</v>
      </c>
      <c r="GP274" s="51">
        <f t="shared" si="645"/>
        <v>0.26606724800084175</v>
      </c>
      <c r="GS274" s="48">
        <v>7</v>
      </c>
      <c r="GT274" s="47">
        <v>3</v>
      </c>
      <c r="GU274" s="97" t="s">
        <v>240</v>
      </c>
      <c r="GV274" s="297">
        <f t="shared" si="594"/>
        <v>5</v>
      </c>
      <c r="GW274" s="47" t="s">
        <v>206</v>
      </c>
      <c r="GX274" s="99" t="str">
        <f t="shared" si="589"/>
        <v>Ac3</v>
      </c>
      <c r="GY274" s="48">
        <f t="shared" si="656"/>
        <v>50</v>
      </c>
      <c r="GZ274" s="305">
        <f t="shared" ref="GZ274:GZ305" si="671">SUMIF($BM$244:$BM$317,GX274,$CA$244:$CA$317)*$GX$46/$AN$56*$AN$4/$AN$42</f>
        <v>315565.89525341551</v>
      </c>
      <c r="HA274" s="95">
        <f t="shared" si="595"/>
        <v>554.8520693574693</v>
      </c>
      <c r="HB274" s="51">
        <f t="shared" si="591"/>
        <v>2.5159604658186552E-3</v>
      </c>
      <c r="HC274" s="51">
        <f t="shared" si="592"/>
        <v>1.5019018209634712E-3</v>
      </c>
      <c r="HD274" s="453">
        <f t="shared" si="593"/>
        <v>2.3402450022095039E-7</v>
      </c>
    </row>
    <row r="275" spans="13:212">
      <c r="M275" s="49" t="str">
        <f t="shared" si="668"/>
        <v>PIC-c</v>
      </c>
      <c r="N275" s="201" t="str">
        <f t="shared" si="658"/>
        <v/>
      </c>
      <c r="O275" s="47" t="str">
        <f t="shared" si="659"/>
        <v/>
      </c>
      <c r="P275" s="47" t="str">
        <f t="shared" si="660"/>
        <v/>
      </c>
      <c r="Q275" s="47" t="str">
        <f t="shared" si="661"/>
        <v/>
      </c>
      <c r="R275" s="201" t="str">
        <f t="shared" si="662"/>
        <v/>
      </c>
      <c r="AE275" s="49" t="str">
        <f t="shared" si="669"/>
        <v>PIC-c</v>
      </c>
      <c r="AF275" s="201" t="str">
        <f t="shared" si="663"/>
        <v/>
      </c>
      <c r="AG275" s="47" t="str">
        <f t="shared" si="664"/>
        <v/>
      </c>
      <c r="AH275" s="47" t="str">
        <f t="shared" si="665"/>
        <v/>
      </c>
      <c r="AI275" s="47" t="str">
        <f t="shared" si="666"/>
        <v/>
      </c>
      <c r="AJ275" s="201">
        <f t="shared" si="667"/>
        <v>1</v>
      </c>
      <c r="AT275" s="46">
        <f t="shared" si="670"/>
        <v>7</v>
      </c>
      <c r="AU275" s="47" t="str">
        <f t="shared" si="670"/>
        <v>A</v>
      </c>
      <c r="AV275" s="47" t="str">
        <f t="shared" si="670"/>
        <v>Ac</v>
      </c>
      <c r="AW275" s="171">
        <f ca="1">$AW$139+AW190</f>
        <v>0</v>
      </c>
      <c r="AX275" s="171">
        <f ca="1">$AX$139+AX190</f>
        <v>0</v>
      </c>
      <c r="AY275" s="171">
        <f ca="1">$AY$139+AY190</f>
        <v>5.5766783598938151E-3</v>
      </c>
      <c r="AZ275" s="171">
        <f ca="1">$AZ$139+AZ190</f>
        <v>4.4617145206245299E-3</v>
      </c>
      <c r="BA275" s="171">
        <f ca="1">$BA$139+BA190</f>
        <v>2.1509047426108301E-2</v>
      </c>
      <c r="BK275" s="48">
        <f t="shared" si="646"/>
        <v>32</v>
      </c>
      <c r="BL275" s="48">
        <v>9</v>
      </c>
      <c r="BM275" s="47" t="str">
        <f t="shared" si="596"/>
        <v>Qn2</v>
      </c>
      <c r="BN275" s="47"/>
      <c r="BO275" s="47" t="s">
        <v>238</v>
      </c>
      <c r="BP275" s="99" t="s">
        <v>239</v>
      </c>
      <c r="BQ275" s="47" t="s">
        <v>166</v>
      </c>
      <c r="BR275" s="99" t="s">
        <v>223</v>
      </c>
      <c r="BS275" s="99" t="s">
        <v>223</v>
      </c>
      <c r="BT275" s="47">
        <v>2</v>
      </c>
      <c r="BU275" s="48">
        <f t="shared" si="597"/>
        <v>18</v>
      </c>
      <c r="BV275" s="48">
        <f t="shared" si="598"/>
        <v>16</v>
      </c>
      <c r="BW275" s="48">
        <f t="shared" si="599"/>
        <v>22</v>
      </c>
      <c r="BX275" s="48">
        <f t="shared" si="600"/>
        <v>72</v>
      </c>
      <c r="BY275" s="48">
        <f t="shared" si="601"/>
        <v>91</v>
      </c>
      <c r="BZ275" s="118">
        <f t="shared" si="602"/>
        <v>41513472</v>
      </c>
      <c r="CA275" s="118">
        <f t="shared" si="603"/>
        <v>0</v>
      </c>
      <c r="CB275" s="118">
        <f t="shared" si="604"/>
        <v>0</v>
      </c>
      <c r="CC275" s="118">
        <f t="shared" si="605"/>
        <v>0</v>
      </c>
      <c r="CD275" s="51">
        <f t="shared" si="606"/>
        <v>0</v>
      </c>
      <c r="CE275" s="81"/>
      <c r="CN275" s="48">
        <f t="shared" si="647"/>
        <v>32</v>
      </c>
      <c r="CO275" s="48">
        <v>9</v>
      </c>
      <c r="CP275" s="47" t="str">
        <f t="shared" si="607"/>
        <v>Qn2</v>
      </c>
      <c r="CQ275" s="47"/>
      <c r="CR275" s="47" t="s">
        <v>238</v>
      </c>
      <c r="CS275" s="99" t="s">
        <v>239</v>
      </c>
      <c r="CT275" s="47" t="s">
        <v>166</v>
      </c>
      <c r="CU275" s="99" t="s">
        <v>223</v>
      </c>
      <c r="CV275" s="99" t="s">
        <v>223</v>
      </c>
      <c r="CW275" s="47">
        <v>2</v>
      </c>
      <c r="CX275" s="48">
        <f t="shared" si="648"/>
        <v>18</v>
      </c>
      <c r="CY275" s="48">
        <f t="shared" si="649"/>
        <v>16</v>
      </c>
      <c r="CZ275" s="48">
        <f t="shared" si="650"/>
        <v>22</v>
      </c>
      <c r="DA275" s="48">
        <f t="shared" si="651"/>
        <v>72</v>
      </c>
      <c r="DB275" s="48">
        <f t="shared" si="652"/>
        <v>91</v>
      </c>
      <c r="DC275" s="118">
        <f t="shared" si="608"/>
        <v>41513472</v>
      </c>
      <c r="DD275" s="118">
        <f t="shared" si="609"/>
        <v>0</v>
      </c>
      <c r="DE275" s="118">
        <f t="shared" si="610"/>
        <v>0</v>
      </c>
      <c r="DF275" s="118">
        <f t="shared" si="611"/>
        <v>0</v>
      </c>
      <c r="DG275" s="51">
        <f t="shared" si="612"/>
        <v>0</v>
      </c>
      <c r="DI275" s="142"/>
      <c r="DJ275" s="142"/>
      <c r="DK275" s="142"/>
      <c r="DL275" s="142"/>
      <c r="DM275" s="142"/>
      <c r="DN275" s="142"/>
      <c r="DQ275" s="48">
        <f t="shared" si="653"/>
        <v>32</v>
      </c>
      <c r="DR275" s="48">
        <v>9</v>
      </c>
      <c r="DS275" s="47" t="str">
        <f t="shared" si="613"/>
        <v>Qn2</v>
      </c>
      <c r="DT275" s="47"/>
      <c r="DU275" s="47" t="s">
        <v>238</v>
      </c>
      <c r="DV275" s="99" t="s">
        <v>239</v>
      </c>
      <c r="DW275" s="47" t="s">
        <v>166</v>
      </c>
      <c r="DX275" s="99" t="s">
        <v>223</v>
      </c>
      <c r="DY275" s="99" t="s">
        <v>223</v>
      </c>
      <c r="DZ275" s="47">
        <v>2</v>
      </c>
      <c r="EA275" s="48">
        <f t="shared" si="614"/>
        <v>18</v>
      </c>
      <c r="EB275" s="48">
        <f t="shared" si="615"/>
        <v>16</v>
      </c>
      <c r="EC275" s="48">
        <f t="shared" si="616"/>
        <v>22</v>
      </c>
      <c r="ED275" s="48">
        <f t="shared" si="617"/>
        <v>72</v>
      </c>
      <c r="EE275" s="48">
        <f t="shared" si="618"/>
        <v>91</v>
      </c>
      <c r="EF275" s="118">
        <f t="shared" si="619"/>
        <v>41513472</v>
      </c>
      <c r="EG275" s="118">
        <f t="shared" si="620"/>
        <v>0</v>
      </c>
      <c r="EH275" s="118">
        <f t="shared" si="621"/>
        <v>0</v>
      </c>
      <c r="EI275" s="118">
        <f t="shared" si="622"/>
        <v>0</v>
      </c>
      <c r="EJ275" s="51">
        <f t="shared" si="623"/>
        <v>0</v>
      </c>
      <c r="ET275" s="48">
        <f t="shared" si="654"/>
        <v>32</v>
      </c>
      <c r="EU275" s="48">
        <v>9</v>
      </c>
      <c r="EV275" s="47" t="str">
        <f t="shared" si="624"/>
        <v>Qn2</v>
      </c>
      <c r="EW275" s="47"/>
      <c r="EX275" s="47" t="s">
        <v>238</v>
      </c>
      <c r="EY275" s="99" t="s">
        <v>239</v>
      </c>
      <c r="EZ275" s="47" t="s">
        <v>166</v>
      </c>
      <c r="FA275" s="99" t="s">
        <v>223</v>
      </c>
      <c r="FB275" s="99" t="s">
        <v>223</v>
      </c>
      <c r="FC275" s="47">
        <v>2</v>
      </c>
      <c r="FD275" s="48">
        <f t="shared" si="625"/>
        <v>18</v>
      </c>
      <c r="FE275" s="48">
        <f t="shared" si="626"/>
        <v>16</v>
      </c>
      <c r="FF275" s="48">
        <f t="shared" si="627"/>
        <v>22</v>
      </c>
      <c r="FG275" s="48">
        <f t="shared" si="628"/>
        <v>72</v>
      </c>
      <c r="FH275" s="48">
        <f t="shared" si="629"/>
        <v>91</v>
      </c>
      <c r="FI275" s="118">
        <f t="shared" si="630"/>
        <v>41513472</v>
      </c>
      <c r="FJ275" s="118">
        <f t="shared" si="631"/>
        <v>0</v>
      </c>
      <c r="FK275" s="118">
        <f t="shared" si="632"/>
        <v>0</v>
      </c>
      <c r="FL275" s="118">
        <f t="shared" si="633"/>
        <v>0</v>
      </c>
      <c r="FM275" s="51">
        <f t="shared" si="634"/>
        <v>0</v>
      </c>
      <c r="FO275" s="142"/>
      <c r="FP275" s="142"/>
      <c r="FQ275" s="142"/>
      <c r="FR275" s="142"/>
      <c r="FS275" s="142"/>
      <c r="FT275" s="142"/>
      <c r="FU275" s="142"/>
      <c r="FW275" s="48">
        <f t="shared" si="655"/>
        <v>32</v>
      </c>
      <c r="FX275" s="48">
        <v>9</v>
      </c>
      <c r="FY275" s="47" t="str">
        <f t="shared" si="635"/>
        <v>Qn2</v>
      </c>
      <c r="FZ275" s="47"/>
      <c r="GA275" s="47" t="s">
        <v>238</v>
      </c>
      <c r="GB275" s="99" t="s">
        <v>239</v>
      </c>
      <c r="GC275" s="47" t="s">
        <v>166</v>
      </c>
      <c r="GD275" s="99" t="s">
        <v>223</v>
      </c>
      <c r="GE275" s="99" t="s">
        <v>223</v>
      </c>
      <c r="GF275" s="47">
        <v>2</v>
      </c>
      <c r="GG275" s="48">
        <f t="shared" si="636"/>
        <v>18</v>
      </c>
      <c r="GH275" s="48">
        <f t="shared" si="637"/>
        <v>16</v>
      </c>
      <c r="GI275" s="48">
        <f t="shared" si="638"/>
        <v>22</v>
      </c>
      <c r="GJ275" s="48">
        <f t="shared" si="639"/>
        <v>72</v>
      </c>
      <c r="GK275" s="48">
        <f t="shared" si="640"/>
        <v>91</v>
      </c>
      <c r="GL275" s="118">
        <f t="shared" si="641"/>
        <v>41513472</v>
      </c>
      <c r="GM275" s="118">
        <f t="shared" si="642"/>
        <v>0</v>
      </c>
      <c r="GN275" s="118">
        <f t="shared" si="643"/>
        <v>0</v>
      </c>
      <c r="GO275" s="118">
        <f t="shared" si="644"/>
        <v>0</v>
      </c>
      <c r="GP275" s="51">
        <f t="shared" si="645"/>
        <v>0</v>
      </c>
      <c r="GS275" s="48">
        <v>7</v>
      </c>
      <c r="GT275" s="47">
        <v>2</v>
      </c>
      <c r="GU275" s="97" t="s">
        <v>240</v>
      </c>
      <c r="GV275" s="297">
        <f t="shared" si="594"/>
        <v>5</v>
      </c>
      <c r="GW275" s="47" t="s">
        <v>206</v>
      </c>
      <c r="GX275" s="99" t="str">
        <f t="shared" si="589"/>
        <v>Ac2</v>
      </c>
      <c r="GY275" s="48">
        <f t="shared" si="656"/>
        <v>0</v>
      </c>
      <c r="GZ275" s="305">
        <f t="shared" si="671"/>
        <v>0</v>
      </c>
      <c r="HA275" s="95">
        <f t="shared" si="595"/>
        <v>0</v>
      </c>
      <c r="HB275" s="51">
        <f t="shared" si="591"/>
        <v>0</v>
      </c>
      <c r="HC275" s="51">
        <f t="shared" si="592"/>
        <v>0</v>
      </c>
      <c r="HD275" s="453">
        <f t="shared" si="593"/>
        <v>0</v>
      </c>
    </row>
    <row r="276" spans="13:212">
      <c r="M276" s="49" t="str">
        <f t="shared" si="668"/>
        <v>PIC-c</v>
      </c>
      <c r="N276" s="201" t="str">
        <f t="shared" si="658"/>
        <v/>
      </c>
      <c r="O276" s="47" t="str">
        <f t="shared" si="659"/>
        <v/>
      </c>
      <c r="P276" s="47" t="str">
        <f t="shared" si="660"/>
        <v/>
      </c>
      <c r="Q276" s="47" t="str">
        <f t="shared" si="661"/>
        <v/>
      </c>
      <c r="R276" s="201" t="str">
        <f t="shared" si="662"/>
        <v/>
      </c>
      <c r="AE276" s="49" t="str">
        <f t="shared" si="669"/>
        <v>PIC-c</v>
      </c>
      <c r="AF276" s="201" t="str">
        <f t="shared" si="663"/>
        <v/>
      </c>
      <c r="AG276" s="47" t="str">
        <f t="shared" si="664"/>
        <v/>
      </c>
      <c r="AH276" s="47" t="str">
        <f t="shared" si="665"/>
        <v/>
      </c>
      <c r="AI276" s="47" t="str">
        <f t="shared" si="666"/>
        <v/>
      </c>
      <c r="AJ276" s="201">
        <f t="shared" si="667"/>
        <v>1</v>
      </c>
      <c r="AT276" s="46">
        <f t="shared" si="670"/>
        <v>8</v>
      </c>
      <c r="AU276" s="47" t="str">
        <f t="shared" si="670"/>
        <v>K</v>
      </c>
      <c r="AV276" s="47" t="str">
        <f t="shared" si="670"/>
        <v>Kg</v>
      </c>
      <c r="AW276" s="171">
        <f ca="1">$AW$140+AW191</f>
        <v>0</v>
      </c>
      <c r="AX276" s="171">
        <f ca="1">$AX$140+AX191</f>
        <v>0</v>
      </c>
      <c r="AY276" s="171">
        <f ca="1">$AY$140+AY191</f>
        <v>1.4572529976508929E-3</v>
      </c>
      <c r="AZ276" s="171">
        <f ca="1">$AZ$140+AZ191</f>
        <v>9.9937741847665809E-3</v>
      </c>
      <c r="BA276" s="171">
        <f ca="1">$BA$140+BA191</f>
        <v>1.1313139020683319E-2</v>
      </c>
      <c r="BK276" s="48">
        <f t="shared" si="646"/>
        <v>33</v>
      </c>
      <c r="BL276" s="48">
        <v>10</v>
      </c>
      <c r="BM276" s="47" t="str">
        <f t="shared" si="596"/>
        <v>Jk5</v>
      </c>
      <c r="BN276" s="47"/>
      <c r="BO276" s="47" t="s">
        <v>241</v>
      </c>
      <c r="BP276" s="99" t="s">
        <v>242</v>
      </c>
      <c r="BQ276" s="99" t="s">
        <v>242</v>
      </c>
      <c r="BR276" s="99" t="s">
        <v>242</v>
      </c>
      <c r="BS276" s="99" t="s">
        <v>242</v>
      </c>
      <c r="BT276" s="47">
        <v>5</v>
      </c>
      <c r="BU276" s="48">
        <f t="shared" si="597"/>
        <v>24</v>
      </c>
      <c r="BV276" s="48">
        <f t="shared" si="598"/>
        <v>12</v>
      </c>
      <c r="BW276" s="48">
        <f t="shared" si="599"/>
        <v>12</v>
      </c>
      <c r="BX276" s="48">
        <f t="shared" si="600"/>
        <v>52</v>
      </c>
      <c r="BY276" s="48">
        <f t="shared" si="601"/>
        <v>21</v>
      </c>
      <c r="BZ276" s="118">
        <f t="shared" si="602"/>
        <v>3773952</v>
      </c>
      <c r="CA276" s="118">
        <f t="shared" si="603"/>
        <v>976285.07679870666</v>
      </c>
      <c r="CB276" s="118">
        <f t="shared" si="604"/>
        <v>500</v>
      </c>
      <c r="CC276" s="118">
        <f t="shared" si="605"/>
        <v>488142538.39935333</v>
      </c>
      <c r="CD276" s="51">
        <f t="shared" si="606"/>
        <v>2.239743549363598E-2</v>
      </c>
      <c r="CN276" s="48">
        <f t="shared" si="647"/>
        <v>33</v>
      </c>
      <c r="CO276" s="48">
        <v>10</v>
      </c>
      <c r="CP276" s="47" t="str">
        <f t="shared" si="607"/>
        <v>Jk5</v>
      </c>
      <c r="CQ276" s="47"/>
      <c r="CR276" s="47" t="s">
        <v>241</v>
      </c>
      <c r="CS276" s="99" t="s">
        <v>242</v>
      </c>
      <c r="CT276" s="99" t="s">
        <v>242</v>
      </c>
      <c r="CU276" s="99" t="s">
        <v>242</v>
      </c>
      <c r="CV276" s="99" t="s">
        <v>242</v>
      </c>
      <c r="CW276" s="47">
        <v>5</v>
      </c>
      <c r="CX276" s="48">
        <f t="shared" si="648"/>
        <v>24</v>
      </c>
      <c r="CY276" s="48">
        <f t="shared" si="649"/>
        <v>12</v>
      </c>
      <c r="CZ276" s="48">
        <f t="shared" si="650"/>
        <v>12</v>
      </c>
      <c r="DA276" s="48">
        <f t="shared" si="651"/>
        <v>52</v>
      </c>
      <c r="DB276" s="48">
        <f t="shared" si="652"/>
        <v>21</v>
      </c>
      <c r="DC276" s="118">
        <f t="shared" si="608"/>
        <v>3773952</v>
      </c>
      <c r="DD276" s="118">
        <f t="shared" si="609"/>
        <v>834671.02548596112</v>
      </c>
      <c r="DE276" s="118">
        <f t="shared" si="610"/>
        <v>800</v>
      </c>
      <c r="DF276" s="118">
        <f t="shared" si="611"/>
        <v>667736820.38876891</v>
      </c>
      <c r="DG276" s="51">
        <f t="shared" si="612"/>
        <v>3.0637756771666056E-2</v>
      </c>
      <c r="DQ276" s="48">
        <f t="shared" si="653"/>
        <v>33</v>
      </c>
      <c r="DR276" s="48">
        <v>10</v>
      </c>
      <c r="DS276" s="47" t="str">
        <f t="shared" si="613"/>
        <v>Jk5</v>
      </c>
      <c r="DT276" s="47"/>
      <c r="DU276" s="47" t="s">
        <v>241</v>
      </c>
      <c r="DV276" s="99" t="s">
        <v>242</v>
      </c>
      <c r="DW276" s="99" t="s">
        <v>242</v>
      </c>
      <c r="DX276" s="99" t="s">
        <v>242</v>
      </c>
      <c r="DY276" s="99" t="s">
        <v>242</v>
      </c>
      <c r="DZ276" s="47">
        <v>5</v>
      </c>
      <c r="EA276" s="48">
        <f t="shared" si="614"/>
        <v>24</v>
      </c>
      <c r="EB276" s="48">
        <f t="shared" si="615"/>
        <v>12</v>
      </c>
      <c r="EC276" s="48">
        <f t="shared" si="616"/>
        <v>12</v>
      </c>
      <c r="ED276" s="48">
        <f t="shared" si="617"/>
        <v>52</v>
      </c>
      <c r="EE276" s="48">
        <f t="shared" si="618"/>
        <v>21</v>
      </c>
      <c r="EF276" s="118">
        <f t="shared" si="619"/>
        <v>3773952</v>
      </c>
      <c r="EG276" s="118">
        <f t="shared" si="620"/>
        <v>1226979.6748820136</v>
      </c>
      <c r="EH276" s="118">
        <f t="shared" si="621"/>
        <v>1000</v>
      </c>
      <c r="EI276" s="118">
        <f t="shared" si="622"/>
        <v>1226979674.8820136</v>
      </c>
      <c r="EJ276" s="51">
        <f t="shared" si="623"/>
        <v>5.6297486816626829E-2</v>
      </c>
      <c r="ET276" s="48">
        <f t="shared" si="654"/>
        <v>33</v>
      </c>
      <c r="EU276" s="48">
        <v>10</v>
      </c>
      <c r="EV276" s="47" t="str">
        <f t="shared" si="624"/>
        <v>Jk5</v>
      </c>
      <c r="EW276" s="47"/>
      <c r="EX276" s="47" t="s">
        <v>241</v>
      </c>
      <c r="EY276" s="99" t="s">
        <v>242</v>
      </c>
      <c r="EZ276" s="99" t="s">
        <v>242</v>
      </c>
      <c r="FA276" s="99" t="s">
        <v>242</v>
      </c>
      <c r="FB276" s="99" t="s">
        <v>242</v>
      </c>
      <c r="FC276" s="47">
        <v>5</v>
      </c>
      <c r="FD276" s="48">
        <f t="shared" si="625"/>
        <v>24</v>
      </c>
      <c r="FE276" s="48">
        <f t="shared" si="626"/>
        <v>12</v>
      </c>
      <c r="FF276" s="48">
        <f t="shared" si="627"/>
        <v>12</v>
      </c>
      <c r="FG276" s="48">
        <f t="shared" si="628"/>
        <v>52</v>
      </c>
      <c r="FH276" s="48">
        <f t="shared" si="629"/>
        <v>21</v>
      </c>
      <c r="FI276" s="118">
        <f t="shared" si="630"/>
        <v>3773952</v>
      </c>
      <c r="FJ276" s="118">
        <f t="shared" si="631"/>
        <v>809091.86762589926</v>
      </c>
      <c r="FK276" s="118">
        <f t="shared" si="632"/>
        <v>1500</v>
      </c>
      <c r="FL276" s="118">
        <f t="shared" si="633"/>
        <v>1213637801.438849</v>
      </c>
      <c r="FM276" s="51">
        <f t="shared" si="634"/>
        <v>5.5685321872372233E-2</v>
      </c>
      <c r="FO276" s="142"/>
      <c r="FP276" s="142"/>
      <c r="FQ276" s="142"/>
      <c r="FR276" s="142"/>
      <c r="FS276" s="142"/>
      <c r="FT276" s="142"/>
      <c r="FU276" s="142"/>
      <c r="FW276" s="48">
        <f t="shared" si="655"/>
        <v>33</v>
      </c>
      <c r="FX276" s="48">
        <v>10</v>
      </c>
      <c r="FY276" s="47" t="str">
        <f t="shared" si="635"/>
        <v>Jk5</v>
      </c>
      <c r="FZ276" s="47"/>
      <c r="GA276" s="47" t="s">
        <v>241</v>
      </c>
      <c r="GB276" s="99" t="s">
        <v>242</v>
      </c>
      <c r="GC276" s="99" t="s">
        <v>242</v>
      </c>
      <c r="GD276" s="99" t="s">
        <v>242</v>
      </c>
      <c r="GE276" s="99" t="s">
        <v>242</v>
      </c>
      <c r="GF276" s="47">
        <v>5</v>
      </c>
      <c r="GG276" s="48">
        <f t="shared" si="636"/>
        <v>24</v>
      </c>
      <c r="GH276" s="48">
        <f t="shared" si="637"/>
        <v>12</v>
      </c>
      <c r="GI276" s="48">
        <f t="shared" si="638"/>
        <v>12</v>
      </c>
      <c r="GJ276" s="48">
        <f t="shared" si="639"/>
        <v>52</v>
      </c>
      <c r="GK276" s="48">
        <f t="shared" si="640"/>
        <v>21</v>
      </c>
      <c r="GL276" s="118">
        <f t="shared" si="641"/>
        <v>3773952</v>
      </c>
      <c r="GM276" s="118">
        <f t="shared" si="642"/>
        <v>1684887.75</v>
      </c>
      <c r="GN276" s="118">
        <f t="shared" si="643"/>
        <v>3000</v>
      </c>
      <c r="GO276" s="118">
        <f t="shared" si="644"/>
        <v>5054663250</v>
      </c>
      <c r="GP276" s="51">
        <f t="shared" si="645"/>
        <v>0.23192302489177488</v>
      </c>
      <c r="GS276" s="48">
        <v>7</v>
      </c>
      <c r="GT276" s="47">
        <v>1</v>
      </c>
      <c r="GU276" s="97" t="s">
        <v>240</v>
      </c>
      <c r="GV276" s="297">
        <f t="shared" si="594"/>
        <v>5</v>
      </c>
      <c r="GW276" s="47" t="s">
        <v>206</v>
      </c>
      <c r="GX276" s="99" t="str">
        <f t="shared" si="589"/>
        <v>Ac1</v>
      </c>
      <c r="GY276" s="48">
        <f t="shared" si="656"/>
        <v>0</v>
      </c>
      <c r="GZ276" s="305">
        <f t="shared" si="671"/>
        <v>0</v>
      </c>
      <c r="HA276" s="95">
        <f t="shared" si="595"/>
        <v>0</v>
      </c>
      <c r="HB276" s="51">
        <f t="shared" si="591"/>
        <v>0</v>
      </c>
      <c r="HC276" s="51">
        <f t="shared" si="592"/>
        <v>0</v>
      </c>
      <c r="HD276" s="453">
        <f t="shared" si="593"/>
        <v>0</v>
      </c>
    </row>
    <row r="277" spans="13:212">
      <c r="M277" s="49" t="str">
        <f t="shared" si="668"/>
        <v>PIC-c</v>
      </c>
      <c r="N277" s="201" t="str">
        <f t="shared" si="658"/>
        <v/>
      </c>
      <c r="O277" s="47" t="str">
        <f t="shared" si="659"/>
        <v/>
      </c>
      <c r="P277" s="47" t="str">
        <f t="shared" si="660"/>
        <v/>
      </c>
      <c r="Q277" s="47" t="str">
        <f t="shared" si="661"/>
        <v/>
      </c>
      <c r="R277" s="201" t="str">
        <f t="shared" si="662"/>
        <v/>
      </c>
      <c r="AE277" s="49" t="str">
        <f t="shared" si="669"/>
        <v>PIC-c</v>
      </c>
      <c r="AF277" s="201" t="str">
        <f t="shared" si="663"/>
        <v/>
      </c>
      <c r="AG277" s="47" t="str">
        <f t="shared" si="664"/>
        <v/>
      </c>
      <c r="AH277" s="47" t="str">
        <f t="shared" si="665"/>
        <v/>
      </c>
      <c r="AI277" s="47" t="str">
        <f t="shared" si="666"/>
        <v/>
      </c>
      <c r="AJ277" s="201">
        <f t="shared" si="667"/>
        <v>1</v>
      </c>
      <c r="AT277" s="46">
        <f t="shared" si="670"/>
        <v>9</v>
      </c>
      <c r="AU277" s="47" t="str">
        <f t="shared" si="670"/>
        <v>Q</v>
      </c>
      <c r="AV277" s="47" t="str">
        <f t="shared" si="670"/>
        <v>Qn</v>
      </c>
      <c r="AW277" s="171">
        <f ca="1">$AW$141+AW192</f>
        <v>0</v>
      </c>
      <c r="AX277" s="171">
        <f ca="1">$AX$141+AX192</f>
        <v>0</v>
      </c>
      <c r="AY277" s="171">
        <f ca="1">$AY$141+AY192</f>
        <v>2.749875468924308E-2</v>
      </c>
      <c r="AZ277" s="171">
        <f ca="1">$AZ$141+AZ192</f>
        <v>7.2655301037697195E-3</v>
      </c>
      <c r="BA277" s="171">
        <f ca="1">$BA$141+BA192</f>
        <v>2.9209193428898786E-2</v>
      </c>
      <c r="BK277" s="48">
        <f t="shared" si="646"/>
        <v>34</v>
      </c>
      <c r="BL277" s="48">
        <v>10</v>
      </c>
      <c r="BM277" s="47" t="str">
        <f t="shared" si="596"/>
        <v>Jk4</v>
      </c>
      <c r="BN277" s="47"/>
      <c r="BO277" s="47" t="s">
        <v>241</v>
      </c>
      <c r="BP277" s="99" t="s">
        <v>242</v>
      </c>
      <c r="BQ277" s="99" t="s">
        <v>242</v>
      </c>
      <c r="BR277" s="99" t="s">
        <v>242</v>
      </c>
      <c r="BS277" s="47" t="s">
        <v>172</v>
      </c>
      <c r="BT277" s="47">
        <v>4</v>
      </c>
      <c r="BU277" s="48">
        <f t="shared" si="597"/>
        <v>24</v>
      </c>
      <c r="BV277" s="48">
        <f t="shared" si="598"/>
        <v>12</v>
      </c>
      <c r="BW277" s="48">
        <f t="shared" si="599"/>
        <v>12</v>
      </c>
      <c r="BX277" s="48">
        <f t="shared" si="600"/>
        <v>52</v>
      </c>
      <c r="BY277" s="48">
        <f t="shared" si="601"/>
        <v>70</v>
      </c>
      <c r="BZ277" s="118">
        <f t="shared" si="602"/>
        <v>12579840</v>
      </c>
      <c r="CA277" s="118">
        <f t="shared" si="603"/>
        <v>3254283.589329022</v>
      </c>
      <c r="CB277" s="118">
        <f t="shared" si="604"/>
        <v>100</v>
      </c>
      <c r="CC277" s="118">
        <f t="shared" si="605"/>
        <v>325428358.93290222</v>
      </c>
      <c r="CD277" s="51">
        <f t="shared" si="606"/>
        <v>1.4931623662423987E-2</v>
      </c>
      <c r="CN277" s="48">
        <f t="shared" si="647"/>
        <v>34</v>
      </c>
      <c r="CO277" s="48">
        <v>10</v>
      </c>
      <c r="CP277" s="47" t="str">
        <f t="shared" si="607"/>
        <v>Jk4</v>
      </c>
      <c r="CQ277" s="47"/>
      <c r="CR277" s="47" t="s">
        <v>241</v>
      </c>
      <c r="CS277" s="99" t="s">
        <v>242</v>
      </c>
      <c r="CT277" s="99" t="s">
        <v>242</v>
      </c>
      <c r="CU277" s="99" t="s">
        <v>242</v>
      </c>
      <c r="CV277" s="47" t="s">
        <v>172</v>
      </c>
      <c r="CW277" s="47">
        <v>4</v>
      </c>
      <c r="CX277" s="48">
        <f t="shared" si="648"/>
        <v>24</v>
      </c>
      <c r="CY277" s="48">
        <f t="shared" si="649"/>
        <v>12</v>
      </c>
      <c r="CZ277" s="48">
        <f t="shared" si="650"/>
        <v>12</v>
      </c>
      <c r="DA277" s="48">
        <f t="shared" si="651"/>
        <v>52</v>
      </c>
      <c r="DB277" s="48">
        <f t="shared" si="652"/>
        <v>70</v>
      </c>
      <c r="DC277" s="118">
        <f t="shared" si="608"/>
        <v>12579840</v>
      </c>
      <c r="DD277" s="118">
        <f t="shared" si="609"/>
        <v>2782236.7516198703</v>
      </c>
      <c r="DE277" s="118">
        <f t="shared" si="610"/>
        <v>160</v>
      </c>
      <c r="DF277" s="118">
        <f t="shared" si="611"/>
        <v>445157880.25917923</v>
      </c>
      <c r="DG277" s="51">
        <f t="shared" si="612"/>
        <v>2.0425171181110705E-2</v>
      </c>
      <c r="DQ277" s="48">
        <f t="shared" si="653"/>
        <v>34</v>
      </c>
      <c r="DR277" s="48">
        <v>10</v>
      </c>
      <c r="DS277" s="47" t="str">
        <f t="shared" si="613"/>
        <v>Jk4</v>
      </c>
      <c r="DT277" s="47"/>
      <c r="DU277" s="47" t="s">
        <v>241</v>
      </c>
      <c r="DV277" s="99" t="s">
        <v>242</v>
      </c>
      <c r="DW277" s="99" t="s">
        <v>242</v>
      </c>
      <c r="DX277" s="99" t="s">
        <v>242</v>
      </c>
      <c r="DY277" s="47" t="s">
        <v>172</v>
      </c>
      <c r="DZ277" s="47">
        <v>4</v>
      </c>
      <c r="EA277" s="48">
        <f t="shared" si="614"/>
        <v>24</v>
      </c>
      <c r="EB277" s="48">
        <f t="shared" si="615"/>
        <v>12</v>
      </c>
      <c r="EC277" s="48">
        <f t="shared" si="616"/>
        <v>12</v>
      </c>
      <c r="ED277" s="48">
        <f t="shared" si="617"/>
        <v>52</v>
      </c>
      <c r="EE277" s="48">
        <f t="shared" si="618"/>
        <v>70</v>
      </c>
      <c r="EF277" s="118">
        <f t="shared" si="619"/>
        <v>12579840</v>
      </c>
      <c r="EG277" s="118">
        <f t="shared" si="620"/>
        <v>4089932.2496067118</v>
      </c>
      <c r="EH277" s="118">
        <f t="shared" si="621"/>
        <v>200</v>
      </c>
      <c r="EI277" s="118">
        <f t="shared" si="622"/>
        <v>817986449.92134237</v>
      </c>
      <c r="EJ277" s="51">
        <f t="shared" si="623"/>
        <v>3.7531657877751215E-2</v>
      </c>
      <c r="ET277" s="48">
        <f t="shared" si="654"/>
        <v>34</v>
      </c>
      <c r="EU277" s="48">
        <v>10</v>
      </c>
      <c r="EV277" s="47" t="str">
        <f t="shared" si="624"/>
        <v>Jk4</v>
      </c>
      <c r="EW277" s="47"/>
      <c r="EX277" s="47" t="s">
        <v>241</v>
      </c>
      <c r="EY277" s="99" t="s">
        <v>242</v>
      </c>
      <c r="EZ277" s="99" t="s">
        <v>242</v>
      </c>
      <c r="FA277" s="99" t="s">
        <v>242</v>
      </c>
      <c r="FB277" s="47" t="s">
        <v>172</v>
      </c>
      <c r="FC277" s="47">
        <v>4</v>
      </c>
      <c r="FD277" s="48">
        <f t="shared" si="625"/>
        <v>24</v>
      </c>
      <c r="FE277" s="48">
        <f t="shared" si="626"/>
        <v>12</v>
      </c>
      <c r="FF277" s="48">
        <f t="shared" si="627"/>
        <v>12</v>
      </c>
      <c r="FG277" s="48">
        <f t="shared" si="628"/>
        <v>52</v>
      </c>
      <c r="FH277" s="48">
        <f t="shared" si="629"/>
        <v>70</v>
      </c>
      <c r="FI277" s="118">
        <f t="shared" si="630"/>
        <v>12579840</v>
      </c>
      <c r="FJ277" s="118">
        <f t="shared" si="631"/>
        <v>2696972.8920863308</v>
      </c>
      <c r="FK277" s="118">
        <f t="shared" si="632"/>
        <v>300</v>
      </c>
      <c r="FL277" s="118">
        <f t="shared" si="633"/>
        <v>809091867.6258992</v>
      </c>
      <c r="FM277" s="51">
        <f t="shared" si="634"/>
        <v>3.7123547914914817E-2</v>
      </c>
      <c r="FO277" s="142"/>
      <c r="FP277" s="142"/>
      <c r="FQ277" s="142"/>
      <c r="FR277" s="142"/>
      <c r="FS277" s="142"/>
      <c r="FT277" s="142"/>
      <c r="FU277" s="142"/>
      <c r="FW277" s="48">
        <f t="shared" si="655"/>
        <v>34</v>
      </c>
      <c r="FX277" s="48">
        <v>10</v>
      </c>
      <c r="FY277" s="47" t="str">
        <f t="shared" si="635"/>
        <v>Jk4</v>
      </c>
      <c r="FZ277" s="47"/>
      <c r="GA277" s="47" t="s">
        <v>241</v>
      </c>
      <c r="GB277" s="99" t="s">
        <v>242</v>
      </c>
      <c r="GC277" s="99" t="s">
        <v>242</v>
      </c>
      <c r="GD277" s="99" t="s">
        <v>242</v>
      </c>
      <c r="GE277" s="47" t="s">
        <v>172</v>
      </c>
      <c r="GF277" s="47">
        <v>4</v>
      </c>
      <c r="GG277" s="48">
        <f t="shared" si="636"/>
        <v>24</v>
      </c>
      <c r="GH277" s="48">
        <f t="shared" si="637"/>
        <v>12</v>
      </c>
      <c r="GI277" s="48">
        <f t="shared" si="638"/>
        <v>12</v>
      </c>
      <c r="GJ277" s="48">
        <f t="shared" si="639"/>
        <v>52</v>
      </c>
      <c r="GK277" s="48">
        <f t="shared" si="640"/>
        <v>70</v>
      </c>
      <c r="GL277" s="118">
        <f t="shared" si="641"/>
        <v>12579840</v>
      </c>
      <c r="GM277" s="118">
        <f t="shared" si="642"/>
        <v>5616292.5</v>
      </c>
      <c r="GN277" s="118">
        <f t="shared" si="643"/>
        <v>600</v>
      </c>
      <c r="GO277" s="118">
        <f t="shared" si="644"/>
        <v>3369775500</v>
      </c>
      <c r="GP277" s="51">
        <f t="shared" si="645"/>
        <v>0.15461534992784992</v>
      </c>
      <c r="GS277" s="48">
        <v>8</v>
      </c>
      <c r="GT277" s="47">
        <v>5</v>
      </c>
      <c r="GU277" s="97" t="s">
        <v>240</v>
      </c>
      <c r="GV277" s="297">
        <f t="shared" si="594"/>
        <v>5</v>
      </c>
      <c r="GW277" s="47" t="s">
        <v>206</v>
      </c>
      <c r="GX277" s="99" t="str">
        <f t="shared" si="589"/>
        <v>Kg5</v>
      </c>
      <c r="GY277" s="48">
        <f t="shared" si="656"/>
        <v>1000</v>
      </c>
      <c r="GZ277" s="305">
        <f t="shared" si="671"/>
        <v>18005.661817079923</v>
      </c>
      <c r="HA277" s="95">
        <f t="shared" si="595"/>
        <v>9724.2962674057198</v>
      </c>
      <c r="HB277" s="51">
        <f t="shared" si="591"/>
        <v>1.4355649318914559E-4</v>
      </c>
      <c r="HC277" s="51">
        <f t="shared" si="592"/>
        <v>1.7139200830944095E-3</v>
      </c>
      <c r="HD277" s="453">
        <f t="shared" si="593"/>
        <v>2.5817335584999473E-2</v>
      </c>
    </row>
    <row r="278" spans="13:212">
      <c r="M278" s="49" t="str">
        <f t="shared" si="668"/>
        <v>PIC-c</v>
      </c>
      <c r="N278" s="201" t="str">
        <f t="shared" si="658"/>
        <v/>
      </c>
      <c r="O278" s="47" t="str">
        <f t="shared" si="659"/>
        <v/>
      </c>
      <c r="P278" s="47" t="str">
        <f t="shared" si="660"/>
        <v/>
      </c>
      <c r="Q278" s="47" t="str">
        <f t="shared" si="661"/>
        <v/>
      </c>
      <c r="R278" s="201" t="str">
        <f t="shared" si="662"/>
        <v/>
      </c>
      <c r="AE278" s="49" t="str">
        <f t="shared" si="669"/>
        <v>PIC-c</v>
      </c>
      <c r="AF278" s="201" t="str">
        <f t="shared" si="663"/>
        <v/>
      </c>
      <c r="AG278" s="47" t="str">
        <f t="shared" si="664"/>
        <v/>
      </c>
      <c r="AH278" s="47" t="str">
        <f t="shared" si="665"/>
        <v/>
      </c>
      <c r="AI278" s="47" t="str">
        <f t="shared" si="666"/>
        <v/>
      </c>
      <c r="AJ278" s="201">
        <f t="shared" si="667"/>
        <v>1</v>
      </c>
      <c r="AT278" s="46">
        <f t="shared" si="670"/>
        <v>10</v>
      </c>
      <c r="AU278" s="47" t="str">
        <f t="shared" si="670"/>
        <v>J</v>
      </c>
      <c r="AV278" s="47" t="str">
        <f t="shared" si="670"/>
        <v>Jk</v>
      </c>
      <c r="AW278" s="171">
        <f ca="1">$AW$142+AW193</f>
        <v>0</v>
      </c>
      <c r="AX278" s="171">
        <f ca="1">$AX$142+AX193</f>
        <v>0</v>
      </c>
      <c r="AY278" s="171">
        <f ca="1">$AY$142+AY193</f>
        <v>6.5914884709600127E-3</v>
      </c>
      <c r="AZ278" s="171">
        <f ca="1">$AZ$142+AZ193</f>
        <v>1.4163995997902665E-2</v>
      </c>
      <c r="BA278" s="171">
        <f ca="1">$BA$142+BA193</f>
        <v>2.8410942741913678E-2</v>
      </c>
      <c r="BK278" s="48">
        <f t="shared" si="646"/>
        <v>35</v>
      </c>
      <c r="BL278" s="48">
        <v>10</v>
      </c>
      <c r="BM278" s="47" t="str">
        <f t="shared" si="596"/>
        <v>Jk3</v>
      </c>
      <c r="BN278" s="47"/>
      <c r="BO278" s="47" t="s">
        <v>241</v>
      </c>
      <c r="BP278" s="99" t="s">
        <v>242</v>
      </c>
      <c r="BQ278" s="99" t="s">
        <v>242</v>
      </c>
      <c r="BR278" s="47" t="s">
        <v>172</v>
      </c>
      <c r="BS278" s="99" t="s">
        <v>223</v>
      </c>
      <c r="BT278" s="47">
        <v>3</v>
      </c>
      <c r="BU278" s="48">
        <f t="shared" si="597"/>
        <v>24</v>
      </c>
      <c r="BV278" s="48">
        <f t="shared" si="598"/>
        <v>12</v>
      </c>
      <c r="BW278" s="48">
        <f t="shared" si="599"/>
        <v>12</v>
      </c>
      <c r="BX278" s="48">
        <f t="shared" si="600"/>
        <v>27</v>
      </c>
      <c r="BY278" s="48">
        <f t="shared" si="601"/>
        <v>91</v>
      </c>
      <c r="BZ278" s="118">
        <f t="shared" si="602"/>
        <v>8491392</v>
      </c>
      <c r="CA278" s="118">
        <f t="shared" si="603"/>
        <v>2196641.4227970899</v>
      </c>
      <c r="CB278" s="118">
        <f t="shared" si="604"/>
        <v>50</v>
      </c>
      <c r="CC278" s="118">
        <f t="shared" si="605"/>
        <v>109832071.13985449</v>
      </c>
      <c r="CD278" s="51">
        <f t="shared" si="606"/>
        <v>5.0394229860680952E-3</v>
      </c>
      <c r="CN278" s="48">
        <f t="shared" si="647"/>
        <v>35</v>
      </c>
      <c r="CO278" s="48">
        <v>10</v>
      </c>
      <c r="CP278" s="47" t="str">
        <f t="shared" si="607"/>
        <v>Jk3</v>
      </c>
      <c r="CQ278" s="47"/>
      <c r="CR278" s="47" t="s">
        <v>241</v>
      </c>
      <c r="CS278" s="99" t="s">
        <v>242</v>
      </c>
      <c r="CT278" s="99" t="s">
        <v>242</v>
      </c>
      <c r="CU278" s="47" t="s">
        <v>172</v>
      </c>
      <c r="CV278" s="99" t="s">
        <v>223</v>
      </c>
      <c r="CW278" s="47">
        <v>3</v>
      </c>
      <c r="CX278" s="48">
        <f t="shared" si="648"/>
        <v>24</v>
      </c>
      <c r="CY278" s="48">
        <f t="shared" si="649"/>
        <v>12</v>
      </c>
      <c r="CZ278" s="48">
        <f t="shared" si="650"/>
        <v>12</v>
      </c>
      <c r="DA278" s="48">
        <f t="shared" si="651"/>
        <v>27</v>
      </c>
      <c r="DB278" s="48">
        <f t="shared" si="652"/>
        <v>91</v>
      </c>
      <c r="DC278" s="118">
        <f t="shared" si="608"/>
        <v>8491392</v>
      </c>
      <c r="DD278" s="118">
        <f t="shared" si="609"/>
        <v>1878009.8073434124</v>
      </c>
      <c r="DE278" s="118">
        <f t="shared" si="610"/>
        <v>80</v>
      </c>
      <c r="DF278" s="118">
        <f t="shared" si="611"/>
        <v>150240784.58747301</v>
      </c>
      <c r="DG278" s="51">
        <f t="shared" si="612"/>
        <v>6.8934952736248627E-3</v>
      </c>
      <c r="DQ278" s="48">
        <f t="shared" si="653"/>
        <v>35</v>
      </c>
      <c r="DR278" s="48">
        <v>10</v>
      </c>
      <c r="DS278" s="47" t="str">
        <f t="shared" si="613"/>
        <v>Jk3</v>
      </c>
      <c r="DT278" s="47"/>
      <c r="DU278" s="47" t="s">
        <v>241</v>
      </c>
      <c r="DV278" s="99" t="s">
        <v>242</v>
      </c>
      <c r="DW278" s="99" t="s">
        <v>242</v>
      </c>
      <c r="DX278" s="47" t="s">
        <v>172</v>
      </c>
      <c r="DY278" s="99" t="s">
        <v>223</v>
      </c>
      <c r="DZ278" s="47">
        <v>3</v>
      </c>
      <c r="EA278" s="48">
        <f t="shared" si="614"/>
        <v>24</v>
      </c>
      <c r="EB278" s="48">
        <f t="shared" si="615"/>
        <v>12</v>
      </c>
      <c r="EC278" s="48">
        <f t="shared" si="616"/>
        <v>12</v>
      </c>
      <c r="ED278" s="48">
        <f t="shared" si="617"/>
        <v>27</v>
      </c>
      <c r="EE278" s="48">
        <f t="shared" si="618"/>
        <v>91</v>
      </c>
      <c r="EF278" s="118">
        <f t="shared" si="619"/>
        <v>8491392</v>
      </c>
      <c r="EG278" s="118">
        <f t="shared" si="620"/>
        <v>2760704.2684845305</v>
      </c>
      <c r="EH278" s="118">
        <f t="shared" si="621"/>
        <v>100</v>
      </c>
      <c r="EI278" s="118">
        <f t="shared" si="622"/>
        <v>276070426.84845304</v>
      </c>
      <c r="EJ278" s="51">
        <f t="shared" si="623"/>
        <v>1.2666934533741035E-2</v>
      </c>
      <c r="ET278" s="48">
        <f t="shared" si="654"/>
        <v>35</v>
      </c>
      <c r="EU278" s="48">
        <v>10</v>
      </c>
      <c r="EV278" s="47" t="str">
        <f t="shared" si="624"/>
        <v>Jk3</v>
      </c>
      <c r="EW278" s="47"/>
      <c r="EX278" s="47" t="s">
        <v>241</v>
      </c>
      <c r="EY278" s="99" t="s">
        <v>242</v>
      </c>
      <c r="EZ278" s="99" t="s">
        <v>242</v>
      </c>
      <c r="FA278" s="47" t="s">
        <v>172</v>
      </c>
      <c r="FB278" s="99" t="s">
        <v>223</v>
      </c>
      <c r="FC278" s="47">
        <v>3</v>
      </c>
      <c r="FD278" s="48">
        <f t="shared" si="625"/>
        <v>24</v>
      </c>
      <c r="FE278" s="48">
        <f t="shared" si="626"/>
        <v>12</v>
      </c>
      <c r="FF278" s="48">
        <f t="shared" si="627"/>
        <v>12</v>
      </c>
      <c r="FG278" s="48">
        <f t="shared" si="628"/>
        <v>27</v>
      </c>
      <c r="FH278" s="48">
        <f t="shared" si="629"/>
        <v>91</v>
      </c>
      <c r="FI278" s="118">
        <f t="shared" si="630"/>
        <v>8491392</v>
      </c>
      <c r="FJ278" s="118">
        <f t="shared" si="631"/>
        <v>1820456.7021582734</v>
      </c>
      <c r="FK278" s="118">
        <f t="shared" si="632"/>
        <v>150</v>
      </c>
      <c r="FL278" s="118">
        <f t="shared" si="633"/>
        <v>273068505.32374102</v>
      </c>
      <c r="FM278" s="51">
        <f t="shared" si="634"/>
        <v>1.2529197421283752E-2</v>
      </c>
      <c r="FO278" s="142"/>
      <c r="FP278" s="142"/>
      <c r="FQ278" s="142"/>
      <c r="FR278" s="142"/>
      <c r="FS278" s="142"/>
      <c r="FT278" s="142"/>
      <c r="FU278" s="142"/>
      <c r="FW278" s="48">
        <f t="shared" si="655"/>
        <v>35</v>
      </c>
      <c r="FX278" s="48">
        <v>10</v>
      </c>
      <c r="FY278" s="47" t="str">
        <f t="shared" si="635"/>
        <v>Jk3</v>
      </c>
      <c r="FZ278" s="47"/>
      <c r="GA278" s="47" t="s">
        <v>241</v>
      </c>
      <c r="GB278" s="99" t="s">
        <v>242</v>
      </c>
      <c r="GC278" s="99" t="s">
        <v>242</v>
      </c>
      <c r="GD278" s="47" t="s">
        <v>172</v>
      </c>
      <c r="GE278" s="99" t="s">
        <v>223</v>
      </c>
      <c r="GF278" s="47">
        <v>3</v>
      </c>
      <c r="GG278" s="48">
        <f t="shared" si="636"/>
        <v>24</v>
      </c>
      <c r="GH278" s="48">
        <f t="shared" si="637"/>
        <v>12</v>
      </c>
      <c r="GI278" s="48">
        <f t="shared" si="638"/>
        <v>12</v>
      </c>
      <c r="GJ278" s="48">
        <f t="shared" si="639"/>
        <v>27</v>
      </c>
      <c r="GK278" s="48">
        <f t="shared" si="640"/>
        <v>91</v>
      </c>
      <c r="GL278" s="118">
        <f t="shared" si="641"/>
        <v>8491392</v>
      </c>
      <c r="GM278" s="118">
        <f t="shared" si="642"/>
        <v>3790997.4375</v>
      </c>
      <c r="GN278" s="118">
        <f t="shared" si="643"/>
        <v>300</v>
      </c>
      <c r="GO278" s="118">
        <f t="shared" si="644"/>
        <v>1137299231.25</v>
      </c>
      <c r="GP278" s="51">
        <f t="shared" si="645"/>
        <v>5.2182680600649352E-2</v>
      </c>
      <c r="GS278" s="48">
        <v>8</v>
      </c>
      <c r="GT278" s="47">
        <v>4</v>
      </c>
      <c r="GU278" s="97" t="s">
        <v>240</v>
      </c>
      <c r="GV278" s="297">
        <f t="shared" si="594"/>
        <v>5</v>
      </c>
      <c r="GW278" s="47" t="s">
        <v>206</v>
      </c>
      <c r="GX278" s="99" t="str">
        <f t="shared" si="589"/>
        <v>Kg4</v>
      </c>
      <c r="GY278" s="48">
        <f t="shared" si="656"/>
        <v>250</v>
      </c>
      <c r="GZ278" s="305">
        <f t="shared" si="671"/>
        <v>42680.087270115378</v>
      </c>
      <c r="HA278" s="95">
        <f t="shared" si="595"/>
        <v>4102.4374878117878</v>
      </c>
      <c r="HB278" s="51">
        <f t="shared" si="591"/>
        <v>3.4028205792982665E-4</v>
      </c>
      <c r="HC278" s="51">
        <f t="shared" si="592"/>
        <v>1.0156563455374279E-3</v>
      </c>
      <c r="HD278" s="453">
        <f t="shared" si="593"/>
        <v>2.726966230170181E-3</v>
      </c>
    </row>
    <row r="279" spans="13:212">
      <c r="M279" s="49" t="str">
        <f t="shared" si="668"/>
        <v>PIC-c</v>
      </c>
      <c r="N279" s="201" t="str">
        <f t="shared" si="658"/>
        <v/>
      </c>
      <c r="O279" s="47" t="str">
        <f t="shared" si="659"/>
        <v/>
      </c>
      <c r="P279" s="47" t="str">
        <f t="shared" si="660"/>
        <v/>
      </c>
      <c r="Q279" s="47" t="str">
        <f t="shared" si="661"/>
        <v/>
      </c>
      <c r="R279" s="201" t="str">
        <f t="shared" si="662"/>
        <v/>
      </c>
      <c r="AE279" s="49" t="str">
        <f t="shared" si="669"/>
        <v>PIC-c</v>
      </c>
      <c r="AF279" s="201" t="str">
        <f t="shared" si="663"/>
        <v/>
      </c>
      <c r="AG279" s="47" t="str">
        <f t="shared" si="664"/>
        <v/>
      </c>
      <c r="AH279" s="47" t="str">
        <f t="shared" si="665"/>
        <v/>
      </c>
      <c r="AI279" s="47" t="str">
        <f t="shared" si="666"/>
        <v/>
      </c>
      <c r="AJ279" s="201" t="str">
        <f t="shared" si="667"/>
        <v/>
      </c>
      <c r="AT279" s="46">
        <f t="shared" si="670"/>
        <v>11</v>
      </c>
      <c r="AU279" s="47">
        <f t="shared" si="670"/>
        <v>10</v>
      </c>
      <c r="AV279" s="47" t="str">
        <f t="shared" si="670"/>
        <v>Te</v>
      </c>
      <c r="AW279" s="171">
        <f ca="1">$AW$143+AW194</f>
        <v>0</v>
      </c>
      <c r="AX279" s="171">
        <f ca="1">$AX$143+AX194</f>
        <v>0</v>
      </c>
      <c r="AY279" s="171">
        <f ca="1">$AY$143+AY194</f>
        <v>8.0321152064665897E-3</v>
      </c>
      <c r="AZ279" s="171">
        <f ca="1">$AZ$143+AZ194</f>
        <v>1.0346325720392475E-2</v>
      </c>
      <c r="BA279" s="171">
        <f ca="1">$BA$143+BA194</f>
        <v>2.1556267093954161E-2</v>
      </c>
      <c r="BK279" s="48">
        <f t="shared" si="646"/>
        <v>36</v>
      </c>
      <c r="BL279" s="48">
        <v>10</v>
      </c>
      <c r="BM279" s="47" t="str">
        <f t="shared" si="596"/>
        <v>Jk2</v>
      </c>
      <c r="BN279" s="47"/>
      <c r="BO279" s="47" t="s">
        <v>241</v>
      </c>
      <c r="BP279" s="99" t="s">
        <v>242</v>
      </c>
      <c r="BQ279" s="47" t="s">
        <v>172</v>
      </c>
      <c r="BR279" s="99" t="s">
        <v>223</v>
      </c>
      <c r="BS279" s="99" t="s">
        <v>223</v>
      </c>
      <c r="BT279" s="47">
        <v>2</v>
      </c>
      <c r="BU279" s="48">
        <f t="shared" si="597"/>
        <v>24</v>
      </c>
      <c r="BV279" s="48">
        <f t="shared" si="598"/>
        <v>12</v>
      </c>
      <c r="BW279" s="48">
        <f t="shared" si="599"/>
        <v>33</v>
      </c>
      <c r="BX279" s="48">
        <f t="shared" si="600"/>
        <v>72</v>
      </c>
      <c r="BY279" s="48">
        <f t="shared" si="601"/>
        <v>91</v>
      </c>
      <c r="BZ279" s="118">
        <f t="shared" si="602"/>
        <v>62270208</v>
      </c>
      <c r="CA279" s="118">
        <f t="shared" si="603"/>
        <v>0</v>
      </c>
      <c r="CB279" s="118">
        <f t="shared" si="604"/>
        <v>0</v>
      </c>
      <c r="CC279" s="118">
        <f t="shared" si="605"/>
        <v>0</v>
      </c>
      <c r="CD279" s="51">
        <f t="shared" si="606"/>
        <v>0</v>
      </c>
      <c r="CN279" s="48">
        <f t="shared" si="647"/>
        <v>36</v>
      </c>
      <c r="CO279" s="48">
        <v>10</v>
      </c>
      <c r="CP279" s="47" t="str">
        <f t="shared" si="607"/>
        <v>Jk2</v>
      </c>
      <c r="CQ279" s="47"/>
      <c r="CR279" s="47" t="s">
        <v>241</v>
      </c>
      <c r="CS279" s="99" t="s">
        <v>242</v>
      </c>
      <c r="CT279" s="47" t="s">
        <v>172</v>
      </c>
      <c r="CU279" s="99" t="s">
        <v>223</v>
      </c>
      <c r="CV279" s="99" t="s">
        <v>223</v>
      </c>
      <c r="CW279" s="47">
        <v>2</v>
      </c>
      <c r="CX279" s="48">
        <f t="shared" si="648"/>
        <v>24</v>
      </c>
      <c r="CY279" s="48">
        <f t="shared" si="649"/>
        <v>12</v>
      </c>
      <c r="CZ279" s="48">
        <f t="shared" si="650"/>
        <v>33</v>
      </c>
      <c r="DA279" s="48">
        <f t="shared" si="651"/>
        <v>72</v>
      </c>
      <c r="DB279" s="48">
        <f t="shared" si="652"/>
        <v>91</v>
      </c>
      <c r="DC279" s="118">
        <f t="shared" si="608"/>
        <v>62270208</v>
      </c>
      <c r="DD279" s="118">
        <f t="shared" si="609"/>
        <v>0</v>
      </c>
      <c r="DE279" s="118">
        <f t="shared" si="610"/>
        <v>0</v>
      </c>
      <c r="DF279" s="118">
        <f t="shared" si="611"/>
        <v>0</v>
      </c>
      <c r="DG279" s="51">
        <f t="shared" si="612"/>
        <v>0</v>
      </c>
      <c r="DQ279" s="48">
        <f t="shared" si="653"/>
        <v>36</v>
      </c>
      <c r="DR279" s="48">
        <v>10</v>
      </c>
      <c r="DS279" s="47" t="str">
        <f t="shared" si="613"/>
        <v>Jk2</v>
      </c>
      <c r="DT279" s="47"/>
      <c r="DU279" s="47" t="s">
        <v>241</v>
      </c>
      <c r="DV279" s="99" t="s">
        <v>242</v>
      </c>
      <c r="DW279" s="47" t="s">
        <v>172</v>
      </c>
      <c r="DX279" s="99" t="s">
        <v>223</v>
      </c>
      <c r="DY279" s="99" t="s">
        <v>223</v>
      </c>
      <c r="DZ279" s="47">
        <v>2</v>
      </c>
      <c r="EA279" s="48">
        <f t="shared" si="614"/>
        <v>24</v>
      </c>
      <c r="EB279" s="48">
        <f t="shared" si="615"/>
        <v>12</v>
      </c>
      <c r="EC279" s="48">
        <f t="shared" si="616"/>
        <v>33</v>
      </c>
      <c r="ED279" s="48">
        <f t="shared" si="617"/>
        <v>72</v>
      </c>
      <c r="EE279" s="48">
        <f t="shared" si="618"/>
        <v>91</v>
      </c>
      <c r="EF279" s="118">
        <f t="shared" si="619"/>
        <v>62270208</v>
      </c>
      <c r="EG279" s="118">
        <f t="shared" si="620"/>
        <v>0</v>
      </c>
      <c r="EH279" s="118">
        <f t="shared" si="621"/>
        <v>0</v>
      </c>
      <c r="EI279" s="118">
        <f t="shared" si="622"/>
        <v>0</v>
      </c>
      <c r="EJ279" s="51">
        <f t="shared" si="623"/>
        <v>0</v>
      </c>
      <c r="ET279" s="48">
        <f t="shared" si="654"/>
        <v>36</v>
      </c>
      <c r="EU279" s="48">
        <v>10</v>
      </c>
      <c r="EV279" s="47" t="str">
        <f t="shared" si="624"/>
        <v>Jk2</v>
      </c>
      <c r="EW279" s="47"/>
      <c r="EX279" s="47" t="s">
        <v>241</v>
      </c>
      <c r="EY279" s="99" t="s">
        <v>242</v>
      </c>
      <c r="EZ279" s="47" t="s">
        <v>172</v>
      </c>
      <c r="FA279" s="99" t="s">
        <v>223</v>
      </c>
      <c r="FB279" s="99" t="s">
        <v>223</v>
      </c>
      <c r="FC279" s="47">
        <v>2</v>
      </c>
      <c r="FD279" s="48">
        <f t="shared" si="625"/>
        <v>24</v>
      </c>
      <c r="FE279" s="48">
        <f t="shared" si="626"/>
        <v>12</v>
      </c>
      <c r="FF279" s="48">
        <f t="shared" si="627"/>
        <v>33</v>
      </c>
      <c r="FG279" s="48">
        <f t="shared" si="628"/>
        <v>72</v>
      </c>
      <c r="FH279" s="48">
        <f t="shared" si="629"/>
        <v>91</v>
      </c>
      <c r="FI279" s="118">
        <f t="shared" si="630"/>
        <v>62270208</v>
      </c>
      <c r="FJ279" s="118">
        <f t="shared" si="631"/>
        <v>0</v>
      </c>
      <c r="FK279" s="118">
        <f t="shared" si="632"/>
        <v>0</v>
      </c>
      <c r="FL279" s="118">
        <f t="shared" si="633"/>
        <v>0</v>
      </c>
      <c r="FM279" s="51">
        <f t="shared" si="634"/>
        <v>0</v>
      </c>
      <c r="FO279" s="142"/>
      <c r="FP279" s="142"/>
      <c r="FQ279" s="142"/>
      <c r="FR279" s="142"/>
      <c r="FS279" s="142"/>
      <c r="FT279" s="142"/>
      <c r="FU279" s="142"/>
      <c r="FW279" s="48">
        <f t="shared" si="655"/>
        <v>36</v>
      </c>
      <c r="FX279" s="48">
        <v>10</v>
      </c>
      <c r="FY279" s="47" t="str">
        <f t="shared" si="635"/>
        <v>Jk2</v>
      </c>
      <c r="FZ279" s="47"/>
      <c r="GA279" s="47" t="s">
        <v>241</v>
      </c>
      <c r="GB279" s="99" t="s">
        <v>242</v>
      </c>
      <c r="GC279" s="47" t="s">
        <v>172</v>
      </c>
      <c r="GD279" s="99" t="s">
        <v>223</v>
      </c>
      <c r="GE279" s="99" t="s">
        <v>223</v>
      </c>
      <c r="GF279" s="47">
        <v>2</v>
      </c>
      <c r="GG279" s="48">
        <f t="shared" si="636"/>
        <v>24</v>
      </c>
      <c r="GH279" s="48">
        <f t="shared" si="637"/>
        <v>12</v>
      </c>
      <c r="GI279" s="48">
        <f t="shared" si="638"/>
        <v>33</v>
      </c>
      <c r="GJ279" s="48">
        <f t="shared" si="639"/>
        <v>72</v>
      </c>
      <c r="GK279" s="48">
        <f t="shared" si="640"/>
        <v>91</v>
      </c>
      <c r="GL279" s="118">
        <f t="shared" si="641"/>
        <v>62270208</v>
      </c>
      <c r="GM279" s="118">
        <f t="shared" si="642"/>
        <v>0</v>
      </c>
      <c r="GN279" s="118">
        <f t="shared" si="643"/>
        <v>0</v>
      </c>
      <c r="GO279" s="118">
        <f t="shared" si="644"/>
        <v>0</v>
      </c>
      <c r="GP279" s="51">
        <f t="shared" si="645"/>
        <v>0</v>
      </c>
      <c r="GS279" s="48">
        <v>8</v>
      </c>
      <c r="GT279" s="47">
        <v>3</v>
      </c>
      <c r="GU279" s="97" t="s">
        <v>240</v>
      </c>
      <c r="GV279" s="297">
        <f t="shared" si="594"/>
        <v>5</v>
      </c>
      <c r="GW279" s="47" t="s">
        <v>206</v>
      </c>
      <c r="GX279" s="99" t="str">
        <f t="shared" si="589"/>
        <v>Kg3</v>
      </c>
      <c r="GY279" s="48">
        <f t="shared" si="656"/>
        <v>50</v>
      </c>
      <c r="GZ279" s="305">
        <f t="shared" si="671"/>
        <v>35400.020300863929</v>
      </c>
      <c r="HA279" s="95">
        <f t="shared" si="595"/>
        <v>4946.1098754151535</v>
      </c>
      <c r="HB279" s="51">
        <f t="shared" si="591"/>
        <v>2.8223915481940051E-4</v>
      </c>
      <c r="HC279" s="51">
        <f t="shared" si="592"/>
        <v>1.6848257606962019E-4</v>
      </c>
      <c r="HD279" s="453">
        <f t="shared" si="593"/>
        <v>2.6252748422222005E-8</v>
      </c>
    </row>
    <row r="280" spans="13:212">
      <c r="M280" s="49" t="str">
        <f t="shared" si="668"/>
        <v>PIC-c</v>
      </c>
      <c r="N280" s="201" t="str">
        <f t="shared" si="658"/>
        <v/>
      </c>
      <c r="O280" s="47" t="str">
        <f t="shared" si="659"/>
        <v/>
      </c>
      <c r="P280" s="47" t="str">
        <f t="shared" si="660"/>
        <v/>
      </c>
      <c r="Q280" s="47" t="str">
        <f t="shared" si="661"/>
        <v/>
      </c>
      <c r="R280" s="201" t="str">
        <f t="shared" si="662"/>
        <v/>
      </c>
      <c r="AE280" s="49" t="str">
        <f t="shared" si="669"/>
        <v>PIC-c</v>
      </c>
      <c r="AF280" s="201" t="str">
        <f t="shared" si="663"/>
        <v/>
      </c>
      <c r="AG280" s="47" t="str">
        <f t="shared" si="664"/>
        <v/>
      </c>
      <c r="AH280" s="47" t="str">
        <f t="shared" si="665"/>
        <v/>
      </c>
      <c r="AI280" s="47" t="str">
        <f t="shared" si="666"/>
        <v/>
      </c>
      <c r="AJ280" s="201" t="str">
        <f t="shared" si="667"/>
        <v/>
      </c>
      <c r="AT280" s="46">
        <f t="shared" si="670"/>
        <v>12</v>
      </c>
      <c r="AU280" s="47">
        <f t="shared" si="670"/>
        <v>9</v>
      </c>
      <c r="AV280" s="47" t="str">
        <f t="shared" si="670"/>
        <v>Nn</v>
      </c>
      <c r="AW280" s="171">
        <f ca="1">$AW$144+AW195</f>
        <v>0</v>
      </c>
      <c r="AX280" s="171">
        <f ca="1">$AX$144+AX195</f>
        <v>0</v>
      </c>
      <c r="AY280" s="171">
        <f ca="1">$AY$144+AY195</f>
        <v>1.6767169483433216E-2</v>
      </c>
      <c r="AZ280" s="171">
        <f ca="1">$AZ$144+AZ195</f>
        <v>3.2541132228465469E-2</v>
      </c>
      <c r="BA280" s="171">
        <f ca="1">$BA$144+BA195</f>
        <v>2.1410805564370906E-2</v>
      </c>
      <c r="BK280" s="48">
        <f t="shared" si="646"/>
        <v>37</v>
      </c>
      <c r="BL280" s="48">
        <v>11</v>
      </c>
      <c r="BM280" s="47" t="str">
        <f t="shared" si="596"/>
        <v>Te5</v>
      </c>
      <c r="BN280" s="47"/>
      <c r="BO280" s="47" t="s">
        <v>243</v>
      </c>
      <c r="BP280" s="99" t="s">
        <v>244</v>
      </c>
      <c r="BQ280" s="99" t="s">
        <v>244</v>
      </c>
      <c r="BR280" s="99" t="s">
        <v>244</v>
      </c>
      <c r="BS280" s="99" t="s">
        <v>244</v>
      </c>
      <c r="BT280" s="47">
        <v>5</v>
      </c>
      <c r="BU280" s="48">
        <f t="shared" si="597"/>
        <v>15</v>
      </c>
      <c r="BV280" s="48">
        <f t="shared" si="598"/>
        <v>8</v>
      </c>
      <c r="BW280" s="48">
        <f t="shared" si="599"/>
        <v>48</v>
      </c>
      <c r="BX280" s="48">
        <f t="shared" si="600"/>
        <v>28</v>
      </c>
      <c r="BY280" s="48">
        <f t="shared" si="601"/>
        <v>24</v>
      </c>
      <c r="BZ280" s="118">
        <f t="shared" si="602"/>
        <v>3870720</v>
      </c>
      <c r="CA280" s="118">
        <f t="shared" si="603"/>
        <v>1001318.0274858529</v>
      </c>
      <c r="CB280" s="118">
        <f t="shared" si="604"/>
        <v>500</v>
      </c>
      <c r="CC280" s="118">
        <f t="shared" si="605"/>
        <v>500659013.74292648</v>
      </c>
      <c r="CD280" s="51">
        <f t="shared" si="606"/>
        <v>2.2971728711421519E-2</v>
      </c>
      <c r="CN280" s="48">
        <f t="shared" si="647"/>
        <v>37</v>
      </c>
      <c r="CO280" s="48">
        <v>11</v>
      </c>
      <c r="CP280" s="47" t="str">
        <f t="shared" si="607"/>
        <v>Te5</v>
      </c>
      <c r="CQ280" s="47"/>
      <c r="CR280" s="47" t="s">
        <v>243</v>
      </c>
      <c r="CS280" s="99" t="s">
        <v>244</v>
      </c>
      <c r="CT280" s="99" t="s">
        <v>244</v>
      </c>
      <c r="CU280" s="99" t="s">
        <v>244</v>
      </c>
      <c r="CV280" s="99" t="s">
        <v>244</v>
      </c>
      <c r="CW280" s="47">
        <v>5</v>
      </c>
      <c r="CX280" s="48">
        <f t="shared" si="648"/>
        <v>15</v>
      </c>
      <c r="CY280" s="48">
        <f t="shared" si="649"/>
        <v>8</v>
      </c>
      <c r="CZ280" s="48">
        <f t="shared" si="650"/>
        <v>48</v>
      </c>
      <c r="DA280" s="48">
        <f t="shared" si="651"/>
        <v>28</v>
      </c>
      <c r="DB280" s="48">
        <f t="shared" si="652"/>
        <v>24</v>
      </c>
      <c r="DC280" s="118">
        <f t="shared" si="608"/>
        <v>3870720</v>
      </c>
      <c r="DD280" s="118">
        <f t="shared" si="609"/>
        <v>856072.84665226785</v>
      </c>
      <c r="DE280" s="118">
        <f t="shared" si="610"/>
        <v>800</v>
      </c>
      <c r="DF280" s="118">
        <f t="shared" si="611"/>
        <v>684858277.3218143</v>
      </c>
      <c r="DG280" s="51">
        <f t="shared" si="612"/>
        <v>3.1423340278631855E-2</v>
      </c>
      <c r="DQ280" s="48">
        <f t="shared" si="653"/>
        <v>37</v>
      </c>
      <c r="DR280" s="48">
        <v>11</v>
      </c>
      <c r="DS280" s="47" t="str">
        <f t="shared" si="613"/>
        <v>Te5</v>
      </c>
      <c r="DT280" s="47"/>
      <c r="DU280" s="47" t="s">
        <v>243</v>
      </c>
      <c r="DV280" s="99" t="s">
        <v>244</v>
      </c>
      <c r="DW280" s="99" t="s">
        <v>244</v>
      </c>
      <c r="DX280" s="99" t="s">
        <v>244</v>
      </c>
      <c r="DY280" s="99" t="s">
        <v>244</v>
      </c>
      <c r="DZ280" s="47">
        <v>5</v>
      </c>
      <c r="EA280" s="48">
        <f t="shared" si="614"/>
        <v>15</v>
      </c>
      <c r="EB280" s="48">
        <f t="shared" si="615"/>
        <v>8</v>
      </c>
      <c r="EC280" s="48">
        <f t="shared" si="616"/>
        <v>48</v>
      </c>
      <c r="ED280" s="48">
        <f t="shared" si="617"/>
        <v>28</v>
      </c>
      <c r="EE280" s="48">
        <f t="shared" si="618"/>
        <v>24</v>
      </c>
      <c r="EF280" s="118">
        <f t="shared" si="619"/>
        <v>3870720</v>
      </c>
      <c r="EG280" s="118">
        <f t="shared" si="620"/>
        <v>1258440.6921866806</v>
      </c>
      <c r="EH280" s="118">
        <f t="shared" si="621"/>
        <v>1000</v>
      </c>
      <c r="EI280" s="118">
        <f t="shared" si="622"/>
        <v>1258440692.1866806</v>
      </c>
      <c r="EJ280" s="51">
        <f t="shared" si="623"/>
        <v>5.7741012119617255E-2</v>
      </c>
      <c r="ET280" s="48">
        <f t="shared" si="654"/>
        <v>37</v>
      </c>
      <c r="EU280" s="48">
        <v>11</v>
      </c>
      <c r="EV280" s="47" t="str">
        <f t="shared" si="624"/>
        <v>Te5</v>
      </c>
      <c r="EW280" s="47"/>
      <c r="EX280" s="47" t="s">
        <v>243</v>
      </c>
      <c r="EY280" s="99" t="s">
        <v>244</v>
      </c>
      <c r="EZ280" s="99" t="s">
        <v>244</v>
      </c>
      <c r="FA280" s="99" t="s">
        <v>244</v>
      </c>
      <c r="FB280" s="99" t="s">
        <v>244</v>
      </c>
      <c r="FC280" s="47">
        <v>5</v>
      </c>
      <c r="FD280" s="48">
        <f t="shared" si="625"/>
        <v>15</v>
      </c>
      <c r="FE280" s="48">
        <f t="shared" si="626"/>
        <v>8</v>
      </c>
      <c r="FF280" s="48">
        <f t="shared" si="627"/>
        <v>48</v>
      </c>
      <c r="FG280" s="48">
        <f t="shared" si="628"/>
        <v>28</v>
      </c>
      <c r="FH280" s="48">
        <f t="shared" si="629"/>
        <v>24</v>
      </c>
      <c r="FI280" s="118">
        <f t="shared" si="630"/>
        <v>3870720</v>
      </c>
      <c r="FJ280" s="118">
        <f t="shared" si="631"/>
        <v>829837.81294964033</v>
      </c>
      <c r="FK280" s="118">
        <f t="shared" si="632"/>
        <v>1500</v>
      </c>
      <c r="FL280" s="118">
        <f t="shared" si="633"/>
        <v>1244756719.4244604</v>
      </c>
      <c r="FM280" s="51">
        <f t="shared" si="634"/>
        <v>5.7113150638330494E-2</v>
      </c>
      <c r="FO280" s="142"/>
      <c r="FP280" s="142"/>
      <c r="FQ280" s="142"/>
      <c r="FR280" s="142"/>
      <c r="FS280" s="142"/>
      <c r="FT280" s="142"/>
      <c r="FU280" s="142"/>
      <c r="FW280" s="48">
        <f t="shared" si="655"/>
        <v>37</v>
      </c>
      <c r="FX280" s="48">
        <v>11</v>
      </c>
      <c r="FY280" s="47" t="str">
        <f t="shared" si="635"/>
        <v>Te5</v>
      </c>
      <c r="FZ280" s="47"/>
      <c r="GA280" s="47" t="s">
        <v>243</v>
      </c>
      <c r="GB280" s="99" t="s">
        <v>244</v>
      </c>
      <c r="GC280" s="99" t="s">
        <v>244</v>
      </c>
      <c r="GD280" s="99" t="s">
        <v>244</v>
      </c>
      <c r="GE280" s="99" t="s">
        <v>244</v>
      </c>
      <c r="GF280" s="47">
        <v>5</v>
      </c>
      <c r="GG280" s="48">
        <f t="shared" si="636"/>
        <v>15</v>
      </c>
      <c r="GH280" s="48">
        <f t="shared" si="637"/>
        <v>8</v>
      </c>
      <c r="GI280" s="48">
        <f t="shared" si="638"/>
        <v>48</v>
      </c>
      <c r="GJ280" s="48">
        <f t="shared" si="639"/>
        <v>28</v>
      </c>
      <c r="GK280" s="48">
        <f t="shared" si="640"/>
        <v>24</v>
      </c>
      <c r="GL280" s="118">
        <f t="shared" si="641"/>
        <v>3870720</v>
      </c>
      <c r="GM280" s="118">
        <f t="shared" si="642"/>
        <v>1728090</v>
      </c>
      <c r="GN280" s="118">
        <f t="shared" si="643"/>
        <v>3000</v>
      </c>
      <c r="GO280" s="118">
        <f t="shared" si="644"/>
        <v>5184270000</v>
      </c>
      <c r="GP280" s="51">
        <f t="shared" si="645"/>
        <v>0.23786976911976912</v>
      </c>
      <c r="GS280" s="48">
        <v>8</v>
      </c>
      <c r="GT280" s="47">
        <v>2</v>
      </c>
      <c r="GU280" s="97" t="s">
        <v>240</v>
      </c>
      <c r="GV280" s="297">
        <f t="shared" si="594"/>
        <v>5</v>
      </c>
      <c r="GW280" s="47" t="s">
        <v>206</v>
      </c>
      <c r="GX280" s="99" t="str">
        <f t="shared" si="589"/>
        <v>Kg2</v>
      </c>
      <c r="GY280" s="48">
        <f t="shared" si="656"/>
        <v>0</v>
      </c>
      <c r="GZ280" s="305">
        <f t="shared" si="671"/>
        <v>0</v>
      </c>
      <c r="HA280" s="95">
        <f t="shared" si="595"/>
        <v>0</v>
      </c>
      <c r="HB280" s="51">
        <f t="shared" si="591"/>
        <v>0</v>
      </c>
      <c r="HC280" s="51">
        <f t="shared" si="592"/>
        <v>0</v>
      </c>
      <c r="HD280" s="453">
        <f t="shared" si="593"/>
        <v>0</v>
      </c>
    </row>
    <row r="281" spans="13:212">
      <c r="M281" s="49" t="str">
        <f t="shared" si="668"/>
        <v>PIC-c</v>
      </c>
      <c r="N281" s="201" t="str">
        <f t="shared" si="658"/>
        <v/>
      </c>
      <c r="O281" s="47" t="str">
        <f t="shared" si="659"/>
        <v/>
      </c>
      <c r="P281" s="47" t="str">
        <f t="shared" si="660"/>
        <v/>
      </c>
      <c r="Q281" s="47" t="str">
        <f t="shared" si="661"/>
        <v/>
      </c>
      <c r="R281" s="201" t="str">
        <f t="shared" si="662"/>
        <v/>
      </c>
      <c r="AE281" s="49" t="str">
        <f t="shared" si="669"/>
        <v>PIC-c</v>
      </c>
      <c r="AF281" s="201" t="str">
        <f t="shared" si="663"/>
        <v/>
      </c>
      <c r="AG281" s="47" t="str">
        <f t="shared" si="664"/>
        <v/>
      </c>
      <c r="AH281" s="47" t="str">
        <f t="shared" si="665"/>
        <v/>
      </c>
      <c r="AI281" s="47" t="str">
        <f t="shared" si="666"/>
        <v/>
      </c>
      <c r="AJ281" s="201" t="str">
        <f t="shared" si="667"/>
        <v/>
      </c>
      <c r="AT281" s="46">
        <f t="shared" si="670"/>
        <v>13</v>
      </c>
      <c r="AU281" s="47" t="str">
        <f t="shared" si="670"/>
        <v>Scatter</v>
      </c>
      <c r="AV281" s="47" t="str">
        <f t="shared" si="670"/>
        <v>Sc</v>
      </c>
      <c r="AW281" s="171">
        <f ca="1">$AW$145+AW196</f>
        <v>0</v>
      </c>
      <c r="AX281" s="171">
        <f ca="1">$AX$145+AX196</f>
        <v>0</v>
      </c>
      <c r="AY281" s="171">
        <f ca="1">$AY$145+AY196</f>
        <v>2.0110321743503187E-2</v>
      </c>
      <c r="AZ281" s="171">
        <f ca="1">$AZ$145+AZ196</f>
        <v>4.6345857075685386E-3</v>
      </c>
      <c r="BA281" s="171">
        <f ca="1">$BA$145+BA196</f>
        <v>2.4413044955127859E-4</v>
      </c>
      <c r="BK281" s="48">
        <f t="shared" si="646"/>
        <v>38</v>
      </c>
      <c r="BL281" s="48">
        <v>11</v>
      </c>
      <c r="BM281" s="47" t="str">
        <f t="shared" si="596"/>
        <v>Te4</v>
      </c>
      <c r="BN281" s="47"/>
      <c r="BO281" s="47" t="s">
        <v>243</v>
      </c>
      <c r="BP281" s="99" t="s">
        <v>244</v>
      </c>
      <c r="BQ281" s="99" t="s">
        <v>244</v>
      </c>
      <c r="BR281" s="99" t="s">
        <v>244</v>
      </c>
      <c r="BS281" s="47" t="s">
        <v>184</v>
      </c>
      <c r="BT281" s="47">
        <v>4</v>
      </c>
      <c r="BU281" s="48">
        <f t="shared" si="597"/>
        <v>15</v>
      </c>
      <c r="BV281" s="48">
        <f t="shared" si="598"/>
        <v>8</v>
      </c>
      <c r="BW281" s="48">
        <f t="shared" si="599"/>
        <v>48</v>
      </c>
      <c r="BX281" s="48">
        <f t="shared" si="600"/>
        <v>28</v>
      </c>
      <c r="BY281" s="48">
        <f t="shared" si="601"/>
        <v>67</v>
      </c>
      <c r="BZ281" s="118">
        <f t="shared" si="602"/>
        <v>10805760</v>
      </c>
      <c r="CA281" s="118">
        <f t="shared" si="603"/>
        <v>2795346.1600646731</v>
      </c>
      <c r="CB281" s="118">
        <f t="shared" si="604"/>
        <v>100</v>
      </c>
      <c r="CC281" s="118">
        <f t="shared" si="605"/>
        <v>279534616.00646728</v>
      </c>
      <c r="CD281" s="51">
        <f t="shared" si="606"/>
        <v>1.2825881863877016E-2</v>
      </c>
      <c r="CN281" s="48">
        <f t="shared" si="647"/>
        <v>38</v>
      </c>
      <c r="CO281" s="48">
        <v>11</v>
      </c>
      <c r="CP281" s="47" t="str">
        <f t="shared" si="607"/>
        <v>Te4</v>
      </c>
      <c r="CQ281" s="47"/>
      <c r="CR281" s="47" t="s">
        <v>243</v>
      </c>
      <c r="CS281" s="99" t="s">
        <v>244</v>
      </c>
      <c r="CT281" s="99" t="s">
        <v>244</v>
      </c>
      <c r="CU281" s="99" t="s">
        <v>244</v>
      </c>
      <c r="CV281" s="47" t="s">
        <v>184</v>
      </c>
      <c r="CW281" s="47">
        <v>4</v>
      </c>
      <c r="CX281" s="48">
        <f t="shared" si="648"/>
        <v>15</v>
      </c>
      <c r="CY281" s="48">
        <f t="shared" si="649"/>
        <v>8</v>
      </c>
      <c r="CZ281" s="48">
        <f t="shared" si="650"/>
        <v>48</v>
      </c>
      <c r="DA281" s="48">
        <f t="shared" si="651"/>
        <v>28</v>
      </c>
      <c r="DB281" s="48">
        <f t="shared" si="652"/>
        <v>67</v>
      </c>
      <c r="DC281" s="118">
        <f t="shared" si="608"/>
        <v>10805760</v>
      </c>
      <c r="DD281" s="118">
        <f t="shared" si="609"/>
        <v>2389870.0302375811</v>
      </c>
      <c r="DE281" s="118">
        <f t="shared" si="610"/>
        <v>160</v>
      </c>
      <c r="DF281" s="118">
        <f t="shared" si="611"/>
        <v>382379204.83801299</v>
      </c>
      <c r="DG281" s="51">
        <f t="shared" si="612"/>
        <v>1.7544698322236121E-2</v>
      </c>
      <c r="DQ281" s="48">
        <f t="shared" si="653"/>
        <v>38</v>
      </c>
      <c r="DR281" s="48">
        <v>11</v>
      </c>
      <c r="DS281" s="47" t="str">
        <f t="shared" si="613"/>
        <v>Te4</v>
      </c>
      <c r="DT281" s="47"/>
      <c r="DU281" s="47" t="s">
        <v>243</v>
      </c>
      <c r="DV281" s="99" t="s">
        <v>244</v>
      </c>
      <c r="DW281" s="99" t="s">
        <v>244</v>
      </c>
      <c r="DX281" s="99" t="s">
        <v>244</v>
      </c>
      <c r="DY281" s="47" t="s">
        <v>184</v>
      </c>
      <c r="DZ281" s="47">
        <v>4</v>
      </c>
      <c r="EA281" s="48">
        <f t="shared" si="614"/>
        <v>15</v>
      </c>
      <c r="EB281" s="48">
        <f t="shared" si="615"/>
        <v>8</v>
      </c>
      <c r="EC281" s="48">
        <f t="shared" si="616"/>
        <v>48</v>
      </c>
      <c r="ED281" s="48">
        <f t="shared" si="617"/>
        <v>28</v>
      </c>
      <c r="EE281" s="48">
        <f t="shared" si="618"/>
        <v>67</v>
      </c>
      <c r="EF281" s="118">
        <f t="shared" si="619"/>
        <v>10805760</v>
      </c>
      <c r="EG281" s="118">
        <f t="shared" si="620"/>
        <v>3513146.9323544833</v>
      </c>
      <c r="EH281" s="118">
        <f t="shared" si="621"/>
        <v>200</v>
      </c>
      <c r="EI281" s="118">
        <f t="shared" si="622"/>
        <v>702629386.4708966</v>
      </c>
      <c r="EJ281" s="51">
        <f t="shared" si="623"/>
        <v>3.2238731766786301E-2</v>
      </c>
      <c r="ET281" s="48">
        <f t="shared" si="654"/>
        <v>38</v>
      </c>
      <c r="EU281" s="48">
        <v>11</v>
      </c>
      <c r="EV281" s="47" t="str">
        <f t="shared" si="624"/>
        <v>Te4</v>
      </c>
      <c r="EW281" s="47"/>
      <c r="EX281" s="47" t="s">
        <v>243</v>
      </c>
      <c r="EY281" s="99" t="s">
        <v>244</v>
      </c>
      <c r="EZ281" s="99" t="s">
        <v>244</v>
      </c>
      <c r="FA281" s="99" t="s">
        <v>244</v>
      </c>
      <c r="FB281" s="47" t="s">
        <v>184</v>
      </c>
      <c r="FC281" s="47">
        <v>4</v>
      </c>
      <c r="FD281" s="48">
        <f t="shared" si="625"/>
        <v>15</v>
      </c>
      <c r="FE281" s="48">
        <f t="shared" si="626"/>
        <v>8</v>
      </c>
      <c r="FF281" s="48">
        <f t="shared" si="627"/>
        <v>48</v>
      </c>
      <c r="FG281" s="48">
        <f t="shared" si="628"/>
        <v>28</v>
      </c>
      <c r="FH281" s="48">
        <f t="shared" si="629"/>
        <v>67</v>
      </c>
      <c r="FI281" s="118">
        <f t="shared" si="630"/>
        <v>10805760</v>
      </c>
      <c r="FJ281" s="118">
        <f t="shared" si="631"/>
        <v>2316630.5611510794</v>
      </c>
      <c r="FK281" s="118">
        <f t="shared" si="632"/>
        <v>300</v>
      </c>
      <c r="FL281" s="118">
        <f t="shared" si="633"/>
        <v>694989168.3453238</v>
      </c>
      <c r="FM281" s="51">
        <f t="shared" si="634"/>
        <v>3.1888175773067864E-2</v>
      </c>
      <c r="FO281" s="142"/>
      <c r="FP281" s="142"/>
      <c r="FQ281" s="142"/>
      <c r="FR281" s="142"/>
      <c r="FS281" s="142"/>
      <c r="FT281" s="142"/>
      <c r="FU281" s="142"/>
      <c r="FW281" s="48">
        <f t="shared" si="655"/>
        <v>38</v>
      </c>
      <c r="FX281" s="48">
        <v>11</v>
      </c>
      <c r="FY281" s="47" t="str">
        <f t="shared" si="635"/>
        <v>Te4</v>
      </c>
      <c r="FZ281" s="47"/>
      <c r="GA281" s="47" t="s">
        <v>243</v>
      </c>
      <c r="GB281" s="99" t="s">
        <v>244</v>
      </c>
      <c r="GC281" s="99" t="s">
        <v>244</v>
      </c>
      <c r="GD281" s="99" t="s">
        <v>244</v>
      </c>
      <c r="GE281" s="47" t="s">
        <v>184</v>
      </c>
      <c r="GF281" s="47">
        <v>4</v>
      </c>
      <c r="GG281" s="48">
        <f t="shared" si="636"/>
        <v>15</v>
      </c>
      <c r="GH281" s="48">
        <f t="shared" si="637"/>
        <v>8</v>
      </c>
      <c r="GI281" s="48">
        <f t="shared" si="638"/>
        <v>48</v>
      </c>
      <c r="GJ281" s="48">
        <f t="shared" si="639"/>
        <v>28</v>
      </c>
      <c r="GK281" s="48">
        <f t="shared" si="640"/>
        <v>67</v>
      </c>
      <c r="GL281" s="118">
        <f t="shared" si="641"/>
        <v>10805760</v>
      </c>
      <c r="GM281" s="118">
        <f t="shared" si="642"/>
        <v>4824251.25</v>
      </c>
      <c r="GN281" s="118">
        <f t="shared" si="643"/>
        <v>600</v>
      </c>
      <c r="GO281" s="118">
        <f t="shared" si="644"/>
        <v>2894550750</v>
      </c>
      <c r="GP281" s="51">
        <f t="shared" si="645"/>
        <v>0.13281062109187108</v>
      </c>
      <c r="GS281" s="48">
        <v>8</v>
      </c>
      <c r="GT281" s="47">
        <v>1</v>
      </c>
      <c r="GU281" s="97" t="s">
        <v>240</v>
      </c>
      <c r="GV281" s="297">
        <f t="shared" si="594"/>
        <v>5</v>
      </c>
      <c r="GW281" s="47" t="s">
        <v>206</v>
      </c>
      <c r="GX281" s="99" t="str">
        <f t="shared" si="589"/>
        <v>Kg1</v>
      </c>
      <c r="GY281" s="48">
        <f t="shared" si="656"/>
        <v>0</v>
      </c>
      <c r="GZ281" s="305">
        <f t="shared" si="671"/>
        <v>0</v>
      </c>
      <c r="HA281" s="95">
        <f t="shared" si="595"/>
        <v>0</v>
      </c>
      <c r="HB281" s="51">
        <f t="shared" si="591"/>
        <v>0</v>
      </c>
      <c r="HC281" s="51">
        <f t="shared" si="592"/>
        <v>0</v>
      </c>
      <c r="HD281" s="453">
        <f t="shared" si="593"/>
        <v>0</v>
      </c>
    </row>
    <row r="282" spans="13:212">
      <c r="M282" s="49" t="str">
        <f t="shared" si="668"/>
        <v>PIC-c</v>
      </c>
      <c r="N282" s="201" t="str">
        <f t="shared" si="658"/>
        <v/>
      </c>
      <c r="O282" s="47" t="str">
        <f t="shared" si="659"/>
        <v/>
      </c>
      <c r="P282" s="47" t="str">
        <f t="shared" si="660"/>
        <v/>
      </c>
      <c r="Q282" s="47" t="str">
        <f t="shared" si="661"/>
        <v/>
      </c>
      <c r="R282" s="201" t="str">
        <f t="shared" si="662"/>
        <v/>
      </c>
      <c r="AE282" s="49" t="str">
        <f t="shared" si="669"/>
        <v>PIC-c</v>
      </c>
      <c r="AF282" s="201" t="str">
        <f t="shared" si="663"/>
        <v/>
      </c>
      <c r="AG282" s="47" t="str">
        <f t="shared" si="664"/>
        <v/>
      </c>
      <c r="AH282" s="47" t="str">
        <f t="shared" si="665"/>
        <v/>
      </c>
      <c r="AI282" s="47" t="str">
        <f t="shared" si="666"/>
        <v/>
      </c>
      <c r="AJ282" s="201">
        <f t="shared" si="667"/>
        <v>1</v>
      </c>
      <c r="AU282" s="63"/>
      <c r="AV282" s="186"/>
      <c r="AW282" s="186"/>
      <c r="AX282" s="186"/>
      <c r="AY282" s="186"/>
      <c r="AZ282" s="187"/>
      <c r="BA282" s="188">
        <f ca="1">SUM(AW269:BA281)</f>
        <v>0.82193811839581221</v>
      </c>
      <c r="BK282" s="48">
        <f t="shared" si="646"/>
        <v>39</v>
      </c>
      <c r="BL282" s="48">
        <v>11</v>
      </c>
      <c r="BM282" s="47" t="str">
        <f t="shared" si="596"/>
        <v>Te3</v>
      </c>
      <c r="BN282" s="47"/>
      <c r="BO282" s="47" t="s">
        <v>243</v>
      </c>
      <c r="BP282" s="99" t="s">
        <v>244</v>
      </c>
      <c r="BQ282" s="99" t="s">
        <v>244</v>
      </c>
      <c r="BR282" s="47" t="s">
        <v>184</v>
      </c>
      <c r="BS282" s="99" t="s">
        <v>223</v>
      </c>
      <c r="BT282" s="47">
        <v>3</v>
      </c>
      <c r="BU282" s="48">
        <f t="shared" si="597"/>
        <v>15</v>
      </c>
      <c r="BV282" s="48">
        <f t="shared" si="598"/>
        <v>8</v>
      </c>
      <c r="BW282" s="48">
        <f t="shared" si="599"/>
        <v>48</v>
      </c>
      <c r="BX282" s="48">
        <f t="shared" si="600"/>
        <v>46</v>
      </c>
      <c r="BY282" s="48">
        <f t="shared" si="601"/>
        <v>91</v>
      </c>
      <c r="BZ282" s="118">
        <f t="shared" si="602"/>
        <v>24111360</v>
      </c>
      <c r="CA282" s="118">
        <f t="shared" si="603"/>
        <v>6237376.8795472924</v>
      </c>
      <c r="CB282" s="118">
        <f t="shared" si="604"/>
        <v>50</v>
      </c>
      <c r="CC282" s="118">
        <f t="shared" si="605"/>
        <v>311868843.9773646</v>
      </c>
      <c r="CD282" s="51">
        <f t="shared" si="606"/>
        <v>1.4309472676489653E-2</v>
      </c>
      <c r="CN282" s="48">
        <f t="shared" si="647"/>
        <v>39</v>
      </c>
      <c r="CO282" s="48">
        <v>11</v>
      </c>
      <c r="CP282" s="47" t="str">
        <f t="shared" si="607"/>
        <v>Te3</v>
      </c>
      <c r="CQ282" s="47"/>
      <c r="CR282" s="47" t="s">
        <v>243</v>
      </c>
      <c r="CS282" s="99" t="s">
        <v>244</v>
      </c>
      <c r="CT282" s="99" t="s">
        <v>244</v>
      </c>
      <c r="CU282" s="47" t="s">
        <v>184</v>
      </c>
      <c r="CV282" s="99" t="s">
        <v>223</v>
      </c>
      <c r="CW282" s="47">
        <v>3</v>
      </c>
      <c r="CX282" s="48">
        <f t="shared" si="648"/>
        <v>15</v>
      </c>
      <c r="CY282" s="48">
        <f t="shared" si="649"/>
        <v>8</v>
      </c>
      <c r="CZ282" s="48">
        <f t="shared" si="650"/>
        <v>48</v>
      </c>
      <c r="DA282" s="48">
        <f t="shared" si="651"/>
        <v>46</v>
      </c>
      <c r="DB282" s="48">
        <f t="shared" si="652"/>
        <v>91</v>
      </c>
      <c r="DC282" s="118">
        <f t="shared" si="608"/>
        <v>24111360</v>
      </c>
      <c r="DD282" s="118">
        <f t="shared" si="609"/>
        <v>5332620.4406047519</v>
      </c>
      <c r="DE282" s="118">
        <f t="shared" si="610"/>
        <v>80</v>
      </c>
      <c r="DF282" s="118">
        <f t="shared" si="611"/>
        <v>426609635.24838018</v>
      </c>
      <c r="DG282" s="51">
        <f t="shared" si="612"/>
        <v>1.9574122381897763E-2</v>
      </c>
      <c r="DQ282" s="48">
        <f t="shared" si="653"/>
        <v>39</v>
      </c>
      <c r="DR282" s="48">
        <v>11</v>
      </c>
      <c r="DS282" s="47" t="str">
        <f t="shared" si="613"/>
        <v>Te3</v>
      </c>
      <c r="DT282" s="47"/>
      <c r="DU282" s="47" t="s">
        <v>243</v>
      </c>
      <c r="DV282" s="99" t="s">
        <v>244</v>
      </c>
      <c r="DW282" s="99" t="s">
        <v>244</v>
      </c>
      <c r="DX282" s="47" t="s">
        <v>184</v>
      </c>
      <c r="DY282" s="99" t="s">
        <v>223</v>
      </c>
      <c r="DZ282" s="47">
        <v>3</v>
      </c>
      <c r="EA282" s="48">
        <f t="shared" si="614"/>
        <v>15</v>
      </c>
      <c r="EB282" s="48">
        <f t="shared" si="615"/>
        <v>8</v>
      </c>
      <c r="EC282" s="48">
        <f t="shared" si="616"/>
        <v>48</v>
      </c>
      <c r="ED282" s="48">
        <f t="shared" si="617"/>
        <v>46</v>
      </c>
      <c r="EE282" s="48">
        <f t="shared" si="618"/>
        <v>91</v>
      </c>
      <c r="EF282" s="118">
        <f t="shared" si="619"/>
        <v>24111360</v>
      </c>
      <c r="EG282" s="118">
        <f t="shared" si="620"/>
        <v>7839036.8117461978</v>
      </c>
      <c r="EH282" s="118">
        <f t="shared" si="621"/>
        <v>100</v>
      </c>
      <c r="EI282" s="118">
        <f t="shared" si="622"/>
        <v>783903681.17461979</v>
      </c>
      <c r="EJ282" s="51">
        <f t="shared" si="623"/>
        <v>3.5967838799511584E-2</v>
      </c>
      <c r="ET282" s="48">
        <f t="shared" si="654"/>
        <v>39</v>
      </c>
      <c r="EU282" s="48">
        <v>11</v>
      </c>
      <c r="EV282" s="47" t="str">
        <f t="shared" si="624"/>
        <v>Te3</v>
      </c>
      <c r="EW282" s="47"/>
      <c r="EX282" s="47" t="s">
        <v>243</v>
      </c>
      <c r="EY282" s="99" t="s">
        <v>244</v>
      </c>
      <c r="EZ282" s="99" t="s">
        <v>244</v>
      </c>
      <c r="FA282" s="47" t="s">
        <v>184</v>
      </c>
      <c r="FB282" s="99" t="s">
        <v>223</v>
      </c>
      <c r="FC282" s="47">
        <v>3</v>
      </c>
      <c r="FD282" s="48">
        <f t="shared" si="625"/>
        <v>15</v>
      </c>
      <c r="FE282" s="48">
        <f t="shared" si="626"/>
        <v>8</v>
      </c>
      <c r="FF282" s="48">
        <f t="shared" si="627"/>
        <v>48</v>
      </c>
      <c r="FG282" s="48">
        <f t="shared" si="628"/>
        <v>46</v>
      </c>
      <c r="FH282" s="48">
        <f t="shared" si="629"/>
        <v>91</v>
      </c>
      <c r="FI282" s="118">
        <f t="shared" si="630"/>
        <v>24111360</v>
      </c>
      <c r="FJ282" s="118">
        <f t="shared" si="631"/>
        <v>5169198.0431654677</v>
      </c>
      <c r="FK282" s="118">
        <f t="shared" si="632"/>
        <v>150</v>
      </c>
      <c r="FL282" s="118">
        <f t="shared" si="633"/>
        <v>775379706.47482014</v>
      </c>
      <c r="FM282" s="51">
        <f t="shared" si="634"/>
        <v>3.5576733418460037E-2</v>
      </c>
      <c r="FO282" s="142"/>
      <c r="FP282" s="142"/>
      <c r="FQ282" s="142"/>
      <c r="FR282" s="142"/>
      <c r="FS282" s="142"/>
      <c r="FT282" s="142"/>
      <c r="FU282" s="142"/>
      <c r="FW282" s="48">
        <f t="shared" si="655"/>
        <v>39</v>
      </c>
      <c r="FX282" s="48">
        <v>11</v>
      </c>
      <c r="FY282" s="47" t="str">
        <f t="shared" si="635"/>
        <v>Te3</v>
      </c>
      <c r="FZ282" s="47"/>
      <c r="GA282" s="47" t="s">
        <v>243</v>
      </c>
      <c r="GB282" s="99" t="s">
        <v>244</v>
      </c>
      <c r="GC282" s="99" t="s">
        <v>244</v>
      </c>
      <c r="GD282" s="47" t="s">
        <v>184</v>
      </c>
      <c r="GE282" s="99" t="s">
        <v>223</v>
      </c>
      <c r="GF282" s="47">
        <v>3</v>
      </c>
      <c r="GG282" s="48">
        <f t="shared" si="636"/>
        <v>15</v>
      </c>
      <c r="GH282" s="48">
        <f t="shared" si="637"/>
        <v>8</v>
      </c>
      <c r="GI282" s="48">
        <f t="shared" si="638"/>
        <v>48</v>
      </c>
      <c r="GJ282" s="48">
        <f t="shared" si="639"/>
        <v>46</v>
      </c>
      <c r="GK282" s="48">
        <f t="shared" si="640"/>
        <v>91</v>
      </c>
      <c r="GL282" s="118">
        <f t="shared" si="641"/>
        <v>24111360</v>
      </c>
      <c r="GM282" s="118">
        <f t="shared" si="642"/>
        <v>10764560.625</v>
      </c>
      <c r="GN282" s="118">
        <f t="shared" si="643"/>
        <v>300</v>
      </c>
      <c r="GO282" s="118">
        <f t="shared" si="644"/>
        <v>3229368187.5</v>
      </c>
      <c r="GP282" s="51">
        <f t="shared" si="645"/>
        <v>0.14817304368085618</v>
      </c>
      <c r="GS282" s="48">
        <v>9</v>
      </c>
      <c r="GT282" s="47">
        <v>5</v>
      </c>
      <c r="GU282" s="97" t="s">
        <v>240</v>
      </c>
      <c r="GV282" s="297">
        <f t="shared" si="594"/>
        <v>5</v>
      </c>
      <c r="GW282" s="47" t="s">
        <v>206</v>
      </c>
      <c r="GX282" s="99" t="str">
        <f t="shared" si="589"/>
        <v>Qn5</v>
      </c>
      <c r="GY282" s="48">
        <f t="shared" si="656"/>
        <v>500</v>
      </c>
      <c r="GZ282" s="305">
        <f t="shared" si="671"/>
        <v>112035.22908405286</v>
      </c>
      <c r="HA282" s="95">
        <f t="shared" si="595"/>
        <v>1562.833328690205</v>
      </c>
      <c r="HB282" s="51">
        <f t="shared" si="591"/>
        <v>8.9324040206579484E-4</v>
      </c>
      <c r="HC282" s="51">
        <f t="shared" si="592"/>
        <v>5.3321958140714965E-3</v>
      </c>
      <c r="HD282" s="453">
        <f t="shared" si="593"/>
        <v>3.6101774742684015E-2</v>
      </c>
    </row>
    <row r="283" spans="13:212">
      <c r="M283" s="49" t="str">
        <f t="shared" si="668"/>
        <v>PIC-c</v>
      </c>
      <c r="N283" s="201" t="str">
        <f t="shared" si="658"/>
        <v/>
      </c>
      <c r="O283" s="47" t="str">
        <f t="shared" si="659"/>
        <v/>
      </c>
      <c r="P283" s="47" t="str">
        <f t="shared" si="660"/>
        <v/>
      </c>
      <c r="Q283" s="47" t="str">
        <f t="shared" si="661"/>
        <v/>
      </c>
      <c r="R283" s="201" t="str">
        <f t="shared" si="662"/>
        <v/>
      </c>
      <c r="AE283" s="49" t="str">
        <f t="shared" si="669"/>
        <v>PIC-c</v>
      </c>
      <c r="AF283" s="201" t="str">
        <f t="shared" si="663"/>
        <v/>
      </c>
      <c r="AG283" s="47" t="str">
        <f t="shared" si="664"/>
        <v/>
      </c>
      <c r="AH283" s="47" t="str">
        <f t="shared" si="665"/>
        <v/>
      </c>
      <c r="AI283" s="47" t="str">
        <f t="shared" si="666"/>
        <v/>
      </c>
      <c r="AJ283" s="201">
        <f t="shared" si="667"/>
        <v>1</v>
      </c>
      <c r="BK283" s="48">
        <f t="shared" si="646"/>
        <v>40</v>
      </c>
      <c r="BL283" s="48">
        <v>11</v>
      </c>
      <c r="BM283" s="47" t="str">
        <f t="shared" si="596"/>
        <v>Te2</v>
      </c>
      <c r="BN283" s="123"/>
      <c r="BO283" s="47" t="s">
        <v>243</v>
      </c>
      <c r="BP283" s="99" t="s">
        <v>244</v>
      </c>
      <c r="BQ283" s="47" t="s">
        <v>184</v>
      </c>
      <c r="BR283" s="99" t="s">
        <v>223</v>
      </c>
      <c r="BS283" s="99" t="s">
        <v>223</v>
      </c>
      <c r="BT283" s="47">
        <v>2</v>
      </c>
      <c r="BU283" s="48">
        <f t="shared" si="597"/>
        <v>15</v>
      </c>
      <c r="BV283" s="48">
        <f t="shared" si="598"/>
        <v>8</v>
      </c>
      <c r="BW283" s="48">
        <f t="shared" si="599"/>
        <v>8</v>
      </c>
      <c r="BX283" s="48">
        <f t="shared" si="600"/>
        <v>72</v>
      </c>
      <c r="BY283" s="48">
        <f t="shared" si="601"/>
        <v>91</v>
      </c>
      <c r="BZ283" s="118">
        <f t="shared" si="602"/>
        <v>6289920</v>
      </c>
      <c r="CA283" s="118">
        <f t="shared" si="603"/>
        <v>0</v>
      </c>
      <c r="CB283" s="118">
        <f t="shared" si="604"/>
        <v>0</v>
      </c>
      <c r="CC283" s="118">
        <f t="shared" si="605"/>
        <v>0</v>
      </c>
      <c r="CD283" s="51">
        <f t="shared" si="606"/>
        <v>0</v>
      </c>
      <c r="CN283" s="48">
        <f t="shared" si="647"/>
        <v>40</v>
      </c>
      <c r="CO283" s="48">
        <v>11</v>
      </c>
      <c r="CP283" s="47" t="str">
        <f t="shared" si="607"/>
        <v>Te2</v>
      </c>
      <c r="CQ283" s="123"/>
      <c r="CR283" s="47" t="s">
        <v>243</v>
      </c>
      <c r="CS283" s="99" t="s">
        <v>244</v>
      </c>
      <c r="CT283" s="47" t="s">
        <v>184</v>
      </c>
      <c r="CU283" s="99" t="s">
        <v>223</v>
      </c>
      <c r="CV283" s="99" t="s">
        <v>223</v>
      </c>
      <c r="CW283" s="47">
        <v>2</v>
      </c>
      <c r="CX283" s="48">
        <f t="shared" si="648"/>
        <v>15</v>
      </c>
      <c r="CY283" s="48">
        <f t="shared" si="649"/>
        <v>8</v>
      </c>
      <c r="CZ283" s="48">
        <f t="shared" si="650"/>
        <v>8</v>
      </c>
      <c r="DA283" s="48">
        <f t="shared" si="651"/>
        <v>72</v>
      </c>
      <c r="DB283" s="48">
        <f t="shared" si="652"/>
        <v>91</v>
      </c>
      <c r="DC283" s="118">
        <f t="shared" si="608"/>
        <v>6289920</v>
      </c>
      <c r="DD283" s="118">
        <f t="shared" si="609"/>
        <v>0</v>
      </c>
      <c r="DE283" s="118">
        <f t="shared" si="610"/>
        <v>0</v>
      </c>
      <c r="DF283" s="118">
        <f t="shared" si="611"/>
        <v>0</v>
      </c>
      <c r="DG283" s="51">
        <f t="shared" si="612"/>
        <v>0</v>
      </c>
      <c r="DQ283" s="48">
        <f t="shared" si="653"/>
        <v>40</v>
      </c>
      <c r="DR283" s="48">
        <v>11</v>
      </c>
      <c r="DS283" s="47" t="str">
        <f t="shared" si="613"/>
        <v>Te2</v>
      </c>
      <c r="DT283" s="123"/>
      <c r="DU283" s="47" t="s">
        <v>243</v>
      </c>
      <c r="DV283" s="99" t="s">
        <v>244</v>
      </c>
      <c r="DW283" s="47" t="s">
        <v>184</v>
      </c>
      <c r="DX283" s="99" t="s">
        <v>223</v>
      </c>
      <c r="DY283" s="99" t="s">
        <v>223</v>
      </c>
      <c r="DZ283" s="47">
        <v>2</v>
      </c>
      <c r="EA283" s="48">
        <f t="shared" si="614"/>
        <v>15</v>
      </c>
      <c r="EB283" s="48">
        <f t="shared" si="615"/>
        <v>8</v>
      </c>
      <c r="EC283" s="48">
        <f t="shared" si="616"/>
        <v>8</v>
      </c>
      <c r="ED283" s="48">
        <f t="shared" si="617"/>
        <v>72</v>
      </c>
      <c r="EE283" s="48">
        <f t="shared" si="618"/>
        <v>91</v>
      </c>
      <c r="EF283" s="118">
        <f t="shared" si="619"/>
        <v>6289920</v>
      </c>
      <c r="EG283" s="118">
        <f t="shared" si="620"/>
        <v>0</v>
      </c>
      <c r="EH283" s="118">
        <f t="shared" si="621"/>
        <v>0</v>
      </c>
      <c r="EI283" s="118">
        <f t="shared" si="622"/>
        <v>0</v>
      </c>
      <c r="EJ283" s="51">
        <f t="shared" si="623"/>
        <v>0</v>
      </c>
      <c r="ET283" s="48">
        <f t="shared" si="654"/>
        <v>40</v>
      </c>
      <c r="EU283" s="48">
        <v>11</v>
      </c>
      <c r="EV283" s="47" t="str">
        <f t="shared" si="624"/>
        <v>Te2</v>
      </c>
      <c r="EW283" s="123"/>
      <c r="EX283" s="47" t="s">
        <v>243</v>
      </c>
      <c r="EY283" s="99" t="s">
        <v>244</v>
      </c>
      <c r="EZ283" s="47" t="s">
        <v>184</v>
      </c>
      <c r="FA283" s="99" t="s">
        <v>223</v>
      </c>
      <c r="FB283" s="99" t="s">
        <v>223</v>
      </c>
      <c r="FC283" s="47">
        <v>2</v>
      </c>
      <c r="FD283" s="48">
        <f t="shared" si="625"/>
        <v>15</v>
      </c>
      <c r="FE283" s="48">
        <f t="shared" si="626"/>
        <v>8</v>
      </c>
      <c r="FF283" s="48">
        <f t="shared" si="627"/>
        <v>8</v>
      </c>
      <c r="FG283" s="48">
        <f t="shared" si="628"/>
        <v>72</v>
      </c>
      <c r="FH283" s="48">
        <f t="shared" si="629"/>
        <v>91</v>
      </c>
      <c r="FI283" s="118">
        <f t="shared" si="630"/>
        <v>6289920</v>
      </c>
      <c r="FJ283" s="118">
        <f t="shared" si="631"/>
        <v>0</v>
      </c>
      <c r="FK283" s="118">
        <f t="shared" si="632"/>
        <v>0</v>
      </c>
      <c r="FL283" s="118">
        <f t="shared" si="633"/>
        <v>0</v>
      </c>
      <c r="FM283" s="51">
        <f t="shared" si="634"/>
        <v>0</v>
      </c>
      <c r="FO283" s="142"/>
      <c r="FP283" s="142"/>
      <c r="FQ283" s="142"/>
      <c r="FR283" s="142"/>
      <c r="FS283" s="142"/>
      <c r="FT283" s="142"/>
      <c r="FU283" s="142"/>
      <c r="FW283" s="48">
        <f t="shared" si="655"/>
        <v>40</v>
      </c>
      <c r="FX283" s="48">
        <v>11</v>
      </c>
      <c r="FY283" s="47" t="str">
        <f t="shared" si="635"/>
        <v>Te2</v>
      </c>
      <c r="FZ283" s="123"/>
      <c r="GA283" s="47" t="s">
        <v>243</v>
      </c>
      <c r="GB283" s="99" t="s">
        <v>244</v>
      </c>
      <c r="GC283" s="47" t="s">
        <v>184</v>
      </c>
      <c r="GD283" s="99" t="s">
        <v>223</v>
      </c>
      <c r="GE283" s="99" t="s">
        <v>223</v>
      </c>
      <c r="GF283" s="47">
        <v>2</v>
      </c>
      <c r="GG283" s="48">
        <f t="shared" si="636"/>
        <v>15</v>
      </c>
      <c r="GH283" s="48">
        <f t="shared" si="637"/>
        <v>8</v>
      </c>
      <c r="GI283" s="48">
        <f t="shared" si="638"/>
        <v>8</v>
      </c>
      <c r="GJ283" s="48">
        <f t="shared" si="639"/>
        <v>72</v>
      </c>
      <c r="GK283" s="48">
        <f t="shared" si="640"/>
        <v>91</v>
      </c>
      <c r="GL283" s="118">
        <f t="shared" si="641"/>
        <v>6289920</v>
      </c>
      <c r="GM283" s="118">
        <f t="shared" si="642"/>
        <v>0</v>
      </c>
      <c r="GN283" s="118">
        <f t="shared" si="643"/>
        <v>0</v>
      </c>
      <c r="GO283" s="118">
        <f t="shared" si="644"/>
        <v>0</v>
      </c>
      <c r="GP283" s="51">
        <f t="shared" si="645"/>
        <v>0</v>
      </c>
      <c r="GS283" s="48">
        <v>9</v>
      </c>
      <c r="GT283" s="47">
        <v>4</v>
      </c>
      <c r="GU283" s="97" t="s">
        <v>240</v>
      </c>
      <c r="GV283" s="297">
        <f t="shared" si="594"/>
        <v>5</v>
      </c>
      <c r="GW283" s="47" t="s">
        <v>206</v>
      </c>
      <c r="GX283" s="99" t="str">
        <f t="shared" si="589"/>
        <v>Qn4</v>
      </c>
      <c r="GY283" s="48">
        <f t="shared" si="656"/>
        <v>100</v>
      </c>
      <c r="GZ283" s="305">
        <f t="shared" si="671"/>
        <v>126973.25962859325</v>
      </c>
      <c r="HA283" s="95">
        <f t="shared" si="595"/>
        <v>1378.9705841384161</v>
      </c>
      <c r="HB283" s="51">
        <f t="shared" si="591"/>
        <v>1.0123391223412343E-3</v>
      </c>
      <c r="HC283" s="51">
        <f t="shared" si="592"/>
        <v>1.2086310511895393E-3</v>
      </c>
      <c r="HD283" s="453">
        <f t="shared" si="593"/>
        <v>5.1746294248032111E-4</v>
      </c>
    </row>
    <row r="284" spans="13:212">
      <c r="M284" s="49" t="str">
        <f t="shared" si="668"/>
        <v>PIC-c</v>
      </c>
      <c r="N284" s="201" t="str">
        <f t="shared" si="658"/>
        <v/>
      </c>
      <c r="O284" s="47" t="str">
        <f t="shared" si="659"/>
        <v/>
      </c>
      <c r="P284" s="47" t="str">
        <f t="shared" si="660"/>
        <v/>
      </c>
      <c r="Q284" s="47" t="str">
        <f t="shared" si="661"/>
        <v/>
      </c>
      <c r="R284" s="201" t="str">
        <f t="shared" si="662"/>
        <v/>
      </c>
      <c r="AE284" s="49" t="str">
        <f t="shared" si="669"/>
        <v>PIC-c</v>
      </c>
      <c r="AF284" s="201" t="str">
        <f t="shared" si="663"/>
        <v/>
      </c>
      <c r="AG284" s="47" t="str">
        <f t="shared" si="664"/>
        <v/>
      </c>
      <c r="AH284" s="47" t="str">
        <f t="shared" si="665"/>
        <v/>
      </c>
      <c r="AI284" s="47" t="str">
        <f t="shared" si="666"/>
        <v/>
      </c>
      <c r="AJ284" s="201">
        <f t="shared" si="667"/>
        <v>1</v>
      </c>
      <c r="AU284" s="100" t="s">
        <v>263</v>
      </c>
      <c r="AV284" s="84"/>
      <c r="AW284" s="84"/>
      <c r="AX284" s="84"/>
      <c r="AY284" s="84"/>
      <c r="AZ284" s="84"/>
      <c r="BA284" s="85"/>
      <c r="BK284" s="48">
        <f t="shared" si="646"/>
        <v>41</v>
      </c>
      <c r="BL284" s="48">
        <v>12</v>
      </c>
      <c r="BM284" s="47" t="str">
        <f t="shared" si="596"/>
        <v>Nn5</v>
      </c>
      <c r="BN284" s="47"/>
      <c r="BO284" s="47" t="s">
        <v>250</v>
      </c>
      <c r="BP284" s="99" t="s">
        <v>251</v>
      </c>
      <c r="BQ284" s="99" t="s">
        <v>251</v>
      </c>
      <c r="BR284" s="99" t="s">
        <v>251</v>
      </c>
      <c r="BS284" s="99" t="s">
        <v>251</v>
      </c>
      <c r="BT284" s="47">
        <v>5</v>
      </c>
      <c r="BU284" s="48">
        <f t="shared" si="597"/>
        <v>33</v>
      </c>
      <c r="BV284" s="48">
        <f t="shared" si="598"/>
        <v>8</v>
      </c>
      <c r="BW284" s="48">
        <f t="shared" si="599"/>
        <v>28</v>
      </c>
      <c r="BX284" s="48">
        <f t="shared" si="600"/>
        <v>48</v>
      </c>
      <c r="BY284" s="48">
        <f t="shared" si="601"/>
        <v>9</v>
      </c>
      <c r="BZ284" s="118">
        <f t="shared" si="602"/>
        <v>3193344</v>
      </c>
      <c r="CA284" s="118">
        <f t="shared" si="603"/>
        <v>826087.37267582864</v>
      </c>
      <c r="CB284" s="118">
        <f t="shared" si="604"/>
        <v>500</v>
      </c>
      <c r="CC284" s="118">
        <f t="shared" si="605"/>
        <v>413043686.33791435</v>
      </c>
      <c r="CD284" s="51">
        <f t="shared" si="606"/>
        <v>1.8951676186922756E-2</v>
      </c>
      <c r="CN284" s="48">
        <f t="shared" si="647"/>
        <v>41</v>
      </c>
      <c r="CO284" s="48">
        <v>12</v>
      </c>
      <c r="CP284" s="47" t="str">
        <f t="shared" si="607"/>
        <v>Nn5</v>
      </c>
      <c r="CQ284" s="47"/>
      <c r="CR284" s="47" t="s">
        <v>250</v>
      </c>
      <c r="CS284" s="99" t="s">
        <v>251</v>
      </c>
      <c r="CT284" s="99" t="s">
        <v>251</v>
      </c>
      <c r="CU284" s="99" t="s">
        <v>251</v>
      </c>
      <c r="CV284" s="99" t="s">
        <v>251</v>
      </c>
      <c r="CW284" s="47">
        <v>5</v>
      </c>
      <c r="CX284" s="48">
        <f t="shared" si="648"/>
        <v>33</v>
      </c>
      <c r="CY284" s="48">
        <f t="shared" si="649"/>
        <v>8</v>
      </c>
      <c r="CZ284" s="48">
        <f t="shared" si="650"/>
        <v>28</v>
      </c>
      <c r="DA284" s="48">
        <f t="shared" si="651"/>
        <v>48</v>
      </c>
      <c r="DB284" s="48">
        <f t="shared" si="652"/>
        <v>9</v>
      </c>
      <c r="DC284" s="118">
        <f t="shared" si="608"/>
        <v>3193344</v>
      </c>
      <c r="DD284" s="118">
        <f t="shared" si="609"/>
        <v>706260.09848812094</v>
      </c>
      <c r="DE284" s="118">
        <f t="shared" si="610"/>
        <v>800</v>
      </c>
      <c r="DF284" s="118">
        <f t="shared" si="611"/>
        <v>565008078.79049671</v>
      </c>
      <c r="DG284" s="51">
        <f t="shared" si="612"/>
        <v>2.5924255729871275E-2</v>
      </c>
      <c r="DQ284" s="48">
        <f t="shared" si="653"/>
        <v>41</v>
      </c>
      <c r="DR284" s="48">
        <v>12</v>
      </c>
      <c r="DS284" s="47" t="str">
        <f t="shared" si="613"/>
        <v>Nn5</v>
      </c>
      <c r="DT284" s="47"/>
      <c r="DU284" s="47" t="s">
        <v>250</v>
      </c>
      <c r="DV284" s="99" t="s">
        <v>251</v>
      </c>
      <c r="DW284" s="99" t="s">
        <v>251</v>
      </c>
      <c r="DX284" s="99" t="s">
        <v>251</v>
      </c>
      <c r="DY284" s="99" t="s">
        <v>251</v>
      </c>
      <c r="DZ284" s="47">
        <v>5</v>
      </c>
      <c r="EA284" s="48">
        <f t="shared" si="614"/>
        <v>33</v>
      </c>
      <c r="EB284" s="48">
        <f t="shared" si="615"/>
        <v>8</v>
      </c>
      <c r="EC284" s="48">
        <f t="shared" si="616"/>
        <v>28</v>
      </c>
      <c r="ED284" s="48">
        <f t="shared" si="617"/>
        <v>48</v>
      </c>
      <c r="EE284" s="48">
        <f t="shared" si="618"/>
        <v>9</v>
      </c>
      <c r="EF284" s="118">
        <f t="shared" si="619"/>
        <v>3193344</v>
      </c>
      <c r="EG284" s="118">
        <f t="shared" si="620"/>
        <v>1038213.5710540115</v>
      </c>
      <c r="EH284" s="118">
        <f t="shared" si="621"/>
        <v>1000</v>
      </c>
      <c r="EI284" s="118">
        <f t="shared" si="622"/>
        <v>1038213571.0540115</v>
      </c>
      <c r="EJ284" s="51">
        <f t="shared" si="623"/>
        <v>4.7636334998684228E-2</v>
      </c>
      <c r="ET284" s="48">
        <f t="shared" si="654"/>
        <v>41</v>
      </c>
      <c r="EU284" s="48">
        <v>12</v>
      </c>
      <c r="EV284" s="47" t="str">
        <f t="shared" si="624"/>
        <v>Nn5</v>
      </c>
      <c r="EW284" s="47"/>
      <c r="EX284" s="47" t="s">
        <v>250</v>
      </c>
      <c r="EY284" s="99" t="s">
        <v>251</v>
      </c>
      <c r="EZ284" s="99" t="s">
        <v>251</v>
      </c>
      <c r="FA284" s="99" t="s">
        <v>251</v>
      </c>
      <c r="FB284" s="99" t="s">
        <v>251</v>
      </c>
      <c r="FC284" s="47">
        <v>5</v>
      </c>
      <c r="FD284" s="48">
        <f t="shared" si="625"/>
        <v>33</v>
      </c>
      <c r="FE284" s="48">
        <f t="shared" si="626"/>
        <v>8</v>
      </c>
      <c r="FF284" s="48">
        <f t="shared" si="627"/>
        <v>28</v>
      </c>
      <c r="FG284" s="48">
        <f t="shared" si="628"/>
        <v>48</v>
      </c>
      <c r="FH284" s="48">
        <f t="shared" si="629"/>
        <v>9</v>
      </c>
      <c r="FI284" s="118">
        <f t="shared" si="630"/>
        <v>3193344</v>
      </c>
      <c r="FJ284" s="118">
        <f t="shared" si="631"/>
        <v>684616.19568345323</v>
      </c>
      <c r="FK284" s="118">
        <f t="shared" si="632"/>
        <v>1500</v>
      </c>
      <c r="FL284" s="118">
        <f t="shared" si="633"/>
        <v>1026924293.5251799</v>
      </c>
      <c r="FM284" s="51">
        <f t="shared" si="634"/>
        <v>4.7118349276622659E-2</v>
      </c>
      <c r="FO284" s="142"/>
      <c r="FP284" s="142"/>
      <c r="FQ284" s="142"/>
      <c r="FR284" s="142"/>
      <c r="FS284" s="142"/>
      <c r="FT284" s="142"/>
      <c r="FU284" s="142"/>
      <c r="FW284" s="48">
        <f t="shared" si="655"/>
        <v>41</v>
      </c>
      <c r="FX284" s="48">
        <v>12</v>
      </c>
      <c r="FY284" s="47" t="str">
        <f t="shared" si="635"/>
        <v>Nn5</v>
      </c>
      <c r="FZ284" s="47"/>
      <c r="GA284" s="47" t="s">
        <v>250</v>
      </c>
      <c r="GB284" s="99" t="s">
        <v>251</v>
      </c>
      <c r="GC284" s="99" t="s">
        <v>251</v>
      </c>
      <c r="GD284" s="99" t="s">
        <v>251</v>
      </c>
      <c r="GE284" s="99" t="s">
        <v>251</v>
      </c>
      <c r="GF284" s="47">
        <v>5</v>
      </c>
      <c r="GG284" s="48">
        <f t="shared" si="636"/>
        <v>33</v>
      </c>
      <c r="GH284" s="48">
        <f t="shared" si="637"/>
        <v>8</v>
      </c>
      <c r="GI284" s="48">
        <f t="shared" si="638"/>
        <v>28</v>
      </c>
      <c r="GJ284" s="48">
        <f t="shared" si="639"/>
        <v>48</v>
      </c>
      <c r="GK284" s="48">
        <f t="shared" si="640"/>
        <v>9</v>
      </c>
      <c r="GL284" s="118">
        <f t="shared" si="641"/>
        <v>3193344</v>
      </c>
      <c r="GM284" s="118">
        <f t="shared" si="642"/>
        <v>1425674.25</v>
      </c>
      <c r="GN284" s="118">
        <f t="shared" si="643"/>
        <v>3000</v>
      </c>
      <c r="GO284" s="118">
        <f t="shared" si="644"/>
        <v>4277022750</v>
      </c>
      <c r="GP284" s="51">
        <f t="shared" si="645"/>
        <v>0.19624255952380953</v>
      </c>
      <c r="GS284" s="48">
        <v>9</v>
      </c>
      <c r="GT284" s="47">
        <v>3</v>
      </c>
      <c r="GU284" s="97" t="s">
        <v>240</v>
      </c>
      <c r="GV284" s="297">
        <f t="shared" si="594"/>
        <v>5</v>
      </c>
      <c r="GW284" s="47" t="s">
        <v>206</v>
      </c>
      <c r="GX284" s="99" t="str">
        <f t="shared" si="589"/>
        <v>Qn3</v>
      </c>
      <c r="GY284" s="48">
        <f t="shared" si="656"/>
        <v>50</v>
      </c>
      <c r="GZ284" s="305">
        <f t="shared" si="671"/>
        <v>835440.47910038871</v>
      </c>
      <c r="HA284" s="95">
        <f t="shared" si="595"/>
        <v>209.58092692437091</v>
      </c>
      <c r="HB284" s="51">
        <f t="shared" si="591"/>
        <v>6.6608440537378509E-3</v>
      </c>
      <c r="HC284" s="51">
        <f t="shared" si="592"/>
        <v>3.9761887952430366E-3</v>
      </c>
      <c r="HD284" s="453">
        <f t="shared" si="593"/>
        <v>6.1956486276443927E-7</v>
      </c>
    </row>
    <row r="285" spans="13:212">
      <c r="M285" s="49" t="str">
        <f t="shared" si="668"/>
        <v>PIC-c</v>
      </c>
      <c r="N285" s="201" t="str">
        <f t="shared" si="658"/>
        <v/>
      </c>
      <c r="O285" s="47" t="str">
        <f t="shared" si="659"/>
        <v/>
      </c>
      <c r="P285" s="47" t="str">
        <f t="shared" si="660"/>
        <v/>
      </c>
      <c r="Q285" s="47" t="str">
        <f t="shared" si="661"/>
        <v/>
      </c>
      <c r="R285" s="201" t="str">
        <f t="shared" si="662"/>
        <v/>
      </c>
      <c r="AE285" s="49" t="str">
        <f t="shared" si="669"/>
        <v>PIC-c</v>
      </c>
      <c r="AF285" s="201" t="str">
        <f t="shared" si="663"/>
        <v/>
      </c>
      <c r="AG285" s="47" t="str">
        <f t="shared" si="664"/>
        <v/>
      </c>
      <c r="AH285" s="47" t="str">
        <f t="shared" si="665"/>
        <v/>
      </c>
      <c r="AI285" s="47" t="str">
        <f t="shared" si="666"/>
        <v/>
      </c>
      <c r="AJ285" s="201">
        <f t="shared" si="667"/>
        <v>1</v>
      </c>
      <c r="AU285" s="47"/>
      <c r="AV285" s="48"/>
      <c r="AW285" s="47">
        <v>1</v>
      </c>
      <c r="AX285" s="47">
        <v>2</v>
      </c>
      <c r="AY285" s="47">
        <v>3</v>
      </c>
      <c r="AZ285" s="47">
        <v>4</v>
      </c>
      <c r="BA285" s="47">
        <v>5</v>
      </c>
      <c r="BK285" s="48">
        <f t="shared" si="646"/>
        <v>42</v>
      </c>
      <c r="BL285" s="48">
        <v>12</v>
      </c>
      <c r="BM285" s="47" t="str">
        <f t="shared" si="596"/>
        <v>Nn4</v>
      </c>
      <c r="BN285" s="47"/>
      <c r="BO285" s="47" t="s">
        <v>250</v>
      </c>
      <c r="BP285" s="99" t="s">
        <v>251</v>
      </c>
      <c r="BQ285" s="99" t="s">
        <v>251</v>
      </c>
      <c r="BR285" s="99" t="s">
        <v>251</v>
      </c>
      <c r="BS285" s="47" t="s">
        <v>186</v>
      </c>
      <c r="BT285" s="47">
        <v>4</v>
      </c>
      <c r="BU285" s="48">
        <f t="shared" si="597"/>
        <v>33</v>
      </c>
      <c r="BV285" s="48">
        <f t="shared" si="598"/>
        <v>8</v>
      </c>
      <c r="BW285" s="48">
        <f t="shared" si="599"/>
        <v>28</v>
      </c>
      <c r="BX285" s="48">
        <f t="shared" si="600"/>
        <v>48</v>
      </c>
      <c r="BY285" s="48">
        <f t="shared" si="601"/>
        <v>82</v>
      </c>
      <c r="BZ285" s="118">
        <f t="shared" si="602"/>
        <v>29094912</v>
      </c>
      <c r="CA285" s="118">
        <f t="shared" si="603"/>
        <v>7526573.8399353279</v>
      </c>
      <c r="CB285" s="118">
        <f t="shared" si="604"/>
        <v>100</v>
      </c>
      <c r="CC285" s="118">
        <f t="shared" si="605"/>
        <v>752657383.99353278</v>
      </c>
      <c r="CD285" s="51">
        <f t="shared" si="606"/>
        <v>3.4534165496170346E-2</v>
      </c>
      <c r="CN285" s="48">
        <f t="shared" si="647"/>
        <v>42</v>
      </c>
      <c r="CO285" s="48">
        <v>12</v>
      </c>
      <c r="CP285" s="47" t="str">
        <f t="shared" si="607"/>
        <v>Nn4</v>
      </c>
      <c r="CQ285" s="47"/>
      <c r="CR285" s="47" t="s">
        <v>250</v>
      </c>
      <c r="CS285" s="99" t="s">
        <v>251</v>
      </c>
      <c r="CT285" s="99" t="s">
        <v>251</v>
      </c>
      <c r="CU285" s="99" t="s">
        <v>251</v>
      </c>
      <c r="CV285" s="47" t="s">
        <v>186</v>
      </c>
      <c r="CW285" s="47">
        <v>4</v>
      </c>
      <c r="CX285" s="48">
        <f t="shared" si="648"/>
        <v>33</v>
      </c>
      <c r="CY285" s="48">
        <f t="shared" si="649"/>
        <v>8</v>
      </c>
      <c r="CZ285" s="48">
        <f t="shared" si="650"/>
        <v>28</v>
      </c>
      <c r="DA285" s="48">
        <f t="shared" si="651"/>
        <v>48</v>
      </c>
      <c r="DB285" s="48">
        <f t="shared" si="652"/>
        <v>82</v>
      </c>
      <c r="DC285" s="118">
        <f t="shared" si="608"/>
        <v>29094912</v>
      </c>
      <c r="DD285" s="118">
        <f t="shared" si="609"/>
        <v>6434814.2306695459</v>
      </c>
      <c r="DE285" s="118">
        <f t="shared" si="610"/>
        <v>160</v>
      </c>
      <c r="DF285" s="118">
        <f t="shared" si="611"/>
        <v>1029570276.9071274</v>
      </c>
      <c r="DG285" s="51">
        <f t="shared" si="612"/>
        <v>4.7239754885543224E-2</v>
      </c>
      <c r="DQ285" s="48">
        <f t="shared" si="653"/>
        <v>42</v>
      </c>
      <c r="DR285" s="48">
        <v>12</v>
      </c>
      <c r="DS285" s="47" t="str">
        <f t="shared" si="613"/>
        <v>Nn4</v>
      </c>
      <c r="DT285" s="47"/>
      <c r="DU285" s="47" t="s">
        <v>250</v>
      </c>
      <c r="DV285" s="99" t="s">
        <v>251</v>
      </c>
      <c r="DW285" s="99" t="s">
        <v>251</v>
      </c>
      <c r="DX285" s="99" t="s">
        <v>251</v>
      </c>
      <c r="DY285" s="47" t="s">
        <v>186</v>
      </c>
      <c r="DZ285" s="47">
        <v>4</v>
      </c>
      <c r="EA285" s="48">
        <f t="shared" si="614"/>
        <v>33</v>
      </c>
      <c r="EB285" s="48">
        <f t="shared" si="615"/>
        <v>8</v>
      </c>
      <c r="EC285" s="48">
        <f t="shared" si="616"/>
        <v>28</v>
      </c>
      <c r="ED285" s="48">
        <f t="shared" si="617"/>
        <v>48</v>
      </c>
      <c r="EE285" s="48">
        <f t="shared" si="618"/>
        <v>82</v>
      </c>
      <c r="EF285" s="118">
        <f t="shared" si="619"/>
        <v>29094912</v>
      </c>
      <c r="EG285" s="118">
        <f t="shared" si="620"/>
        <v>9459279.2029365487</v>
      </c>
      <c r="EH285" s="118">
        <f t="shared" si="621"/>
        <v>200</v>
      </c>
      <c r="EI285" s="118">
        <f t="shared" si="622"/>
        <v>1891855840.5873098</v>
      </c>
      <c r="EJ285" s="51">
        <f t="shared" si="623"/>
        <v>8.6803988219824602E-2</v>
      </c>
      <c r="ET285" s="48">
        <f t="shared" si="654"/>
        <v>42</v>
      </c>
      <c r="EU285" s="48">
        <v>12</v>
      </c>
      <c r="EV285" s="47" t="str">
        <f t="shared" si="624"/>
        <v>Nn4</v>
      </c>
      <c r="EW285" s="47"/>
      <c r="EX285" s="47" t="s">
        <v>250</v>
      </c>
      <c r="EY285" s="99" t="s">
        <v>251</v>
      </c>
      <c r="EZ285" s="99" t="s">
        <v>251</v>
      </c>
      <c r="FA285" s="99" t="s">
        <v>251</v>
      </c>
      <c r="FB285" s="47" t="s">
        <v>186</v>
      </c>
      <c r="FC285" s="47">
        <v>4</v>
      </c>
      <c r="FD285" s="48">
        <f t="shared" si="625"/>
        <v>33</v>
      </c>
      <c r="FE285" s="48">
        <f t="shared" si="626"/>
        <v>8</v>
      </c>
      <c r="FF285" s="48">
        <f t="shared" si="627"/>
        <v>28</v>
      </c>
      <c r="FG285" s="48">
        <f t="shared" si="628"/>
        <v>48</v>
      </c>
      <c r="FH285" s="48">
        <f t="shared" si="629"/>
        <v>82</v>
      </c>
      <c r="FI285" s="118">
        <f t="shared" si="630"/>
        <v>29094912</v>
      </c>
      <c r="FJ285" s="118">
        <f t="shared" si="631"/>
        <v>6237614.2273381297</v>
      </c>
      <c r="FK285" s="118">
        <f t="shared" si="632"/>
        <v>300</v>
      </c>
      <c r="FL285" s="118">
        <f t="shared" si="633"/>
        <v>1871284268.2014389</v>
      </c>
      <c r="FM285" s="51">
        <f t="shared" si="634"/>
        <v>8.586010312629018E-2</v>
      </c>
      <c r="FO285" s="142"/>
      <c r="FP285" s="142"/>
      <c r="FQ285" s="142"/>
      <c r="FR285" s="142"/>
      <c r="FS285" s="142"/>
      <c r="FT285" s="142"/>
      <c r="FU285" s="142"/>
      <c r="FW285" s="48">
        <f t="shared" si="655"/>
        <v>42</v>
      </c>
      <c r="FX285" s="48">
        <v>12</v>
      </c>
      <c r="FY285" s="47" t="str">
        <f t="shared" si="635"/>
        <v>Nn4</v>
      </c>
      <c r="FZ285" s="47"/>
      <c r="GA285" s="47" t="s">
        <v>250</v>
      </c>
      <c r="GB285" s="99" t="s">
        <v>251</v>
      </c>
      <c r="GC285" s="99" t="s">
        <v>251</v>
      </c>
      <c r="GD285" s="99" t="s">
        <v>251</v>
      </c>
      <c r="GE285" s="47" t="s">
        <v>186</v>
      </c>
      <c r="GF285" s="47">
        <v>4</v>
      </c>
      <c r="GG285" s="48">
        <f t="shared" si="636"/>
        <v>33</v>
      </c>
      <c r="GH285" s="48">
        <f t="shared" si="637"/>
        <v>8</v>
      </c>
      <c r="GI285" s="48">
        <f t="shared" si="638"/>
        <v>28</v>
      </c>
      <c r="GJ285" s="48">
        <f t="shared" si="639"/>
        <v>48</v>
      </c>
      <c r="GK285" s="48">
        <f t="shared" si="640"/>
        <v>82</v>
      </c>
      <c r="GL285" s="118">
        <f t="shared" si="641"/>
        <v>29094912</v>
      </c>
      <c r="GM285" s="118">
        <f t="shared" si="642"/>
        <v>12989476.5</v>
      </c>
      <c r="GN285" s="118">
        <f t="shared" si="643"/>
        <v>600</v>
      </c>
      <c r="GO285" s="118">
        <f t="shared" si="644"/>
        <v>7793685900</v>
      </c>
      <c r="GP285" s="51">
        <f t="shared" si="645"/>
        <v>0.35759755291005291</v>
      </c>
      <c r="GS285" s="48">
        <v>9</v>
      </c>
      <c r="GT285" s="47">
        <v>2</v>
      </c>
      <c r="GU285" s="97" t="s">
        <v>240</v>
      </c>
      <c r="GV285" s="297">
        <f t="shared" si="594"/>
        <v>5</v>
      </c>
      <c r="GW285" s="47" t="s">
        <v>206</v>
      </c>
      <c r="GX285" s="99" t="str">
        <f t="shared" si="589"/>
        <v>Qn2</v>
      </c>
      <c r="GY285" s="48">
        <f t="shared" si="656"/>
        <v>0</v>
      </c>
      <c r="GZ285" s="305">
        <f t="shared" si="671"/>
        <v>0</v>
      </c>
      <c r="HA285" s="95">
        <f t="shared" si="595"/>
        <v>0</v>
      </c>
      <c r="HB285" s="51">
        <f t="shared" si="591"/>
        <v>0</v>
      </c>
      <c r="HC285" s="51">
        <f t="shared" si="592"/>
        <v>0</v>
      </c>
      <c r="HD285" s="453">
        <f t="shared" si="593"/>
        <v>0</v>
      </c>
    </row>
    <row r="286" spans="13:212">
      <c r="M286" s="49" t="str">
        <f t="shared" si="668"/>
        <v>PIC-c</v>
      </c>
      <c r="N286" s="201" t="str">
        <f t="shared" si="658"/>
        <v/>
      </c>
      <c r="O286" s="47" t="str">
        <f t="shared" si="659"/>
        <v/>
      </c>
      <c r="P286" s="47" t="str">
        <f t="shared" si="660"/>
        <v/>
      </c>
      <c r="Q286" s="47" t="str">
        <f t="shared" si="661"/>
        <v/>
      </c>
      <c r="R286" s="201" t="str">
        <f t="shared" si="662"/>
        <v/>
      </c>
      <c r="AE286" s="49" t="str">
        <f t="shared" si="669"/>
        <v>PIC-c</v>
      </c>
      <c r="AF286" s="201" t="str">
        <f t="shared" si="663"/>
        <v/>
      </c>
      <c r="AG286" s="47" t="str">
        <f t="shared" si="664"/>
        <v/>
      </c>
      <c r="AH286" s="47" t="str">
        <f t="shared" si="665"/>
        <v/>
      </c>
      <c r="AI286" s="47" t="str">
        <f t="shared" si="666"/>
        <v/>
      </c>
      <c r="AJ286" s="201">
        <f t="shared" si="667"/>
        <v>1</v>
      </c>
      <c r="AT286" s="46">
        <f t="shared" ref="AT286:AV298" si="672">AT201</f>
        <v>1</v>
      </c>
      <c r="AU286" s="47" t="str">
        <f t="shared" si="672"/>
        <v>Wild</v>
      </c>
      <c r="AV286" s="47" t="str">
        <f t="shared" si="672"/>
        <v>Wd</v>
      </c>
      <c r="AW286" s="171">
        <f ca="1">$AW$133+AW201</f>
        <v>0</v>
      </c>
      <c r="AX286" s="171">
        <f ca="1">$AX$133+AX201</f>
        <v>0</v>
      </c>
      <c r="AY286" s="171">
        <f ca="1">$AY$133+AY201</f>
        <v>0</v>
      </c>
      <c r="AZ286" s="171">
        <f ca="1">$AZ$133+AZ201</f>
        <v>0</v>
      </c>
      <c r="BA286" s="171">
        <f ca="1">$BA$133+BA201</f>
        <v>0</v>
      </c>
      <c r="BK286" s="48">
        <f t="shared" si="646"/>
        <v>43</v>
      </c>
      <c r="BL286" s="48">
        <v>12</v>
      </c>
      <c r="BM286" s="47" t="str">
        <f t="shared" si="596"/>
        <v>Nn3</v>
      </c>
      <c r="BN286" s="47"/>
      <c r="BO286" s="47" t="s">
        <v>250</v>
      </c>
      <c r="BP286" s="99" t="s">
        <v>251</v>
      </c>
      <c r="BQ286" s="99" t="s">
        <v>251</v>
      </c>
      <c r="BR286" s="47" t="s">
        <v>186</v>
      </c>
      <c r="BS286" s="99" t="s">
        <v>223</v>
      </c>
      <c r="BT286" s="47">
        <v>3</v>
      </c>
      <c r="BU286" s="48">
        <f t="shared" si="597"/>
        <v>33</v>
      </c>
      <c r="BV286" s="48">
        <f t="shared" si="598"/>
        <v>8</v>
      </c>
      <c r="BW286" s="48">
        <f t="shared" si="599"/>
        <v>28</v>
      </c>
      <c r="BX286" s="48">
        <f t="shared" si="600"/>
        <v>29</v>
      </c>
      <c r="BY286" s="48">
        <f t="shared" si="601"/>
        <v>91</v>
      </c>
      <c r="BZ286" s="118">
        <f t="shared" si="602"/>
        <v>19507488</v>
      </c>
      <c r="CA286" s="118">
        <f t="shared" si="603"/>
        <v>5046399.4826192409</v>
      </c>
      <c r="CB286" s="118">
        <f t="shared" si="604"/>
        <v>50</v>
      </c>
      <c r="CC286" s="118">
        <f t="shared" si="605"/>
        <v>252319974.13096204</v>
      </c>
      <c r="CD286" s="51">
        <f t="shared" si="606"/>
        <v>1.1577192929928044E-2</v>
      </c>
      <c r="CN286" s="48">
        <f t="shared" si="647"/>
        <v>43</v>
      </c>
      <c r="CO286" s="48">
        <v>12</v>
      </c>
      <c r="CP286" s="47" t="str">
        <f t="shared" si="607"/>
        <v>Nn3</v>
      </c>
      <c r="CQ286" s="47"/>
      <c r="CR286" s="47" t="s">
        <v>250</v>
      </c>
      <c r="CS286" s="99" t="s">
        <v>251</v>
      </c>
      <c r="CT286" s="99" t="s">
        <v>251</v>
      </c>
      <c r="CU286" s="47" t="s">
        <v>186</v>
      </c>
      <c r="CV286" s="99" t="s">
        <v>223</v>
      </c>
      <c r="CW286" s="47">
        <v>3</v>
      </c>
      <c r="CX286" s="48">
        <f t="shared" si="648"/>
        <v>33</v>
      </c>
      <c r="CY286" s="48">
        <f t="shared" si="649"/>
        <v>8</v>
      </c>
      <c r="CZ286" s="48">
        <f t="shared" si="650"/>
        <v>28</v>
      </c>
      <c r="DA286" s="48">
        <f t="shared" si="651"/>
        <v>29</v>
      </c>
      <c r="DB286" s="48">
        <f t="shared" si="652"/>
        <v>91</v>
      </c>
      <c r="DC286" s="118">
        <f t="shared" si="608"/>
        <v>19507488</v>
      </c>
      <c r="DD286" s="118">
        <f t="shared" si="609"/>
        <v>4314399.0738660907</v>
      </c>
      <c r="DE286" s="118">
        <f t="shared" si="610"/>
        <v>80</v>
      </c>
      <c r="DF286" s="118">
        <f t="shared" si="611"/>
        <v>345151925.90928727</v>
      </c>
      <c r="DG286" s="51">
        <f t="shared" si="612"/>
        <v>1.5836599738687573E-2</v>
      </c>
      <c r="DQ286" s="48">
        <f t="shared" si="653"/>
        <v>43</v>
      </c>
      <c r="DR286" s="48">
        <v>12</v>
      </c>
      <c r="DS286" s="47" t="str">
        <f t="shared" si="613"/>
        <v>Nn3</v>
      </c>
      <c r="DT286" s="47"/>
      <c r="DU286" s="47" t="s">
        <v>250</v>
      </c>
      <c r="DV286" s="99" t="s">
        <v>251</v>
      </c>
      <c r="DW286" s="99" t="s">
        <v>251</v>
      </c>
      <c r="DX286" s="47" t="s">
        <v>186</v>
      </c>
      <c r="DY286" s="99" t="s">
        <v>223</v>
      </c>
      <c r="DZ286" s="47">
        <v>3</v>
      </c>
      <c r="EA286" s="48">
        <f t="shared" si="614"/>
        <v>33</v>
      </c>
      <c r="EB286" s="48">
        <f t="shared" si="615"/>
        <v>8</v>
      </c>
      <c r="EC286" s="48">
        <f t="shared" si="616"/>
        <v>28</v>
      </c>
      <c r="ED286" s="48">
        <f t="shared" si="617"/>
        <v>29</v>
      </c>
      <c r="EE286" s="48">
        <f t="shared" si="618"/>
        <v>91</v>
      </c>
      <c r="EF286" s="118">
        <f t="shared" si="619"/>
        <v>19507488</v>
      </c>
      <c r="EG286" s="118">
        <f t="shared" si="620"/>
        <v>6342235.2176192971</v>
      </c>
      <c r="EH286" s="118">
        <f t="shared" si="621"/>
        <v>100</v>
      </c>
      <c r="EI286" s="118">
        <f t="shared" si="622"/>
        <v>634223521.76192975</v>
      </c>
      <c r="EJ286" s="51">
        <f t="shared" si="623"/>
        <v>2.9100066680909194E-2</v>
      </c>
      <c r="ET286" s="48">
        <f t="shared" si="654"/>
        <v>43</v>
      </c>
      <c r="EU286" s="48">
        <v>12</v>
      </c>
      <c r="EV286" s="47" t="str">
        <f t="shared" si="624"/>
        <v>Nn3</v>
      </c>
      <c r="EW286" s="47"/>
      <c r="EX286" s="47" t="s">
        <v>250</v>
      </c>
      <c r="EY286" s="99" t="s">
        <v>251</v>
      </c>
      <c r="EZ286" s="99" t="s">
        <v>251</v>
      </c>
      <c r="FA286" s="47" t="s">
        <v>186</v>
      </c>
      <c r="FB286" s="99" t="s">
        <v>223</v>
      </c>
      <c r="FC286" s="47">
        <v>3</v>
      </c>
      <c r="FD286" s="48">
        <f t="shared" si="625"/>
        <v>33</v>
      </c>
      <c r="FE286" s="48">
        <f t="shared" si="626"/>
        <v>8</v>
      </c>
      <c r="FF286" s="48">
        <f t="shared" si="627"/>
        <v>28</v>
      </c>
      <c r="FG286" s="48">
        <f t="shared" si="628"/>
        <v>29</v>
      </c>
      <c r="FH286" s="48">
        <f t="shared" si="629"/>
        <v>91</v>
      </c>
      <c r="FI286" s="118">
        <f t="shared" si="630"/>
        <v>19507488</v>
      </c>
      <c r="FJ286" s="118">
        <f t="shared" si="631"/>
        <v>4182180.8805755395</v>
      </c>
      <c r="FK286" s="118">
        <f t="shared" si="632"/>
        <v>150</v>
      </c>
      <c r="FL286" s="118">
        <f t="shared" si="633"/>
        <v>627327132.08633089</v>
      </c>
      <c r="FM286" s="51">
        <f t="shared" si="634"/>
        <v>2.8783639754862773E-2</v>
      </c>
      <c r="FO286" s="142"/>
      <c r="FP286" s="142"/>
      <c r="FQ286" s="142"/>
      <c r="FR286" s="142"/>
      <c r="FS286" s="142"/>
      <c r="FT286" s="142"/>
      <c r="FU286" s="142"/>
      <c r="FW286" s="48">
        <f t="shared" si="655"/>
        <v>43</v>
      </c>
      <c r="FX286" s="48">
        <v>12</v>
      </c>
      <c r="FY286" s="47" t="str">
        <f t="shared" si="635"/>
        <v>Nn3</v>
      </c>
      <c r="FZ286" s="47"/>
      <c r="GA286" s="47" t="s">
        <v>250</v>
      </c>
      <c r="GB286" s="99" t="s">
        <v>251</v>
      </c>
      <c r="GC286" s="99" t="s">
        <v>251</v>
      </c>
      <c r="GD286" s="47" t="s">
        <v>186</v>
      </c>
      <c r="GE286" s="99" t="s">
        <v>223</v>
      </c>
      <c r="GF286" s="47">
        <v>3</v>
      </c>
      <c r="GG286" s="48">
        <f t="shared" si="636"/>
        <v>33</v>
      </c>
      <c r="GH286" s="48">
        <f t="shared" si="637"/>
        <v>8</v>
      </c>
      <c r="GI286" s="48">
        <f t="shared" si="638"/>
        <v>28</v>
      </c>
      <c r="GJ286" s="48">
        <f t="shared" si="639"/>
        <v>29</v>
      </c>
      <c r="GK286" s="48">
        <f t="shared" si="640"/>
        <v>91</v>
      </c>
      <c r="GL286" s="118">
        <f t="shared" si="641"/>
        <v>19507488</v>
      </c>
      <c r="GM286" s="118">
        <f t="shared" si="642"/>
        <v>8709153.578125</v>
      </c>
      <c r="GN286" s="118">
        <f t="shared" si="643"/>
        <v>300</v>
      </c>
      <c r="GO286" s="118">
        <f t="shared" si="644"/>
        <v>2612746073.4375</v>
      </c>
      <c r="GP286" s="51">
        <f t="shared" si="645"/>
        <v>0.11988058207947531</v>
      </c>
      <c r="GS286" s="48">
        <v>9</v>
      </c>
      <c r="GT286" s="47">
        <v>1</v>
      </c>
      <c r="GU286" s="97" t="s">
        <v>240</v>
      </c>
      <c r="GV286" s="297">
        <f t="shared" si="594"/>
        <v>5</v>
      </c>
      <c r="GW286" s="47" t="s">
        <v>206</v>
      </c>
      <c r="GX286" s="99" t="str">
        <f t="shared" si="589"/>
        <v>Qn1</v>
      </c>
      <c r="GY286" s="48">
        <f t="shared" si="656"/>
        <v>0</v>
      </c>
      <c r="GZ286" s="305">
        <f t="shared" si="671"/>
        <v>0</v>
      </c>
      <c r="HA286" s="95">
        <f t="shared" si="595"/>
        <v>0</v>
      </c>
      <c r="HB286" s="51">
        <f t="shared" si="591"/>
        <v>0</v>
      </c>
      <c r="HC286" s="51">
        <f t="shared" si="592"/>
        <v>0</v>
      </c>
      <c r="HD286" s="453">
        <f t="shared" si="593"/>
        <v>0</v>
      </c>
    </row>
    <row r="287" spans="13:212">
      <c r="M287" s="49" t="str">
        <f t="shared" si="668"/>
        <v>PIC-c</v>
      </c>
      <c r="N287" s="201" t="str">
        <f t="shared" si="658"/>
        <v/>
      </c>
      <c r="O287" s="47" t="str">
        <f t="shared" si="659"/>
        <v/>
      </c>
      <c r="P287" s="47" t="str">
        <f t="shared" si="660"/>
        <v/>
      </c>
      <c r="Q287" s="47" t="str">
        <f t="shared" si="661"/>
        <v/>
      </c>
      <c r="R287" s="201" t="str">
        <f t="shared" si="662"/>
        <v/>
      </c>
      <c r="AE287" s="49" t="str">
        <f t="shared" si="669"/>
        <v>PIC-c</v>
      </c>
      <c r="AF287" s="201" t="str">
        <f t="shared" si="663"/>
        <v/>
      </c>
      <c r="AG287" s="47" t="str">
        <f t="shared" si="664"/>
        <v/>
      </c>
      <c r="AH287" s="47" t="str">
        <f t="shared" si="665"/>
        <v/>
      </c>
      <c r="AI287" s="47" t="str">
        <f t="shared" si="666"/>
        <v/>
      </c>
      <c r="AJ287" s="201">
        <f t="shared" si="667"/>
        <v>1</v>
      </c>
      <c r="AT287" s="46">
        <f t="shared" si="672"/>
        <v>2</v>
      </c>
      <c r="AU287" s="47" t="str">
        <f t="shared" si="672"/>
        <v>PIC-a</v>
      </c>
      <c r="AV287" s="47" t="str">
        <f t="shared" si="672"/>
        <v>Pa</v>
      </c>
      <c r="AW287" s="171">
        <f ca="1">$AW$134+AW202</f>
        <v>0</v>
      </c>
      <c r="AX287" s="171">
        <f ca="1">$AX$134+AX202</f>
        <v>0</v>
      </c>
      <c r="AY287" s="171">
        <f ca="1">$AY$134+AY202</f>
        <v>3.0445143045539282E-2</v>
      </c>
      <c r="AZ287" s="171">
        <f ca="1">$AZ$134+AZ202</f>
        <v>5.1575129081087724E-2</v>
      </c>
      <c r="BA287" s="171">
        <f ca="1">$BA$134+BA202</f>
        <v>1.9219061790754895E-2</v>
      </c>
      <c r="BK287" s="48">
        <f t="shared" si="646"/>
        <v>44</v>
      </c>
      <c r="BL287" s="48">
        <v>12</v>
      </c>
      <c r="BM287" s="47" t="str">
        <f t="shared" si="596"/>
        <v>Nn2</v>
      </c>
      <c r="BN287" s="47"/>
      <c r="BO287" s="47" t="s">
        <v>250</v>
      </c>
      <c r="BP287" s="99" t="s">
        <v>251</v>
      </c>
      <c r="BQ287" s="47" t="s">
        <v>186</v>
      </c>
      <c r="BR287" s="99" t="s">
        <v>223</v>
      </c>
      <c r="BS287" s="99" t="s">
        <v>223</v>
      </c>
      <c r="BT287" s="47">
        <v>2</v>
      </c>
      <c r="BU287" s="48">
        <f t="shared" si="597"/>
        <v>33</v>
      </c>
      <c r="BV287" s="48">
        <f t="shared" si="598"/>
        <v>8</v>
      </c>
      <c r="BW287" s="48">
        <f t="shared" si="599"/>
        <v>23</v>
      </c>
      <c r="BX287" s="48">
        <f t="shared" si="600"/>
        <v>72</v>
      </c>
      <c r="BY287" s="48">
        <f t="shared" si="601"/>
        <v>91</v>
      </c>
      <c r="BZ287" s="118">
        <f t="shared" si="602"/>
        <v>39783744</v>
      </c>
      <c r="CA287" s="118">
        <f t="shared" si="603"/>
        <v>0</v>
      </c>
      <c r="CB287" s="118">
        <f t="shared" si="604"/>
        <v>0</v>
      </c>
      <c r="CC287" s="118">
        <f t="shared" si="605"/>
        <v>0</v>
      </c>
      <c r="CD287" s="51">
        <f t="shared" si="606"/>
        <v>0</v>
      </c>
      <c r="CN287" s="48">
        <f t="shared" si="647"/>
        <v>44</v>
      </c>
      <c r="CO287" s="48">
        <v>12</v>
      </c>
      <c r="CP287" s="47" t="str">
        <f t="shared" si="607"/>
        <v>Nn2</v>
      </c>
      <c r="CQ287" s="47"/>
      <c r="CR287" s="47" t="s">
        <v>250</v>
      </c>
      <c r="CS287" s="99" t="s">
        <v>251</v>
      </c>
      <c r="CT287" s="47" t="s">
        <v>186</v>
      </c>
      <c r="CU287" s="99" t="s">
        <v>223</v>
      </c>
      <c r="CV287" s="99" t="s">
        <v>223</v>
      </c>
      <c r="CW287" s="47">
        <v>2</v>
      </c>
      <c r="CX287" s="48">
        <f t="shared" si="648"/>
        <v>33</v>
      </c>
      <c r="CY287" s="48">
        <f t="shared" si="649"/>
        <v>8</v>
      </c>
      <c r="CZ287" s="48">
        <f t="shared" si="650"/>
        <v>23</v>
      </c>
      <c r="DA287" s="48">
        <f t="shared" si="651"/>
        <v>72</v>
      </c>
      <c r="DB287" s="48">
        <f t="shared" si="652"/>
        <v>91</v>
      </c>
      <c r="DC287" s="118">
        <f t="shared" si="608"/>
        <v>39783744</v>
      </c>
      <c r="DD287" s="118">
        <f t="shared" si="609"/>
        <v>0</v>
      </c>
      <c r="DE287" s="118">
        <f t="shared" si="610"/>
        <v>0</v>
      </c>
      <c r="DF287" s="118">
        <f t="shared" si="611"/>
        <v>0</v>
      </c>
      <c r="DG287" s="51">
        <f t="shared" si="612"/>
        <v>0</v>
      </c>
      <c r="DQ287" s="48">
        <f t="shared" si="653"/>
        <v>44</v>
      </c>
      <c r="DR287" s="48">
        <v>12</v>
      </c>
      <c r="DS287" s="47" t="str">
        <f t="shared" si="613"/>
        <v>Nn2</v>
      </c>
      <c r="DT287" s="47"/>
      <c r="DU287" s="47" t="s">
        <v>250</v>
      </c>
      <c r="DV287" s="99" t="s">
        <v>251</v>
      </c>
      <c r="DW287" s="47" t="s">
        <v>186</v>
      </c>
      <c r="DX287" s="99" t="s">
        <v>223</v>
      </c>
      <c r="DY287" s="99" t="s">
        <v>223</v>
      </c>
      <c r="DZ287" s="47">
        <v>2</v>
      </c>
      <c r="EA287" s="48">
        <f t="shared" si="614"/>
        <v>33</v>
      </c>
      <c r="EB287" s="48">
        <f t="shared" si="615"/>
        <v>8</v>
      </c>
      <c r="EC287" s="48">
        <f t="shared" si="616"/>
        <v>23</v>
      </c>
      <c r="ED287" s="48">
        <f t="shared" si="617"/>
        <v>72</v>
      </c>
      <c r="EE287" s="48">
        <f t="shared" si="618"/>
        <v>91</v>
      </c>
      <c r="EF287" s="118">
        <f t="shared" si="619"/>
        <v>39783744</v>
      </c>
      <c r="EG287" s="118">
        <f t="shared" si="620"/>
        <v>0</v>
      </c>
      <c r="EH287" s="118">
        <f t="shared" si="621"/>
        <v>0</v>
      </c>
      <c r="EI287" s="118">
        <f t="shared" si="622"/>
        <v>0</v>
      </c>
      <c r="EJ287" s="51">
        <f t="shared" si="623"/>
        <v>0</v>
      </c>
      <c r="ET287" s="48">
        <f t="shared" si="654"/>
        <v>44</v>
      </c>
      <c r="EU287" s="48">
        <v>12</v>
      </c>
      <c r="EV287" s="47" t="str">
        <f t="shared" si="624"/>
        <v>Nn2</v>
      </c>
      <c r="EW287" s="47"/>
      <c r="EX287" s="47" t="s">
        <v>250</v>
      </c>
      <c r="EY287" s="99" t="s">
        <v>251</v>
      </c>
      <c r="EZ287" s="47" t="s">
        <v>186</v>
      </c>
      <c r="FA287" s="99" t="s">
        <v>223</v>
      </c>
      <c r="FB287" s="99" t="s">
        <v>223</v>
      </c>
      <c r="FC287" s="47">
        <v>2</v>
      </c>
      <c r="FD287" s="48">
        <f t="shared" si="625"/>
        <v>33</v>
      </c>
      <c r="FE287" s="48">
        <f t="shared" si="626"/>
        <v>8</v>
      </c>
      <c r="FF287" s="48">
        <f t="shared" si="627"/>
        <v>23</v>
      </c>
      <c r="FG287" s="48">
        <f t="shared" si="628"/>
        <v>72</v>
      </c>
      <c r="FH287" s="48">
        <f t="shared" si="629"/>
        <v>91</v>
      </c>
      <c r="FI287" s="118">
        <f t="shared" si="630"/>
        <v>39783744</v>
      </c>
      <c r="FJ287" s="118">
        <f t="shared" si="631"/>
        <v>0</v>
      </c>
      <c r="FK287" s="118">
        <f t="shared" si="632"/>
        <v>0</v>
      </c>
      <c r="FL287" s="118">
        <f t="shared" si="633"/>
        <v>0</v>
      </c>
      <c r="FM287" s="51">
        <f t="shared" si="634"/>
        <v>0</v>
      </c>
      <c r="FO287" s="142"/>
      <c r="FP287" s="142"/>
      <c r="FQ287" s="142"/>
      <c r="FR287" s="142"/>
      <c r="FS287" s="142"/>
      <c r="FT287" s="142"/>
      <c r="FU287" s="142"/>
      <c r="FW287" s="48">
        <f t="shared" si="655"/>
        <v>44</v>
      </c>
      <c r="FX287" s="48">
        <v>12</v>
      </c>
      <c r="FY287" s="47" t="str">
        <f t="shared" si="635"/>
        <v>Nn2</v>
      </c>
      <c r="FZ287" s="47"/>
      <c r="GA287" s="47" t="s">
        <v>250</v>
      </c>
      <c r="GB287" s="99" t="s">
        <v>251</v>
      </c>
      <c r="GC287" s="47" t="s">
        <v>186</v>
      </c>
      <c r="GD287" s="99" t="s">
        <v>223</v>
      </c>
      <c r="GE287" s="99" t="s">
        <v>223</v>
      </c>
      <c r="GF287" s="47">
        <v>2</v>
      </c>
      <c r="GG287" s="48">
        <f t="shared" si="636"/>
        <v>33</v>
      </c>
      <c r="GH287" s="48">
        <f t="shared" si="637"/>
        <v>8</v>
      </c>
      <c r="GI287" s="48">
        <f t="shared" si="638"/>
        <v>23</v>
      </c>
      <c r="GJ287" s="48">
        <f t="shared" si="639"/>
        <v>72</v>
      </c>
      <c r="GK287" s="48">
        <f t="shared" si="640"/>
        <v>91</v>
      </c>
      <c r="GL287" s="118">
        <f t="shared" si="641"/>
        <v>39783744</v>
      </c>
      <c r="GM287" s="118">
        <f t="shared" si="642"/>
        <v>0</v>
      </c>
      <c r="GN287" s="118">
        <f t="shared" si="643"/>
        <v>0</v>
      </c>
      <c r="GO287" s="118">
        <f t="shared" si="644"/>
        <v>0</v>
      </c>
      <c r="GP287" s="51">
        <f t="shared" si="645"/>
        <v>0</v>
      </c>
      <c r="GS287" s="48">
        <v>10</v>
      </c>
      <c r="GT287" s="47">
        <v>5</v>
      </c>
      <c r="GU287" s="97" t="s">
        <v>240</v>
      </c>
      <c r="GV287" s="297">
        <f t="shared" si="594"/>
        <v>5</v>
      </c>
      <c r="GW287" s="47" t="s">
        <v>206</v>
      </c>
      <c r="GX287" s="99" t="str">
        <f t="shared" si="589"/>
        <v>Jk5</v>
      </c>
      <c r="GY287" s="48">
        <f t="shared" si="656"/>
        <v>500</v>
      </c>
      <c r="GZ287" s="305">
        <f t="shared" si="671"/>
        <v>72822.898904634378</v>
      </c>
      <c r="HA287" s="95">
        <f t="shared" si="595"/>
        <v>2404.3589672156995</v>
      </c>
      <c r="HB287" s="51">
        <f t="shared" si="591"/>
        <v>5.8060626134276677E-4</v>
      </c>
      <c r="HC287" s="51">
        <f t="shared" si="592"/>
        <v>3.4659272791464726E-3</v>
      </c>
      <c r="HD287" s="453">
        <f t="shared" si="593"/>
        <v>2.3466153582744613E-2</v>
      </c>
    </row>
    <row r="288" spans="13:212">
      <c r="M288" s="49" t="str">
        <f t="shared" si="668"/>
        <v>PIC-c</v>
      </c>
      <c r="N288" s="201" t="str">
        <f t="shared" si="658"/>
        <v/>
      </c>
      <c r="O288" s="47" t="str">
        <f t="shared" si="659"/>
        <v/>
      </c>
      <c r="P288" s="47" t="str">
        <f t="shared" si="660"/>
        <v/>
      </c>
      <c r="Q288" s="47" t="str">
        <f t="shared" si="661"/>
        <v/>
      </c>
      <c r="R288" s="201" t="str">
        <f t="shared" si="662"/>
        <v/>
      </c>
      <c r="AE288" s="49" t="str">
        <f t="shared" si="669"/>
        <v>PIC-c</v>
      </c>
      <c r="AF288" s="201" t="str">
        <f t="shared" si="663"/>
        <v/>
      </c>
      <c r="AG288" s="47" t="str">
        <f t="shared" si="664"/>
        <v/>
      </c>
      <c r="AH288" s="47" t="str">
        <f t="shared" si="665"/>
        <v/>
      </c>
      <c r="AI288" s="47" t="str">
        <f t="shared" si="666"/>
        <v/>
      </c>
      <c r="AJ288" s="201">
        <f t="shared" si="667"/>
        <v>1</v>
      </c>
      <c r="AT288" s="46">
        <f t="shared" si="672"/>
        <v>3</v>
      </c>
      <c r="AU288" s="47" t="str">
        <f t="shared" si="672"/>
        <v>PIC-b</v>
      </c>
      <c r="AV288" s="47" t="str">
        <f t="shared" si="672"/>
        <v>Pb</v>
      </c>
      <c r="AW288" s="171">
        <f ca="1">$AW$135+AW203</f>
        <v>0</v>
      </c>
      <c r="AX288" s="171">
        <f ca="1">$AX$135+AX203</f>
        <v>0</v>
      </c>
      <c r="AY288" s="171">
        <f ca="1">$AY$135+AY203</f>
        <v>1.5875000547325598E-2</v>
      </c>
      <c r="AZ288" s="171">
        <f ca="1">$AZ$135+AZ203</f>
        <v>2.3291273318621818E-2</v>
      </c>
      <c r="BA288" s="171">
        <f ca="1">$BA$135+BA203</f>
        <v>2.2626456331145281E-2</v>
      </c>
      <c r="BK288" s="63"/>
      <c r="BL288" s="56"/>
      <c r="BM288" s="119"/>
      <c r="BN288" s="119"/>
      <c r="BO288" s="119"/>
      <c r="BP288" s="119"/>
      <c r="BQ288" s="119"/>
      <c r="BR288" s="119"/>
      <c r="BS288" s="119"/>
      <c r="BT288" s="119"/>
      <c r="BU288" s="56"/>
      <c r="BV288" s="56"/>
      <c r="BW288" s="56"/>
      <c r="BX288" s="56"/>
      <c r="BY288" s="56"/>
      <c r="BZ288" s="56"/>
      <c r="CA288" s="121">
        <f>SUM(CA244:CA287)</f>
        <v>68109095.941794664</v>
      </c>
      <c r="CB288" s="56"/>
      <c r="CC288" s="252" t="s">
        <v>117</v>
      </c>
      <c r="CD288" s="120">
        <f>SUM(CD244:CD287)</f>
        <v>0.7236922939275019</v>
      </c>
      <c r="CN288" s="63"/>
      <c r="CO288" s="56"/>
      <c r="CP288" s="119"/>
      <c r="CQ288" s="119"/>
      <c r="CR288" s="119"/>
      <c r="CS288" s="119"/>
      <c r="CT288" s="119"/>
      <c r="CU288" s="119"/>
      <c r="CV288" s="119"/>
      <c r="CW288" s="119"/>
      <c r="CX288" s="56"/>
      <c r="CY288" s="56"/>
      <c r="CZ288" s="56"/>
      <c r="DA288" s="56"/>
      <c r="DB288" s="56"/>
      <c r="DC288" s="56"/>
      <c r="DD288" s="121">
        <f>SUM(DD244:DD287)</f>
        <v>58229599.433261342</v>
      </c>
      <c r="DE288" s="56"/>
      <c r="DF288" s="252" t="s">
        <v>117</v>
      </c>
      <c r="DG288" s="120">
        <f>SUM(DG244:DG287)</f>
        <v>0.98994853608038802</v>
      </c>
      <c r="DQ288" s="63"/>
      <c r="DR288" s="56"/>
      <c r="DS288" s="119"/>
      <c r="DT288" s="119"/>
      <c r="DU288" s="119"/>
      <c r="DV288" s="119"/>
      <c r="DW288" s="119"/>
      <c r="DX288" s="119"/>
      <c r="DY288" s="119"/>
      <c r="DZ288" s="119"/>
      <c r="EA288" s="56"/>
      <c r="EB288" s="56"/>
      <c r="EC288" s="56"/>
      <c r="ED288" s="56"/>
      <c r="EE288" s="56"/>
      <c r="EF288" s="56"/>
      <c r="EG288" s="121">
        <f>SUM(EG244:EG287)</f>
        <v>85598436.748820141</v>
      </c>
      <c r="EH288" s="56"/>
      <c r="EI288" s="252" t="s">
        <v>117</v>
      </c>
      <c r="EJ288" s="120">
        <f>SUM(EJ244:EJ287)</f>
        <v>1.8190501045646243</v>
      </c>
      <c r="ET288" s="63"/>
      <c r="EU288" s="56"/>
      <c r="EV288" s="119"/>
      <c r="EW288" s="119"/>
      <c r="EX288" s="119"/>
      <c r="EY288" s="119"/>
      <c r="EZ288" s="119"/>
      <c r="FA288" s="119"/>
      <c r="FB288" s="119"/>
      <c r="FC288" s="119"/>
      <c r="FD288" s="56"/>
      <c r="FE288" s="56"/>
      <c r="FF288" s="56"/>
      <c r="FG288" s="56"/>
      <c r="FH288" s="56"/>
      <c r="FI288" s="56"/>
      <c r="FJ288" s="121">
        <f>SUM(FJ244:FJ287)</f>
        <v>56445107.015827335</v>
      </c>
      <c r="FK288" s="56"/>
      <c r="FL288" s="252" t="s">
        <v>117</v>
      </c>
      <c r="FM288" s="120">
        <f>SUM(FM244:FM287)</f>
        <v>1.799270203740913</v>
      </c>
      <c r="FO288" s="142"/>
      <c r="FP288" s="142"/>
      <c r="FQ288" s="142"/>
      <c r="FR288" s="142"/>
      <c r="FS288" s="142"/>
      <c r="FT288" s="142"/>
      <c r="FU288" s="142"/>
      <c r="FW288" s="63"/>
      <c r="FX288" s="56"/>
      <c r="FY288" s="119"/>
      <c r="FZ288" s="119"/>
      <c r="GA288" s="119"/>
      <c r="GB288" s="119"/>
      <c r="GC288" s="119"/>
      <c r="GD288" s="119"/>
      <c r="GE288" s="119"/>
      <c r="GF288" s="119"/>
      <c r="GG288" s="56"/>
      <c r="GH288" s="56"/>
      <c r="GI288" s="56"/>
      <c r="GJ288" s="56"/>
      <c r="GK288" s="56"/>
      <c r="GL288" s="56"/>
      <c r="GM288" s="121">
        <f>SUM(GM244:GM287)</f>
        <v>117543721.75</v>
      </c>
      <c r="GN288" s="56"/>
      <c r="GO288" s="252" t="s">
        <v>117</v>
      </c>
      <c r="GP288" s="120">
        <f>SUM(GP244:GP287)</f>
        <v>7.4937555215294269</v>
      </c>
      <c r="GS288" s="48">
        <v>10</v>
      </c>
      <c r="GT288" s="47">
        <v>4</v>
      </c>
      <c r="GU288" s="97" t="s">
        <v>240</v>
      </c>
      <c r="GV288" s="297">
        <f t="shared" si="594"/>
        <v>5</v>
      </c>
      <c r="GW288" s="47" t="s">
        <v>206</v>
      </c>
      <c r="GX288" s="99" t="str">
        <f t="shared" si="589"/>
        <v>Jk4</v>
      </c>
      <c r="GY288" s="48">
        <f t="shared" si="656"/>
        <v>100</v>
      </c>
      <c r="GZ288" s="305">
        <f t="shared" si="671"/>
        <v>242742.99634878125</v>
      </c>
      <c r="HA288" s="95">
        <f t="shared" si="595"/>
        <v>721.30769016470981</v>
      </c>
      <c r="HB288" s="51">
        <f t="shared" si="591"/>
        <v>1.9353542044758892E-3</v>
      </c>
      <c r="HC288" s="51">
        <f t="shared" si="592"/>
        <v>2.310618186097649E-3</v>
      </c>
      <c r="HD288" s="453">
        <f t="shared" si="593"/>
        <v>9.8926739003590836E-4</v>
      </c>
    </row>
    <row r="289" spans="13:212">
      <c r="M289" s="49" t="str">
        <f t="shared" si="668"/>
        <v>PIC-c</v>
      </c>
      <c r="N289" s="201" t="str">
        <f t="shared" si="658"/>
        <v/>
      </c>
      <c r="O289" s="47" t="str">
        <f t="shared" si="659"/>
        <v/>
      </c>
      <c r="P289" s="47" t="str">
        <f t="shared" si="660"/>
        <v/>
      </c>
      <c r="Q289" s="47" t="str">
        <f t="shared" si="661"/>
        <v/>
      </c>
      <c r="R289" s="201" t="str">
        <f t="shared" si="662"/>
        <v/>
      </c>
      <c r="AE289" s="49" t="str">
        <f t="shared" si="669"/>
        <v>PIC-c</v>
      </c>
      <c r="AF289" s="201" t="str">
        <f t="shared" si="663"/>
        <v/>
      </c>
      <c r="AG289" s="47" t="str">
        <f t="shared" si="664"/>
        <v/>
      </c>
      <c r="AH289" s="47" t="str">
        <f t="shared" si="665"/>
        <v/>
      </c>
      <c r="AI289" s="47" t="str">
        <f t="shared" si="666"/>
        <v/>
      </c>
      <c r="AJ289" s="201">
        <f t="shared" si="667"/>
        <v>1</v>
      </c>
      <c r="AT289" s="46">
        <f t="shared" si="672"/>
        <v>4</v>
      </c>
      <c r="AU289" s="47" t="str">
        <f t="shared" si="672"/>
        <v>PIC-c</v>
      </c>
      <c r="AV289" s="47" t="str">
        <f t="shared" si="672"/>
        <v>Pc</v>
      </c>
      <c r="AW289" s="171">
        <f ca="1">$AW$136+AW204</f>
        <v>0</v>
      </c>
      <c r="AX289" s="171">
        <f ca="1">$AX$136+AX204</f>
        <v>0</v>
      </c>
      <c r="AY289" s="171">
        <f ca="1">$AY$136+AY204</f>
        <v>1.7010796151204776E-2</v>
      </c>
      <c r="AZ289" s="171">
        <f ca="1">$AZ$136+AZ204</f>
        <v>3.3663685536728709E-2</v>
      </c>
      <c r="BA289" s="171">
        <f ca="1">$BA$136+BA204</f>
        <v>6.3993646474306359E-2</v>
      </c>
      <c r="BM289" s="46"/>
      <c r="BN289" s="46"/>
      <c r="BQ289" s="57"/>
      <c r="BR289" s="74"/>
      <c r="BS289" s="157"/>
      <c r="BT289" s="60"/>
      <c r="CP289" s="46"/>
      <c r="CQ289" s="46"/>
      <c r="CT289" s="57"/>
      <c r="CU289" s="74"/>
      <c r="CV289" s="157"/>
      <c r="CW289" s="60"/>
      <c r="DS289" s="46"/>
      <c r="DT289" s="46"/>
      <c r="DW289" s="57"/>
      <c r="DX289" s="74"/>
      <c r="DY289" s="157"/>
      <c r="DZ289" s="60"/>
      <c r="EV289" s="46"/>
      <c r="EW289" s="46"/>
      <c r="EZ289" s="57"/>
      <c r="FA289" s="74"/>
      <c r="FB289" s="157"/>
      <c r="FC289" s="60"/>
      <c r="FO289" s="142"/>
      <c r="FP289" s="142"/>
      <c r="FQ289" s="142"/>
      <c r="FR289" s="142"/>
      <c r="FS289" s="142"/>
      <c r="FT289" s="142"/>
      <c r="FU289" s="142"/>
      <c r="FY289" s="46"/>
      <c r="FZ289" s="46"/>
      <c r="GC289" s="57"/>
      <c r="GD289" s="74"/>
      <c r="GE289" s="157"/>
      <c r="GF289" s="60"/>
      <c r="GS289" s="48">
        <v>10</v>
      </c>
      <c r="GT289" s="47">
        <v>3</v>
      </c>
      <c r="GU289" s="97" t="s">
        <v>240</v>
      </c>
      <c r="GV289" s="297">
        <f t="shared" si="594"/>
        <v>5</v>
      </c>
      <c r="GW289" s="47" t="s">
        <v>206</v>
      </c>
      <c r="GX289" s="99" t="str">
        <f t="shared" si="589"/>
        <v>Jk3</v>
      </c>
      <c r="GY289" s="48">
        <f t="shared" si="656"/>
        <v>50</v>
      </c>
      <c r="GZ289" s="305">
        <f t="shared" si="671"/>
        <v>163851.52253542736</v>
      </c>
      <c r="HA289" s="95">
        <f t="shared" si="595"/>
        <v>1068.6039854291996</v>
      </c>
      <c r="HB289" s="51">
        <f t="shared" si="591"/>
        <v>1.3063640880212253E-3</v>
      </c>
      <c r="HC289" s="51">
        <f t="shared" si="592"/>
        <v>7.7983363780795647E-4</v>
      </c>
      <c r="HD289" s="453">
        <f t="shared" si="593"/>
        <v>1.2151272126857044E-7</v>
      </c>
    </row>
    <row r="290" spans="13:212">
      <c r="M290" s="49" t="str">
        <f t="shared" si="668"/>
        <v>PIC-c</v>
      </c>
      <c r="N290" s="201" t="str">
        <f t="shared" si="658"/>
        <v/>
      </c>
      <c r="O290" s="47" t="str">
        <f t="shared" si="659"/>
        <v/>
      </c>
      <c r="P290" s="47" t="str">
        <f t="shared" si="660"/>
        <v/>
      </c>
      <c r="Q290" s="47" t="str">
        <f t="shared" si="661"/>
        <v/>
      </c>
      <c r="R290" s="201" t="str">
        <f t="shared" si="662"/>
        <v/>
      </c>
      <c r="AE290" s="49" t="str">
        <f t="shared" si="669"/>
        <v>PIC-c</v>
      </c>
      <c r="AF290" s="201" t="str">
        <f t="shared" si="663"/>
        <v/>
      </c>
      <c r="AG290" s="47" t="str">
        <f t="shared" si="664"/>
        <v/>
      </c>
      <c r="AH290" s="47" t="str">
        <f t="shared" si="665"/>
        <v/>
      </c>
      <c r="AI290" s="47" t="str">
        <f t="shared" si="666"/>
        <v/>
      </c>
      <c r="AJ290" s="201">
        <f t="shared" si="667"/>
        <v>1</v>
      </c>
      <c r="AT290" s="46">
        <f t="shared" si="672"/>
        <v>5</v>
      </c>
      <c r="AU290" s="47" t="str">
        <f t="shared" si="672"/>
        <v>PIC-d</v>
      </c>
      <c r="AV290" s="47" t="str">
        <f t="shared" si="672"/>
        <v>Pd</v>
      </c>
      <c r="AW290" s="171">
        <f ca="1">$AW$137+AW205</f>
        <v>0</v>
      </c>
      <c r="AX290" s="171">
        <f ca="1">$AX$137+AX205</f>
        <v>0</v>
      </c>
      <c r="AY290" s="171">
        <f ca="1">$AY$137+AY205</f>
        <v>1.2709837693824857E-2</v>
      </c>
      <c r="AZ290" s="171">
        <f ca="1">$AZ$137+AZ205</f>
        <v>2.2844558840244476E-2</v>
      </c>
      <c r="BA290" s="171">
        <f ca="1">$BA$137+BA205</f>
        <v>5.0769085429705853E-2</v>
      </c>
      <c r="BK290" s="100" t="s">
        <v>207</v>
      </c>
      <c r="BL290" s="84"/>
      <c r="BM290" s="88"/>
      <c r="BN290" s="88"/>
      <c r="BO290" s="84"/>
      <c r="BP290" s="84"/>
      <c r="BQ290" s="84"/>
      <c r="BR290" s="56"/>
      <c r="BS290" s="87"/>
      <c r="CN290" s="100" t="s">
        <v>207</v>
      </c>
      <c r="CO290" s="84"/>
      <c r="CP290" s="88"/>
      <c r="CQ290" s="88"/>
      <c r="CR290" s="84"/>
      <c r="CS290" s="84"/>
      <c r="CT290" s="84"/>
      <c r="CU290" s="56"/>
      <c r="CV290" s="87"/>
      <c r="DQ290" s="100" t="s">
        <v>207</v>
      </c>
      <c r="DR290" s="84"/>
      <c r="DS290" s="88"/>
      <c r="DT290" s="88"/>
      <c r="DU290" s="84"/>
      <c r="DV290" s="84"/>
      <c r="DW290" s="84"/>
      <c r="DX290" s="56"/>
      <c r="DY290" s="87"/>
      <c r="ET290" s="100" t="s">
        <v>207</v>
      </c>
      <c r="EU290" s="84"/>
      <c r="EV290" s="88"/>
      <c r="EW290" s="88"/>
      <c r="EX290" s="84"/>
      <c r="EY290" s="84"/>
      <c r="EZ290" s="84"/>
      <c r="FA290" s="56"/>
      <c r="FB290" s="87"/>
      <c r="FO290" s="142"/>
      <c r="FP290" s="142"/>
      <c r="FQ290" s="142"/>
      <c r="FR290" s="142"/>
      <c r="FS290" s="142"/>
      <c r="FT290" s="142"/>
      <c r="FU290" s="142"/>
      <c r="FW290" s="100" t="s">
        <v>207</v>
      </c>
      <c r="FX290" s="84"/>
      <c r="FY290" s="88"/>
      <c r="FZ290" s="88"/>
      <c r="GA290" s="84"/>
      <c r="GB290" s="84"/>
      <c r="GC290" s="84"/>
      <c r="GD290" s="56"/>
      <c r="GE290" s="87"/>
      <c r="GS290" s="48">
        <v>10</v>
      </c>
      <c r="GT290" s="47">
        <v>2</v>
      </c>
      <c r="GU290" s="97" t="s">
        <v>240</v>
      </c>
      <c r="GV290" s="297">
        <f t="shared" si="594"/>
        <v>5</v>
      </c>
      <c r="GW290" s="47" t="s">
        <v>206</v>
      </c>
      <c r="GX290" s="99" t="str">
        <f t="shared" si="589"/>
        <v>Jk2</v>
      </c>
      <c r="GY290" s="48">
        <f t="shared" si="656"/>
        <v>0</v>
      </c>
      <c r="GZ290" s="305">
        <f t="shared" si="671"/>
        <v>0</v>
      </c>
      <c r="HA290" s="95">
        <f t="shared" si="595"/>
        <v>0</v>
      </c>
      <c r="HB290" s="51">
        <f t="shared" si="591"/>
        <v>0</v>
      </c>
      <c r="HC290" s="51">
        <f t="shared" si="592"/>
        <v>0</v>
      </c>
      <c r="HD290" s="453">
        <f t="shared" si="593"/>
        <v>0</v>
      </c>
    </row>
    <row r="291" spans="13:212">
      <c r="M291" s="49" t="str">
        <f t="shared" si="668"/>
        <v>PIC-c</v>
      </c>
      <c r="N291" s="201" t="str">
        <f t="shared" si="658"/>
        <v/>
      </c>
      <c r="O291" s="47" t="str">
        <f t="shared" si="659"/>
        <v/>
      </c>
      <c r="P291" s="47" t="str">
        <f t="shared" si="660"/>
        <v/>
      </c>
      <c r="Q291" s="47" t="str">
        <f t="shared" si="661"/>
        <v/>
      </c>
      <c r="R291" s="201" t="str">
        <f t="shared" si="662"/>
        <v/>
      </c>
      <c r="AE291" s="49" t="str">
        <f t="shared" si="669"/>
        <v>PIC-c</v>
      </c>
      <c r="AF291" s="201" t="str">
        <f t="shared" si="663"/>
        <v/>
      </c>
      <c r="AG291" s="47" t="str">
        <f t="shared" si="664"/>
        <v/>
      </c>
      <c r="AH291" s="47" t="str">
        <f t="shared" si="665"/>
        <v/>
      </c>
      <c r="AI291" s="47" t="str">
        <f t="shared" si="666"/>
        <v/>
      </c>
      <c r="AJ291" s="201">
        <f t="shared" si="667"/>
        <v>1</v>
      </c>
      <c r="AT291" s="46">
        <f t="shared" si="672"/>
        <v>6</v>
      </c>
      <c r="AU291" s="47" t="str">
        <f t="shared" si="672"/>
        <v>PIC-e</v>
      </c>
      <c r="AV291" s="47" t="str">
        <f t="shared" si="672"/>
        <v>Pe</v>
      </c>
      <c r="AW291" s="171">
        <f ca="1">$AW$138+AW206</f>
        <v>0</v>
      </c>
      <c r="AX291" s="171">
        <f ca="1">$AX$138+AX206</f>
        <v>0</v>
      </c>
      <c r="AY291" s="171">
        <f ca="1">$AY$138+AY206</f>
        <v>3.9519290286274544E-2</v>
      </c>
      <c r="AZ291" s="171">
        <f ca="1">$AZ$138+AZ206</f>
        <v>7.9809675747541359E-2</v>
      </c>
      <c r="BA291" s="171">
        <f ca="1">$BA$138+BA206</f>
        <v>3.5494491127424817E-2</v>
      </c>
      <c r="BK291" s="117"/>
      <c r="BL291" s="117"/>
      <c r="BM291" s="67"/>
      <c r="BN291" s="67"/>
      <c r="BO291" s="67" t="s">
        <v>59</v>
      </c>
      <c r="BP291" s="67" t="s">
        <v>60</v>
      </c>
      <c r="BQ291" s="67" t="s">
        <v>61</v>
      </c>
      <c r="BR291" s="67" t="s">
        <v>62</v>
      </c>
      <c r="BS291" s="67" t="s">
        <v>63</v>
      </c>
      <c r="BT291" s="47"/>
      <c r="BU291" s="47" t="s">
        <v>59</v>
      </c>
      <c r="BV291" s="47" t="s">
        <v>60</v>
      </c>
      <c r="BW291" s="47" t="s">
        <v>61</v>
      </c>
      <c r="BX291" s="47" t="s">
        <v>62</v>
      </c>
      <c r="BY291" s="47" t="s">
        <v>63</v>
      </c>
      <c r="BZ291" s="48"/>
      <c r="CA291" s="47" t="s">
        <v>37</v>
      </c>
      <c r="CB291" s="47" t="s">
        <v>51</v>
      </c>
      <c r="CC291" s="47" t="s">
        <v>64</v>
      </c>
      <c r="CD291" s="47" t="s">
        <v>39</v>
      </c>
      <c r="CN291" s="117"/>
      <c r="CO291" s="117"/>
      <c r="CP291" s="67"/>
      <c r="CQ291" s="67"/>
      <c r="CR291" s="67" t="s">
        <v>59</v>
      </c>
      <c r="CS291" s="67" t="s">
        <v>60</v>
      </c>
      <c r="CT291" s="67" t="s">
        <v>61</v>
      </c>
      <c r="CU291" s="67" t="s">
        <v>62</v>
      </c>
      <c r="CV291" s="67" t="s">
        <v>63</v>
      </c>
      <c r="CW291" s="47"/>
      <c r="CX291" s="47" t="s">
        <v>59</v>
      </c>
      <c r="CY291" s="47" t="s">
        <v>60</v>
      </c>
      <c r="CZ291" s="47" t="s">
        <v>61</v>
      </c>
      <c r="DA291" s="47" t="s">
        <v>62</v>
      </c>
      <c r="DB291" s="47" t="s">
        <v>63</v>
      </c>
      <c r="DC291" s="48"/>
      <c r="DD291" s="47" t="s">
        <v>37</v>
      </c>
      <c r="DE291" s="47" t="s">
        <v>51</v>
      </c>
      <c r="DF291" s="47" t="s">
        <v>64</v>
      </c>
      <c r="DG291" s="47" t="s">
        <v>39</v>
      </c>
      <c r="DQ291" s="117"/>
      <c r="DR291" s="117"/>
      <c r="DS291" s="67"/>
      <c r="DT291" s="67"/>
      <c r="DU291" s="67" t="s">
        <v>59</v>
      </c>
      <c r="DV291" s="67" t="s">
        <v>60</v>
      </c>
      <c r="DW291" s="67" t="s">
        <v>61</v>
      </c>
      <c r="DX291" s="67" t="s">
        <v>62</v>
      </c>
      <c r="DY291" s="67" t="s">
        <v>63</v>
      </c>
      <c r="DZ291" s="47"/>
      <c r="EA291" s="47" t="s">
        <v>59</v>
      </c>
      <c r="EB291" s="47" t="s">
        <v>60</v>
      </c>
      <c r="EC291" s="47" t="s">
        <v>61</v>
      </c>
      <c r="ED291" s="47" t="s">
        <v>62</v>
      </c>
      <c r="EE291" s="47" t="s">
        <v>63</v>
      </c>
      <c r="EF291" s="48"/>
      <c r="EG291" s="47" t="s">
        <v>37</v>
      </c>
      <c r="EH291" s="47" t="s">
        <v>51</v>
      </c>
      <c r="EI291" s="47" t="s">
        <v>64</v>
      </c>
      <c r="EJ291" s="47" t="s">
        <v>39</v>
      </c>
      <c r="ET291" s="117"/>
      <c r="EU291" s="117"/>
      <c r="EV291" s="67"/>
      <c r="EW291" s="67"/>
      <c r="EX291" s="67" t="s">
        <v>59</v>
      </c>
      <c r="EY291" s="67" t="s">
        <v>60</v>
      </c>
      <c r="EZ291" s="67" t="s">
        <v>61</v>
      </c>
      <c r="FA291" s="67" t="s">
        <v>62</v>
      </c>
      <c r="FB291" s="67" t="s">
        <v>63</v>
      </c>
      <c r="FC291" s="47"/>
      <c r="FD291" s="47" t="s">
        <v>59</v>
      </c>
      <c r="FE291" s="47" t="s">
        <v>60</v>
      </c>
      <c r="FF291" s="47" t="s">
        <v>61</v>
      </c>
      <c r="FG291" s="47" t="s">
        <v>62</v>
      </c>
      <c r="FH291" s="47" t="s">
        <v>63</v>
      </c>
      <c r="FI291" s="48"/>
      <c r="FJ291" s="47" t="s">
        <v>37</v>
      </c>
      <c r="FK291" s="47" t="s">
        <v>51</v>
      </c>
      <c r="FL291" s="47" t="s">
        <v>64</v>
      </c>
      <c r="FM291" s="47" t="s">
        <v>39</v>
      </c>
      <c r="FO291" s="142"/>
      <c r="FP291" s="142"/>
      <c r="FQ291" s="142"/>
      <c r="FR291" s="142"/>
      <c r="FS291" s="142"/>
      <c r="FT291" s="142"/>
      <c r="FU291" s="142"/>
      <c r="FW291" s="117"/>
      <c r="FX291" s="117"/>
      <c r="FY291" s="67"/>
      <c r="FZ291" s="67"/>
      <c r="GA291" s="67" t="s">
        <v>59</v>
      </c>
      <c r="GB291" s="67" t="s">
        <v>60</v>
      </c>
      <c r="GC291" s="67" t="s">
        <v>61</v>
      </c>
      <c r="GD291" s="67" t="s">
        <v>62</v>
      </c>
      <c r="GE291" s="67" t="s">
        <v>63</v>
      </c>
      <c r="GF291" s="47"/>
      <c r="GG291" s="47" t="s">
        <v>59</v>
      </c>
      <c r="GH291" s="47" t="s">
        <v>60</v>
      </c>
      <c r="GI291" s="47" t="s">
        <v>61</v>
      </c>
      <c r="GJ291" s="47" t="s">
        <v>62</v>
      </c>
      <c r="GK291" s="47" t="s">
        <v>63</v>
      </c>
      <c r="GL291" s="48"/>
      <c r="GM291" s="47" t="s">
        <v>37</v>
      </c>
      <c r="GN291" s="47" t="s">
        <v>51</v>
      </c>
      <c r="GO291" s="47" t="s">
        <v>64</v>
      </c>
      <c r="GP291" s="47" t="s">
        <v>39</v>
      </c>
      <c r="GS291" s="48">
        <v>10</v>
      </c>
      <c r="GT291" s="47">
        <v>1</v>
      </c>
      <c r="GU291" s="97" t="s">
        <v>240</v>
      </c>
      <c r="GV291" s="297">
        <f t="shared" si="594"/>
        <v>5</v>
      </c>
      <c r="GW291" s="47" t="s">
        <v>206</v>
      </c>
      <c r="GX291" s="99" t="str">
        <f t="shared" si="589"/>
        <v>Jk1</v>
      </c>
      <c r="GY291" s="48">
        <f t="shared" si="656"/>
        <v>0</v>
      </c>
      <c r="GZ291" s="305">
        <f t="shared" si="671"/>
        <v>0</v>
      </c>
      <c r="HA291" s="95">
        <f t="shared" si="595"/>
        <v>0</v>
      </c>
      <c r="HB291" s="51">
        <f t="shared" si="591"/>
        <v>0</v>
      </c>
      <c r="HC291" s="51">
        <f t="shared" si="592"/>
        <v>0</v>
      </c>
      <c r="HD291" s="453">
        <f t="shared" si="593"/>
        <v>0</v>
      </c>
    </row>
    <row r="292" spans="13:212">
      <c r="M292" s="49" t="str">
        <f t="shared" si="668"/>
        <v>PIC-c</v>
      </c>
      <c r="N292" s="201" t="str">
        <f t="shared" si="658"/>
        <v/>
      </c>
      <c r="O292" s="47" t="str">
        <f t="shared" si="659"/>
        <v/>
      </c>
      <c r="P292" s="47" t="str">
        <f t="shared" si="660"/>
        <v/>
      </c>
      <c r="Q292" s="47" t="str">
        <f t="shared" si="661"/>
        <v/>
      </c>
      <c r="R292" s="201" t="str">
        <f t="shared" si="662"/>
        <v/>
      </c>
      <c r="AE292" s="49" t="str">
        <f t="shared" si="669"/>
        <v>PIC-c</v>
      </c>
      <c r="AF292" s="201" t="str">
        <f t="shared" si="663"/>
        <v/>
      </c>
      <c r="AG292" s="47" t="str">
        <f t="shared" si="664"/>
        <v/>
      </c>
      <c r="AH292" s="47" t="str">
        <f t="shared" si="665"/>
        <v/>
      </c>
      <c r="AI292" s="47" t="str">
        <f t="shared" si="666"/>
        <v/>
      </c>
      <c r="AJ292" s="201">
        <f t="shared" si="667"/>
        <v>1</v>
      </c>
      <c r="AT292" s="46">
        <f t="shared" si="672"/>
        <v>7</v>
      </c>
      <c r="AU292" s="47" t="str">
        <f t="shared" si="672"/>
        <v>A</v>
      </c>
      <c r="AV292" s="47" t="str">
        <f t="shared" si="672"/>
        <v>Ac</v>
      </c>
      <c r="AW292" s="171">
        <f ca="1">$AW$139+AW207</f>
        <v>0</v>
      </c>
      <c r="AX292" s="171">
        <f ca="1">$AX$139+AX207</f>
        <v>0</v>
      </c>
      <c r="AY292" s="171">
        <f ca="1">$AY$139+AY207</f>
        <v>5.5767564772301621E-3</v>
      </c>
      <c r="AZ292" s="171">
        <f ca="1">$AZ$139+AZ207</f>
        <v>4.4617805538758794E-3</v>
      </c>
      <c r="BA292" s="171">
        <f ca="1">$BA$139+BA207</f>
        <v>2.1509384195690182E-2</v>
      </c>
      <c r="BK292" s="48">
        <v>1</v>
      </c>
      <c r="BL292" s="48">
        <v>13</v>
      </c>
      <c r="BM292" s="47" t="str">
        <f>CONCATENATE(INDEX($AV$4:$AV$16,MATCH(BL292,$AT$4:$AT$16,0)),BT292)</f>
        <v>Sc5</v>
      </c>
      <c r="BN292" s="47"/>
      <c r="BO292" s="170" t="s">
        <v>208</v>
      </c>
      <c r="BP292" s="170" t="s">
        <v>208</v>
      </c>
      <c r="BQ292" s="170" t="s">
        <v>208</v>
      </c>
      <c r="BR292" s="170" t="s">
        <v>208</v>
      </c>
      <c r="BS292" s="170" t="s">
        <v>208</v>
      </c>
      <c r="BT292" s="47">
        <v>5</v>
      </c>
      <c r="BU292" s="48">
        <f t="shared" ref="BU292:BY294" si="673">VLOOKUP(BO292,$BD$86:$BI$123,LEFT(BU$85,1)+1,FALSE)</f>
        <v>6</v>
      </c>
      <c r="BV292" s="48">
        <f t="shared" si="673"/>
        <v>4</v>
      </c>
      <c r="BW292" s="48">
        <f t="shared" si="673"/>
        <v>4</v>
      </c>
      <c r="BX292" s="48">
        <f t="shared" si="673"/>
        <v>4</v>
      </c>
      <c r="BY292" s="48">
        <f t="shared" si="673"/>
        <v>3</v>
      </c>
      <c r="BZ292" s="118">
        <f>PRODUCT(BU292:BY292)</f>
        <v>1152</v>
      </c>
      <c r="CA292" s="118">
        <f>IF(CB292&gt;0,BZ292,0)*$CD$241</f>
        <v>298.01131770412292</v>
      </c>
      <c r="CB292" s="202">
        <f>HLOOKUP(BT292,$AW$43:$BA$56,BL292+1,TRUE)*$AM$19*$CB$241</f>
        <v>9000</v>
      </c>
      <c r="CC292" s="118">
        <f>PRODUCT(CA292:CB292)</f>
        <v>2682101.8593371063</v>
      </c>
      <c r="CD292" s="51">
        <f>CC292/$AM$19/$AN$42</f>
        <v>1.2306283238261529E-4</v>
      </c>
      <c r="CN292" s="48">
        <v>1</v>
      </c>
      <c r="CO292" s="48">
        <v>13</v>
      </c>
      <c r="CP292" s="47" t="str">
        <f>CONCATENATE(INDEX($AV$4:$AV$16,MATCH(CO292,$AT$4:$AT$16,0)),CW292)</f>
        <v>Sc5</v>
      </c>
      <c r="CQ292" s="47"/>
      <c r="CR292" s="170" t="s">
        <v>208</v>
      </c>
      <c r="CS292" s="170" t="s">
        <v>208</v>
      </c>
      <c r="CT292" s="170" t="s">
        <v>208</v>
      </c>
      <c r="CU292" s="170" t="s">
        <v>208</v>
      </c>
      <c r="CV292" s="170" t="s">
        <v>208</v>
      </c>
      <c r="CW292" s="47">
        <v>5</v>
      </c>
      <c r="CX292" s="48">
        <f t="shared" ref="CX292:DB294" si="674">VLOOKUP(CR292,$CG$86:$CL$123,LEFT(CX$85,1)+1,FALSE)</f>
        <v>6</v>
      </c>
      <c r="CY292" s="48">
        <f t="shared" si="674"/>
        <v>4</v>
      </c>
      <c r="CZ292" s="48">
        <f t="shared" si="674"/>
        <v>4</v>
      </c>
      <c r="DA292" s="48">
        <f t="shared" si="674"/>
        <v>4</v>
      </c>
      <c r="DB292" s="48">
        <f t="shared" si="674"/>
        <v>3</v>
      </c>
      <c r="DC292" s="118">
        <f>PRODUCT(CX292:DB292)</f>
        <v>1152</v>
      </c>
      <c r="DD292" s="118">
        <f>IF(DE292&gt;0,DC292,0)*$DG$241</f>
        <v>254.78358531317494</v>
      </c>
      <c r="DE292" s="202">
        <f>HLOOKUP(CW292,$AW$43:$BA$56,CO292+1,TRUE)*$AM$19*$DE$241</f>
        <v>14400</v>
      </c>
      <c r="DF292" s="118">
        <f>PRODUCT(DD292:DE292)</f>
        <v>3668883.6285097189</v>
      </c>
      <c r="DG292" s="51">
        <f>DF292/$AM$19/$AN$42</f>
        <v>1.6833932292124206E-4</v>
      </c>
      <c r="DQ292" s="48">
        <v>1</v>
      </c>
      <c r="DR292" s="48">
        <v>13</v>
      </c>
      <c r="DS292" s="47" t="str">
        <f>CONCATENATE(INDEX($AV$4:$AV$16,MATCH(DR292,$AT$4:$AT$16,0)),DZ292)</f>
        <v>Sc5</v>
      </c>
      <c r="DT292" s="47"/>
      <c r="DU292" s="170" t="s">
        <v>208</v>
      </c>
      <c r="DV292" s="170" t="s">
        <v>208</v>
      </c>
      <c r="DW292" s="170" t="s">
        <v>208</v>
      </c>
      <c r="DX292" s="170" t="s">
        <v>208</v>
      </c>
      <c r="DY292" s="170" t="s">
        <v>208</v>
      </c>
      <c r="DZ292" s="47">
        <v>5</v>
      </c>
      <c r="EA292" s="48">
        <f t="shared" ref="EA292:EE294" si="675">VLOOKUP(DU292,$DJ$86:$DO$123,LEFT(EA$85,1)+1,FALSE)</f>
        <v>6</v>
      </c>
      <c r="EB292" s="48">
        <f t="shared" si="675"/>
        <v>4</v>
      </c>
      <c r="EC292" s="48">
        <f t="shared" si="675"/>
        <v>4</v>
      </c>
      <c r="ED292" s="48">
        <f t="shared" si="675"/>
        <v>4</v>
      </c>
      <c r="EE292" s="48">
        <f t="shared" si="675"/>
        <v>3</v>
      </c>
      <c r="EF292" s="118">
        <f>PRODUCT(EA292:EE292)</f>
        <v>1152</v>
      </c>
      <c r="EG292" s="118">
        <f>IF(EH292&gt;0,EF292,0)*$EJ$241</f>
        <v>374.53592029365495</v>
      </c>
      <c r="EH292" s="202">
        <f>HLOOKUP(DZ292,$AW$43:$BA$56,DR292+1,TRUE)*$AM$19*$EH$241</f>
        <v>18000</v>
      </c>
      <c r="EI292" s="118">
        <f>PRODUCT(EG292:EH292)</f>
        <v>6741646.5652857888</v>
      </c>
      <c r="EJ292" s="51">
        <f>EI292/$AM$19/$AN$42</f>
        <v>3.0932685064080672E-4</v>
      </c>
      <c r="ET292" s="48">
        <v>1</v>
      </c>
      <c r="EU292" s="48">
        <v>13</v>
      </c>
      <c r="EV292" s="47" t="str">
        <f>CONCATENATE(INDEX($AV$4:$AV$16,MATCH(EU292,$AT$4:$AT$16,0)),FC292)</f>
        <v>Sc5</v>
      </c>
      <c r="EW292" s="47"/>
      <c r="EX292" s="170" t="s">
        <v>208</v>
      </c>
      <c r="EY292" s="170" t="s">
        <v>208</v>
      </c>
      <c r="EZ292" s="170" t="s">
        <v>208</v>
      </c>
      <c r="FA292" s="170" t="s">
        <v>208</v>
      </c>
      <c r="FB292" s="170" t="s">
        <v>208</v>
      </c>
      <c r="FC292" s="47">
        <v>5</v>
      </c>
      <c r="FD292" s="48">
        <f t="shared" ref="FD292:FH294" si="676">VLOOKUP(EX292,$EM$86:$ER$123,LEFT(FD$85,1)+1,FALSE)</f>
        <v>6</v>
      </c>
      <c r="FE292" s="48">
        <f t="shared" si="676"/>
        <v>4</v>
      </c>
      <c r="FF292" s="48">
        <f t="shared" si="676"/>
        <v>4</v>
      </c>
      <c r="FG292" s="48">
        <f t="shared" si="676"/>
        <v>4</v>
      </c>
      <c r="FH292" s="48">
        <f t="shared" si="676"/>
        <v>3</v>
      </c>
      <c r="FI292" s="118">
        <f>PRODUCT(FD292:FH292)</f>
        <v>1152</v>
      </c>
      <c r="FJ292" s="118">
        <f>IF(FK292&gt;0,FI292,0)*$FM$241</f>
        <v>246.97553956834534</v>
      </c>
      <c r="FK292" s="202">
        <f>HLOOKUP(FC292,$AW$43:$BA$56,EU292+1,TRUE)*$AM$19*$FK$241</f>
        <v>27000</v>
      </c>
      <c r="FL292" s="118">
        <f>PRODUCT(FJ292:FK292)</f>
        <v>6668339.5683453241</v>
      </c>
      <c r="FM292" s="51">
        <f>FL292/$AM$19/$AN$42</f>
        <v>3.0596330699105624E-4</v>
      </c>
      <c r="FO292" s="142"/>
      <c r="FP292" s="142"/>
      <c r="FQ292" s="142"/>
      <c r="FR292" s="142"/>
      <c r="FS292" s="142"/>
      <c r="FT292" s="142"/>
      <c r="FU292" s="142"/>
      <c r="FW292" s="48">
        <v>1</v>
      </c>
      <c r="FX292" s="48">
        <v>13</v>
      </c>
      <c r="FY292" s="47" t="str">
        <f>CONCATENATE(INDEX($AV$4:$AV$16,MATCH(FX292,$AT$4:$AT$16,0)),GF292)</f>
        <v>Sc5</v>
      </c>
      <c r="FZ292" s="47"/>
      <c r="GA292" s="170" t="s">
        <v>208</v>
      </c>
      <c r="GB292" s="170" t="s">
        <v>208</v>
      </c>
      <c r="GC292" s="170" t="s">
        <v>208</v>
      </c>
      <c r="GD292" s="170" t="s">
        <v>208</v>
      </c>
      <c r="GE292" s="170" t="s">
        <v>208</v>
      </c>
      <c r="GF292" s="47">
        <v>5</v>
      </c>
      <c r="GG292" s="48">
        <f t="shared" ref="GG292:GK293" si="677">VLOOKUP(GA292,$FP$86:$FU$123,LEFT(GG$85,1)+1,FALSE)</f>
        <v>6</v>
      </c>
      <c r="GH292" s="48">
        <f t="shared" si="677"/>
        <v>4</v>
      </c>
      <c r="GI292" s="48">
        <f t="shared" si="677"/>
        <v>4</v>
      </c>
      <c r="GJ292" s="48">
        <f t="shared" si="677"/>
        <v>4</v>
      </c>
      <c r="GK292" s="48">
        <f t="shared" si="677"/>
        <v>3</v>
      </c>
      <c r="GL292" s="118">
        <f>PRODUCT(GG292:GK292)</f>
        <v>1152</v>
      </c>
      <c r="GM292" s="118">
        <f>IF(GN292&gt;0,GL292,0)*$GP$241</f>
        <v>514.3125</v>
      </c>
      <c r="GN292" s="202">
        <f>HLOOKUP(GF292,$AW$43:$BA$56,FX292+1,TRUE)*$AM$19*$GN$241</f>
        <v>54000</v>
      </c>
      <c r="GO292" s="118">
        <f>PRODUCT(GM292:GN292)</f>
        <v>27772875</v>
      </c>
      <c r="GP292" s="51">
        <f>GO292/$AM$19/$AN$42</f>
        <v>1.2743023345701918E-3</v>
      </c>
      <c r="GS292" s="48">
        <v>11</v>
      </c>
      <c r="GT292" s="47">
        <v>5</v>
      </c>
      <c r="GU292" s="97" t="s">
        <v>240</v>
      </c>
      <c r="GV292" s="297">
        <f t="shared" si="594"/>
        <v>5</v>
      </c>
      <c r="GW292" s="47" t="s">
        <v>206</v>
      </c>
      <c r="GX292" s="99" t="str">
        <f t="shared" si="589"/>
        <v>Te5</v>
      </c>
      <c r="GY292" s="48">
        <f t="shared" si="656"/>
        <v>500</v>
      </c>
      <c r="GZ292" s="305">
        <f t="shared" si="671"/>
        <v>74690.152722701911</v>
      </c>
      <c r="HA292" s="95">
        <f t="shared" si="595"/>
        <v>2344.2499930353074</v>
      </c>
      <c r="HB292" s="51">
        <f t="shared" si="591"/>
        <v>5.9549360137719663E-4</v>
      </c>
      <c r="HC292" s="51">
        <f t="shared" si="592"/>
        <v>3.5547972093809971E-3</v>
      </c>
      <c r="HD292" s="453">
        <f t="shared" si="593"/>
        <v>2.4067849828456011E-2</v>
      </c>
    </row>
    <row r="293" spans="13:212">
      <c r="M293" s="49" t="str">
        <f t="shared" si="668"/>
        <v>PIC-c</v>
      </c>
      <c r="N293" s="201" t="str">
        <f t="shared" si="658"/>
        <v/>
      </c>
      <c r="O293" s="47" t="str">
        <f t="shared" si="659"/>
        <v/>
      </c>
      <c r="P293" s="47" t="str">
        <f t="shared" si="660"/>
        <v/>
      </c>
      <c r="Q293" s="47" t="str">
        <f t="shared" si="661"/>
        <v/>
      </c>
      <c r="R293" s="201" t="str">
        <f t="shared" si="662"/>
        <v/>
      </c>
      <c r="AE293" s="49" t="str">
        <f t="shared" si="669"/>
        <v>PIC-c</v>
      </c>
      <c r="AF293" s="201" t="str">
        <f t="shared" si="663"/>
        <v/>
      </c>
      <c r="AG293" s="47" t="str">
        <f t="shared" si="664"/>
        <v/>
      </c>
      <c r="AH293" s="47" t="str">
        <f t="shared" si="665"/>
        <v/>
      </c>
      <c r="AI293" s="47" t="str">
        <f t="shared" si="666"/>
        <v/>
      </c>
      <c r="AJ293" s="201">
        <f t="shared" si="667"/>
        <v>1</v>
      </c>
      <c r="AT293" s="46">
        <f t="shared" si="672"/>
        <v>8</v>
      </c>
      <c r="AU293" s="47" t="str">
        <f t="shared" si="672"/>
        <v>K</v>
      </c>
      <c r="AV293" s="47" t="str">
        <f t="shared" si="672"/>
        <v>Kg</v>
      </c>
      <c r="AW293" s="171">
        <f ca="1">$AW$140+AW208</f>
        <v>0</v>
      </c>
      <c r="AX293" s="171">
        <f ca="1">$AX$140+AX208</f>
        <v>0</v>
      </c>
      <c r="AY293" s="171">
        <f ca="1">$AY$140+AY208</f>
        <v>1.4572617608136242E-3</v>
      </c>
      <c r="AZ293" s="171">
        <f ca="1">$AZ$140+AZ208</f>
        <v>9.9938270113676623E-3</v>
      </c>
      <c r="BA293" s="171">
        <f ca="1">$BA$140+BA208</f>
        <v>1.1313228165572642E-2</v>
      </c>
      <c r="BK293" s="48">
        <f>BK292+1</f>
        <v>2</v>
      </c>
      <c r="BL293" s="48">
        <v>13</v>
      </c>
      <c r="BM293" s="47" t="str">
        <f>CONCATENATE(INDEX($AV$4:$AV$16,MATCH(BL293,$AT$4:$AT$16,0)),BT293)</f>
        <v>Sc4</v>
      </c>
      <c r="BN293" s="47"/>
      <c r="BO293" s="170" t="s">
        <v>209</v>
      </c>
      <c r="BP293" s="170" t="s">
        <v>208</v>
      </c>
      <c r="BQ293" s="170" t="s">
        <v>208</v>
      </c>
      <c r="BR293" s="170" t="s">
        <v>208</v>
      </c>
      <c r="BS293" s="170" t="s">
        <v>208</v>
      </c>
      <c r="BT293" s="47">
        <v>4</v>
      </c>
      <c r="BU293" s="48">
        <f t="shared" si="673"/>
        <v>50</v>
      </c>
      <c r="BV293" s="48">
        <f t="shared" si="673"/>
        <v>4</v>
      </c>
      <c r="BW293" s="48">
        <f t="shared" si="673"/>
        <v>4</v>
      </c>
      <c r="BX293" s="48">
        <f t="shared" si="673"/>
        <v>4</v>
      </c>
      <c r="BY293" s="48">
        <f t="shared" si="673"/>
        <v>3</v>
      </c>
      <c r="BZ293" s="118">
        <f>PRODUCT(BU293:BY293)</f>
        <v>9600</v>
      </c>
      <c r="CA293" s="118">
        <f t="shared" ref="CA293:CA317" si="678">IF(CB293&gt;0,BZ293,0)*$CD$241</f>
        <v>2483.4276475343577</v>
      </c>
      <c r="CB293" s="202">
        <f t="shared" ref="CB293:CB317" si="679">HLOOKUP(BT293,$AW$43:$BA$56,BL293+1,TRUE)*$AM$19*$CB$241</f>
        <v>3000</v>
      </c>
      <c r="CC293" s="118">
        <f>PRODUCT(CA293:CB293)</f>
        <v>7450282.9426030731</v>
      </c>
      <c r="CD293" s="51">
        <f>CC293/$AM$19/$AN$42</f>
        <v>3.4184120106282021E-4</v>
      </c>
      <c r="CN293" s="48">
        <f>CN292+1</f>
        <v>2</v>
      </c>
      <c r="CO293" s="48">
        <v>13</v>
      </c>
      <c r="CP293" s="47" t="str">
        <f>CONCATENATE(INDEX($AV$4:$AV$16,MATCH(CO293,$AT$4:$AT$16,0)),CW293)</f>
        <v>Sc4</v>
      </c>
      <c r="CQ293" s="47"/>
      <c r="CR293" s="170" t="s">
        <v>209</v>
      </c>
      <c r="CS293" s="170" t="s">
        <v>208</v>
      </c>
      <c r="CT293" s="170" t="s">
        <v>208</v>
      </c>
      <c r="CU293" s="170" t="s">
        <v>208</v>
      </c>
      <c r="CV293" s="170" t="s">
        <v>208</v>
      </c>
      <c r="CW293" s="47">
        <v>4</v>
      </c>
      <c r="CX293" s="48">
        <f t="shared" si="674"/>
        <v>50</v>
      </c>
      <c r="CY293" s="48">
        <f t="shared" si="674"/>
        <v>4</v>
      </c>
      <c r="CZ293" s="48">
        <f t="shared" si="674"/>
        <v>4</v>
      </c>
      <c r="DA293" s="48">
        <f t="shared" si="674"/>
        <v>4</v>
      </c>
      <c r="DB293" s="48">
        <f t="shared" si="674"/>
        <v>3</v>
      </c>
      <c r="DC293" s="118">
        <f>PRODUCT(CX293:DB293)</f>
        <v>9600</v>
      </c>
      <c r="DD293" s="118">
        <f>IF(DE293&gt;0,DC293,0)*$DG$241</f>
        <v>2123.1965442764576</v>
      </c>
      <c r="DE293" s="202">
        <f>HLOOKUP(CW293,$AW$43:$BA$56,CO293+1,TRUE)*$AM$19*$DE$241</f>
        <v>4800</v>
      </c>
      <c r="DF293" s="118">
        <f>PRODUCT(DD293:DE293)</f>
        <v>10191343.412526997</v>
      </c>
      <c r="DG293" s="51">
        <f>DF293/$AM$19/$AN$42</f>
        <v>4.6760923033678352E-4</v>
      </c>
      <c r="DQ293" s="48">
        <f>DQ292+1</f>
        <v>2</v>
      </c>
      <c r="DR293" s="48">
        <v>13</v>
      </c>
      <c r="DS293" s="47" t="str">
        <f>CONCATENATE(INDEX($AV$4:$AV$16,MATCH(DR293,$AT$4:$AT$16,0)),DZ293)</f>
        <v>Sc4</v>
      </c>
      <c r="DT293" s="47"/>
      <c r="DU293" s="170" t="s">
        <v>209</v>
      </c>
      <c r="DV293" s="170" t="s">
        <v>208</v>
      </c>
      <c r="DW293" s="170" t="s">
        <v>208</v>
      </c>
      <c r="DX293" s="170" t="s">
        <v>208</v>
      </c>
      <c r="DY293" s="170" t="s">
        <v>208</v>
      </c>
      <c r="DZ293" s="47">
        <v>4</v>
      </c>
      <c r="EA293" s="48">
        <f t="shared" si="675"/>
        <v>50</v>
      </c>
      <c r="EB293" s="48">
        <f t="shared" si="675"/>
        <v>4</v>
      </c>
      <c r="EC293" s="48">
        <f t="shared" si="675"/>
        <v>4</v>
      </c>
      <c r="ED293" s="48">
        <f t="shared" si="675"/>
        <v>4</v>
      </c>
      <c r="EE293" s="48">
        <f t="shared" si="675"/>
        <v>3</v>
      </c>
      <c r="EF293" s="118">
        <f>PRODUCT(EA293:EE293)</f>
        <v>9600</v>
      </c>
      <c r="EG293" s="118">
        <f>IF(EH293&gt;0,EF293,0)*$EJ$241</f>
        <v>3121.1326691137911</v>
      </c>
      <c r="EH293" s="202">
        <f>HLOOKUP(DZ293,$AW$43:$BA$56,DR293+1,TRUE)*$AM$19*$EH$241</f>
        <v>6000</v>
      </c>
      <c r="EI293" s="118">
        <f>PRODUCT(EG293:EH293)</f>
        <v>18726796.014682747</v>
      </c>
      <c r="EJ293" s="51">
        <f>EI293/$AM$19/$AN$42</f>
        <v>8.5924125178001866E-4</v>
      </c>
      <c r="ET293" s="48">
        <f>ET292+1</f>
        <v>2</v>
      </c>
      <c r="EU293" s="48">
        <v>13</v>
      </c>
      <c r="EV293" s="47" t="str">
        <f>CONCATENATE(INDEX($AV$4:$AV$16,MATCH(EU293,$AT$4:$AT$16,0)),FC293)</f>
        <v>Sc4</v>
      </c>
      <c r="EW293" s="47"/>
      <c r="EX293" s="170" t="s">
        <v>209</v>
      </c>
      <c r="EY293" s="170" t="s">
        <v>208</v>
      </c>
      <c r="EZ293" s="170" t="s">
        <v>208</v>
      </c>
      <c r="FA293" s="170" t="s">
        <v>208</v>
      </c>
      <c r="FB293" s="170" t="s">
        <v>208</v>
      </c>
      <c r="FC293" s="47">
        <v>4</v>
      </c>
      <c r="FD293" s="48">
        <f t="shared" si="676"/>
        <v>50</v>
      </c>
      <c r="FE293" s="48">
        <f t="shared" si="676"/>
        <v>4</v>
      </c>
      <c r="FF293" s="48">
        <f t="shared" si="676"/>
        <v>4</v>
      </c>
      <c r="FG293" s="48">
        <f t="shared" si="676"/>
        <v>4</v>
      </c>
      <c r="FH293" s="48">
        <f t="shared" si="676"/>
        <v>3</v>
      </c>
      <c r="FI293" s="118">
        <f>PRODUCT(FD293:FH293)</f>
        <v>9600</v>
      </c>
      <c r="FJ293" s="118">
        <f>IF(FK293&gt;0,FI293,0)*$FM$241</f>
        <v>2058.1294964028775</v>
      </c>
      <c r="FK293" s="202">
        <f>HLOOKUP(FC293,$AW$43:$BA$56,EU293+1,TRUE)*$AM$19*$FK$241</f>
        <v>9000</v>
      </c>
      <c r="FL293" s="118">
        <f>PRODUCT(FJ293:FK293)</f>
        <v>18523165.467625897</v>
      </c>
      <c r="FM293" s="51">
        <f>FL293/$AM$19/$AN$42</f>
        <v>8.4989807497515605E-4</v>
      </c>
      <c r="FO293" s="142"/>
      <c r="FP293" s="142"/>
      <c r="FQ293" s="142"/>
      <c r="FR293" s="142"/>
      <c r="FS293" s="142"/>
      <c r="FT293" s="142"/>
      <c r="FU293" s="142"/>
      <c r="FW293" s="48">
        <f>FW292+1</f>
        <v>2</v>
      </c>
      <c r="FX293" s="48">
        <v>13</v>
      </c>
      <c r="FY293" s="47" t="str">
        <f>CONCATENATE(INDEX($AV$4:$AV$16,MATCH(FX293,$AT$4:$AT$16,0)),GF293)</f>
        <v>Sc4</v>
      </c>
      <c r="FZ293" s="47"/>
      <c r="GA293" s="170" t="s">
        <v>209</v>
      </c>
      <c r="GB293" s="170" t="s">
        <v>208</v>
      </c>
      <c r="GC293" s="170" t="s">
        <v>208</v>
      </c>
      <c r="GD293" s="170" t="s">
        <v>208</v>
      </c>
      <c r="GE293" s="170" t="s">
        <v>208</v>
      </c>
      <c r="GF293" s="47">
        <v>4</v>
      </c>
      <c r="GG293" s="48">
        <f t="shared" si="677"/>
        <v>50</v>
      </c>
      <c r="GH293" s="48">
        <f t="shared" si="677"/>
        <v>4</v>
      </c>
      <c r="GI293" s="48">
        <f t="shared" si="677"/>
        <v>4</v>
      </c>
      <c r="GJ293" s="48">
        <f t="shared" si="677"/>
        <v>4</v>
      </c>
      <c r="GK293" s="48">
        <f t="shared" si="677"/>
        <v>3</v>
      </c>
      <c r="GL293" s="118">
        <f>PRODUCT(GG293:GK293)</f>
        <v>9600</v>
      </c>
      <c r="GM293" s="118">
        <f>IF(GN293&gt;0,GL293,0)*$GP$241</f>
        <v>4285.9375</v>
      </c>
      <c r="GN293" s="202">
        <f>HLOOKUP(GF293,$AW$43:$BA$56,FX293+1,TRUE)*$AM$19*$GN$241</f>
        <v>18000</v>
      </c>
      <c r="GO293" s="118">
        <f>PRODUCT(GM293:GN293)</f>
        <v>77146875</v>
      </c>
      <c r="GP293" s="51">
        <f>GO293/$AM$19/$AN$42</f>
        <v>3.5397287071394215E-3</v>
      </c>
      <c r="GS293" s="48">
        <v>11</v>
      </c>
      <c r="GT293" s="47">
        <v>4</v>
      </c>
      <c r="GU293" s="97" t="s">
        <v>240</v>
      </c>
      <c r="GV293" s="297">
        <f t="shared" si="594"/>
        <v>5</v>
      </c>
      <c r="GW293" s="47" t="s">
        <v>206</v>
      </c>
      <c r="GX293" s="99" t="str">
        <f t="shared" si="589"/>
        <v>Te4</v>
      </c>
      <c r="GY293" s="48">
        <f t="shared" si="656"/>
        <v>100</v>
      </c>
      <c r="GZ293" s="305">
        <f t="shared" si="671"/>
        <v>208510.00968420951</v>
      </c>
      <c r="HA293" s="95">
        <f t="shared" si="595"/>
        <v>839.73134078876683</v>
      </c>
      <c r="HB293" s="51">
        <f t="shared" si="591"/>
        <v>1.6624196371780072E-3</v>
      </c>
      <c r="HC293" s="51">
        <f t="shared" si="592"/>
        <v>1.9847617752377237E-3</v>
      </c>
      <c r="HD293" s="453">
        <f t="shared" si="593"/>
        <v>8.4975532221033133E-4</v>
      </c>
    </row>
    <row r="294" spans="13:212">
      <c r="M294" s="49" t="str">
        <f t="shared" si="668"/>
        <v>PIC-c</v>
      </c>
      <c r="N294" s="201" t="str">
        <f t="shared" si="658"/>
        <v/>
      </c>
      <c r="O294" s="47" t="str">
        <f t="shared" si="659"/>
        <v/>
      </c>
      <c r="P294" s="47" t="str">
        <f t="shared" si="660"/>
        <v/>
      </c>
      <c r="Q294" s="47" t="str">
        <f t="shared" si="661"/>
        <v/>
      </c>
      <c r="R294" s="201" t="str">
        <f t="shared" si="662"/>
        <v/>
      </c>
      <c r="AE294" s="49" t="str">
        <f t="shared" si="669"/>
        <v>PIC-c</v>
      </c>
      <c r="AF294" s="201" t="str">
        <f t="shared" si="663"/>
        <v/>
      </c>
      <c r="AG294" s="47" t="str">
        <f t="shared" si="664"/>
        <v/>
      </c>
      <c r="AH294" s="47" t="str">
        <f t="shared" si="665"/>
        <v/>
      </c>
      <c r="AI294" s="47" t="str">
        <f t="shared" si="666"/>
        <v/>
      </c>
      <c r="AJ294" s="201" t="str">
        <f t="shared" si="667"/>
        <v/>
      </c>
      <c r="AT294" s="46">
        <f t="shared" si="672"/>
        <v>9</v>
      </c>
      <c r="AU294" s="47" t="str">
        <f t="shared" si="672"/>
        <v>Q</v>
      </c>
      <c r="AV294" s="47" t="str">
        <f t="shared" si="672"/>
        <v>Qn</v>
      </c>
      <c r="AW294" s="171">
        <f ca="1">$AW$141+AW209</f>
        <v>0</v>
      </c>
      <c r="AX294" s="171">
        <f ca="1">$AX$141+AX209</f>
        <v>0</v>
      </c>
      <c r="AY294" s="171">
        <f ca="1">$AY$141+AY209</f>
        <v>2.749896149988354E-2</v>
      </c>
      <c r="AZ294" s="171">
        <f ca="1">$AZ$141+AZ209</f>
        <v>7.2655929674250042E-3</v>
      </c>
      <c r="BA294" s="171">
        <f ca="1">$BA$141+BA209</f>
        <v>2.9209470768554454E-2</v>
      </c>
      <c r="BK294" s="48">
        <f>BK293+1</f>
        <v>3</v>
      </c>
      <c r="BL294" s="48">
        <v>13</v>
      </c>
      <c r="BM294" s="47" t="str">
        <f>CONCATENATE(INDEX($AV$4:$AV$16,MATCH(BL294,$AT$4:$AT$16,0)),BT294)</f>
        <v>Sc4</v>
      </c>
      <c r="BN294" s="47"/>
      <c r="BO294" s="170" t="s">
        <v>208</v>
      </c>
      <c r="BP294" s="170" t="s">
        <v>209</v>
      </c>
      <c r="BQ294" s="170" t="s">
        <v>208</v>
      </c>
      <c r="BR294" s="170" t="s">
        <v>208</v>
      </c>
      <c r="BS294" s="170" t="s">
        <v>208</v>
      </c>
      <c r="BT294" s="106">
        <v>4</v>
      </c>
      <c r="BU294" s="48">
        <f t="shared" si="673"/>
        <v>6</v>
      </c>
      <c r="BV294" s="48">
        <f t="shared" si="673"/>
        <v>18</v>
      </c>
      <c r="BW294" s="48">
        <f t="shared" si="673"/>
        <v>4</v>
      </c>
      <c r="BX294" s="48">
        <f t="shared" si="673"/>
        <v>4</v>
      </c>
      <c r="BY294" s="48">
        <f t="shared" si="673"/>
        <v>3</v>
      </c>
      <c r="BZ294" s="118">
        <f>PRODUCT(BU294:BY294)</f>
        <v>5184</v>
      </c>
      <c r="CA294" s="118">
        <f t="shared" si="678"/>
        <v>1341.050929668553</v>
      </c>
      <c r="CB294" s="202">
        <f t="shared" si="679"/>
        <v>3000</v>
      </c>
      <c r="CC294" s="118">
        <f>PRODUCT(CA294:CB294)</f>
        <v>4023152.7890056591</v>
      </c>
      <c r="CD294" s="51">
        <f>CC294/$AM$19/$AN$42</f>
        <v>1.8459424857392292E-4</v>
      </c>
      <c r="CN294" s="301">
        <f>CN293+1</f>
        <v>3</v>
      </c>
      <c r="CO294" s="301">
        <v>13</v>
      </c>
      <c r="CP294" s="47" t="str">
        <f>CONCATENATE(INDEX($AV$4:$AV$16,MATCH(CO294,$AT$4:$AT$16,0)),CW294)</f>
        <v>Sc4</v>
      </c>
      <c r="CQ294" s="106"/>
      <c r="CR294" s="170" t="s">
        <v>208</v>
      </c>
      <c r="CS294" s="170" t="s">
        <v>209</v>
      </c>
      <c r="CT294" s="170" t="s">
        <v>208</v>
      </c>
      <c r="CU294" s="170" t="s">
        <v>208</v>
      </c>
      <c r="CV294" s="170" t="s">
        <v>208</v>
      </c>
      <c r="CW294" s="106">
        <v>4</v>
      </c>
      <c r="CX294" s="48">
        <f t="shared" si="674"/>
        <v>6</v>
      </c>
      <c r="CY294" s="48">
        <f t="shared" si="674"/>
        <v>18</v>
      </c>
      <c r="CZ294" s="48">
        <f t="shared" si="674"/>
        <v>4</v>
      </c>
      <c r="DA294" s="48">
        <f t="shared" si="674"/>
        <v>4</v>
      </c>
      <c r="DB294" s="48">
        <f t="shared" si="674"/>
        <v>3</v>
      </c>
      <c r="DC294" s="118">
        <f>PRODUCT(CX294:DB294)</f>
        <v>5184</v>
      </c>
      <c r="DD294" s="118">
        <f>IF(DE294&gt;0,DC294,0)*$DG$241</f>
        <v>1146.5261339092872</v>
      </c>
      <c r="DE294" s="202">
        <f>HLOOKUP(CW294,$AW$43:$BA$56,CO294+1,TRUE)*$AM$19*$DE$241</f>
        <v>4800</v>
      </c>
      <c r="DF294" s="118">
        <f>PRODUCT(DD294:DE294)</f>
        <v>5503325.4427645784</v>
      </c>
      <c r="DG294" s="51">
        <f>DF294/$AM$19/$AN$42</f>
        <v>2.5250898438186311E-4</v>
      </c>
      <c r="DQ294" s="301">
        <f>DQ293+1</f>
        <v>3</v>
      </c>
      <c r="DR294" s="301">
        <v>13</v>
      </c>
      <c r="DS294" s="47" t="str">
        <f>CONCATENATE(INDEX($AV$4:$AV$16,MATCH(DR294,$AT$4:$AT$16,0)),DZ294)</f>
        <v>Sc4</v>
      </c>
      <c r="DT294" s="106"/>
      <c r="DU294" s="170" t="s">
        <v>208</v>
      </c>
      <c r="DV294" s="170" t="s">
        <v>209</v>
      </c>
      <c r="DW294" s="170" t="s">
        <v>208</v>
      </c>
      <c r="DX294" s="170" t="s">
        <v>208</v>
      </c>
      <c r="DY294" s="170" t="s">
        <v>208</v>
      </c>
      <c r="DZ294" s="106">
        <v>4</v>
      </c>
      <c r="EA294" s="48">
        <f t="shared" si="675"/>
        <v>6</v>
      </c>
      <c r="EB294" s="48">
        <f t="shared" si="675"/>
        <v>18</v>
      </c>
      <c r="EC294" s="48">
        <f t="shared" si="675"/>
        <v>4</v>
      </c>
      <c r="ED294" s="48">
        <f t="shared" si="675"/>
        <v>4</v>
      </c>
      <c r="EE294" s="48">
        <f t="shared" si="675"/>
        <v>3</v>
      </c>
      <c r="EF294" s="118">
        <f>PRODUCT(EA294:EE294)</f>
        <v>5184</v>
      </c>
      <c r="EG294" s="118">
        <f>IF(EH294&gt;0,EF294,0)*$EJ$241</f>
        <v>1685.4116413214472</v>
      </c>
      <c r="EH294" s="202">
        <f>HLOOKUP(DZ294,$AW$43:$BA$56,DR294+1,TRUE)*$AM$19*$EH$241</f>
        <v>6000</v>
      </c>
      <c r="EI294" s="118">
        <f>PRODUCT(EG294:EH294)</f>
        <v>10112469.847928682</v>
      </c>
      <c r="EJ294" s="51">
        <f>EI294/$AM$19/$AN$42</f>
        <v>4.6399027596121005E-4</v>
      </c>
      <c r="ET294" s="301">
        <f>ET293+1</f>
        <v>3</v>
      </c>
      <c r="EU294" s="301">
        <v>13</v>
      </c>
      <c r="EV294" s="47" t="str">
        <f>CONCATENATE(INDEX($AV$4:$AV$16,MATCH(EU294,$AT$4:$AT$16,0)),FC294)</f>
        <v>Sc4</v>
      </c>
      <c r="EW294" s="106"/>
      <c r="EX294" s="170" t="s">
        <v>208</v>
      </c>
      <c r="EY294" s="170" t="s">
        <v>209</v>
      </c>
      <c r="EZ294" s="170" t="s">
        <v>208</v>
      </c>
      <c r="FA294" s="170" t="s">
        <v>208</v>
      </c>
      <c r="FB294" s="170" t="s">
        <v>208</v>
      </c>
      <c r="FC294" s="106">
        <v>4</v>
      </c>
      <c r="FD294" s="48">
        <f t="shared" si="676"/>
        <v>6</v>
      </c>
      <c r="FE294" s="48">
        <f t="shared" si="676"/>
        <v>18</v>
      </c>
      <c r="FF294" s="48">
        <f t="shared" si="676"/>
        <v>4</v>
      </c>
      <c r="FG294" s="48">
        <f t="shared" si="676"/>
        <v>4</v>
      </c>
      <c r="FH294" s="48">
        <f t="shared" si="676"/>
        <v>3</v>
      </c>
      <c r="FI294" s="118">
        <f>PRODUCT(FD294:FH294)</f>
        <v>5184</v>
      </c>
      <c r="FJ294" s="118">
        <f>IF(FK294&gt;0,FI294,0)*$FM$241</f>
        <v>1111.389928057554</v>
      </c>
      <c r="FK294" s="202">
        <f>HLOOKUP(FC294,$AW$43:$BA$56,EU294+1,TRUE)*$AM$19*$FK$241</f>
        <v>9000</v>
      </c>
      <c r="FL294" s="118">
        <f>PRODUCT(FJ294:FK294)</f>
        <v>10002509.352517987</v>
      </c>
      <c r="FM294" s="51">
        <f>FL294/$AM$19/$AN$42</f>
        <v>4.5894496048658439E-4</v>
      </c>
      <c r="FO294" s="142"/>
      <c r="FP294" s="142"/>
      <c r="FQ294" s="142"/>
      <c r="FR294" s="142"/>
      <c r="FS294" s="142"/>
      <c r="FT294" s="142"/>
      <c r="FU294" s="142"/>
      <c r="FW294" s="301">
        <f>FW293+1</f>
        <v>3</v>
      </c>
      <c r="FX294" s="301">
        <v>13</v>
      </c>
      <c r="FY294" s="47" t="str">
        <f>CONCATENATE(INDEX($AV$4:$AV$16,MATCH(FX294,$AT$4:$AT$16,0)),GF294)</f>
        <v>Sc4</v>
      </c>
      <c r="FZ294" s="106"/>
      <c r="GA294" s="170" t="s">
        <v>208</v>
      </c>
      <c r="GB294" s="170" t="s">
        <v>209</v>
      </c>
      <c r="GC294" s="170" t="s">
        <v>208</v>
      </c>
      <c r="GD294" s="170" t="s">
        <v>208</v>
      </c>
      <c r="GE294" s="170" t="s">
        <v>208</v>
      </c>
      <c r="GF294" s="106">
        <v>4</v>
      </c>
      <c r="GG294" s="48">
        <f t="shared" ref="GG294:GG317" si="680">VLOOKUP(GA294,$FP$86:$FU$123,LEFT(GG$85,1)+1,FALSE)</f>
        <v>6</v>
      </c>
      <c r="GH294" s="48">
        <f t="shared" ref="GH294:GH317" si="681">VLOOKUP(GB294,$FP$86:$FU$123,LEFT(GH$85,1)+1,FALSE)</f>
        <v>18</v>
      </c>
      <c r="GI294" s="48">
        <f t="shared" ref="GI294:GI317" si="682">VLOOKUP(GC294,$FP$86:$FU$123,LEFT(GI$85,1)+1,FALSE)</f>
        <v>4</v>
      </c>
      <c r="GJ294" s="48">
        <f t="shared" ref="GJ294:GJ317" si="683">VLOOKUP(GD294,$FP$86:$FU$123,LEFT(GJ$85,1)+1,FALSE)</f>
        <v>4</v>
      </c>
      <c r="GK294" s="48">
        <f t="shared" ref="GK294:GK317" si="684">VLOOKUP(GE294,$FP$86:$FU$123,LEFT(GK$85,1)+1,FALSE)</f>
        <v>3</v>
      </c>
      <c r="GL294" s="118">
        <f t="shared" ref="GL294:GL317" si="685">PRODUCT(GG294:GK294)</f>
        <v>5184</v>
      </c>
      <c r="GM294" s="118">
        <f t="shared" ref="GM294:GM317" si="686">IF(GN294&gt;0,GL294,0)*$GP$241</f>
        <v>2314.40625</v>
      </c>
      <c r="GN294" s="202">
        <f t="shared" ref="GN294:GN317" si="687">HLOOKUP(GF294,$AW$43:$BA$56,FX294+1,TRUE)*$AM$19*$GN$241</f>
        <v>18000</v>
      </c>
      <c r="GO294" s="118">
        <f t="shared" ref="GO294:GO317" si="688">PRODUCT(GM294:GN294)</f>
        <v>41659312.5</v>
      </c>
      <c r="GP294" s="51">
        <f t="shared" ref="GP294:GP317" si="689">GO294/$AM$19/$AN$42</f>
        <v>1.9114535018552876E-3</v>
      </c>
      <c r="GS294" s="48">
        <v>11</v>
      </c>
      <c r="GT294" s="47">
        <v>3</v>
      </c>
      <c r="GU294" s="97" t="s">
        <v>240</v>
      </c>
      <c r="GV294" s="297">
        <f t="shared" si="594"/>
        <v>5</v>
      </c>
      <c r="GW294" s="47" t="s">
        <v>206</v>
      </c>
      <c r="GX294" s="99" t="str">
        <f t="shared" si="589"/>
        <v>Te3</v>
      </c>
      <c r="GY294" s="48">
        <f t="shared" si="656"/>
        <v>50</v>
      </c>
      <c r="GZ294" s="305">
        <f t="shared" si="671"/>
        <v>465257.40966849733</v>
      </c>
      <c r="HA294" s="95">
        <f t="shared" si="595"/>
        <v>376.33444704245738</v>
      </c>
      <c r="HB294" s="51">
        <f t="shared" si="591"/>
        <v>3.7094288919121204E-3</v>
      </c>
      <c r="HC294" s="51">
        <f t="shared" si="592"/>
        <v>2.2143424283435796E-3</v>
      </c>
      <c r="HD294" s="453">
        <f t="shared" si="593"/>
        <v>3.4503612212063209E-7</v>
      </c>
    </row>
    <row r="295" spans="13:212">
      <c r="M295" s="49" t="str">
        <f t="shared" si="668"/>
        <v>PIC-c</v>
      </c>
      <c r="N295" s="201" t="str">
        <f t="shared" si="658"/>
        <v/>
      </c>
      <c r="O295" s="47" t="str">
        <f t="shared" si="659"/>
        <v/>
      </c>
      <c r="P295" s="47" t="str">
        <f t="shared" si="660"/>
        <v/>
      </c>
      <c r="Q295" s="47" t="str">
        <f t="shared" si="661"/>
        <v/>
      </c>
      <c r="R295" s="201" t="str">
        <f t="shared" si="662"/>
        <v/>
      </c>
      <c r="AE295" s="49" t="str">
        <f t="shared" si="669"/>
        <v>PIC-c</v>
      </c>
      <c r="AF295" s="201" t="str">
        <f t="shared" si="663"/>
        <v/>
      </c>
      <c r="AG295" s="47" t="str">
        <f t="shared" si="664"/>
        <v/>
      </c>
      <c r="AH295" s="47" t="str">
        <f t="shared" si="665"/>
        <v/>
      </c>
      <c r="AI295" s="47" t="str">
        <f t="shared" si="666"/>
        <v/>
      </c>
      <c r="AJ295" s="201" t="str">
        <f t="shared" si="667"/>
        <v/>
      </c>
      <c r="AT295" s="46">
        <f t="shared" si="672"/>
        <v>10</v>
      </c>
      <c r="AU295" s="47" t="str">
        <f t="shared" si="672"/>
        <v>J</v>
      </c>
      <c r="AV295" s="47" t="str">
        <f t="shared" si="672"/>
        <v>Jk</v>
      </c>
      <c r="AW295" s="171">
        <f ca="1">$AW$142+AW210</f>
        <v>0</v>
      </c>
      <c r="AX295" s="171">
        <f ca="1">$AX$142+AX210</f>
        <v>0</v>
      </c>
      <c r="AY295" s="171">
        <f ca="1">$AY$142+AY210</f>
        <v>6.5915290318846551E-3</v>
      </c>
      <c r="AZ295" s="171">
        <f ca="1">$AZ$142+AZ210</f>
        <v>1.4164116178420123E-2</v>
      </c>
      <c r="BA295" s="171">
        <f ca="1">$BA$142+BA210</f>
        <v>2.8411123012689866E-2</v>
      </c>
      <c r="BK295" s="301">
        <f t="shared" ref="BK295:BK317" si="690">BK294+1</f>
        <v>4</v>
      </c>
      <c r="BL295" s="301">
        <v>13</v>
      </c>
      <c r="BM295" s="47" t="str">
        <f>CONCATENATE(INDEX($AV$4:$AV$16,MATCH(BL295,$AT$4:$AT$16,0)),BT295)</f>
        <v>Sc4</v>
      </c>
      <c r="BN295" s="106"/>
      <c r="BO295" s="170" t="s">
        <v>208</v>
      </c>
      <c r="BP295" s="170" t="s">
        <v>208</v>
      </c>
      <c r="BQ295" s="170" t="s">
        <v>209</v>
      </c>
      <c r="BR295" s="170" t="s">
        <v>208</v>
      </c>
      <c r="BS295" s="170" t="s">
        <v>208</v>
      </c>
      <c r="BT295" s="106">
        <v>4</v>
      </c>
      <c r="BU295" s="48">
        <f t="shared" ref="BU295:BU317" si="691">VLOOKUP(BO295,$BD$86:$BI$123,LEFT(BU$85,1)+1,FALSE)</f>
        <v>6</v>
      </c>
      <c r="BV295" s="48">
        <f t="shared" ref="BV295:BV317" si="692">VLOOKUP(BP295,$BD$86:$BI$123,LEFT(BV$85,1)+1,FALSE)</f>
        <v>4</v>
      </c>
      <c r="BW295" s="48">
        <f t="shared" ref="BW295:BW317" si="693">VLOOKUP(BQ295,$BD$86:$BI$123,LEFT(BW$85,1)+1,FALSE)</f>
        <v>41</v>
      </c>
      <c r="BX295" s="48">
        <f t="shared" ref="BX295:BX317" si="694">VLOOKUP(BR295,$BD$86:$BI$123,LEFT(BX$85,1)+1,FALSE)</f>
        <v>4</v>
      </c>
      <c r="BY295" s="48">
        <f t="shared" ref="BY295:BY317" si="695">VLOOKUP(BS295,$BD$86:$BI$123,LEFT(BY$85,1)+1,FALSE)</f>
        <v>3</v>
      </c>
      <c r="BZ295" s="118">
        <f t="shared" ref="BZ295:BZ317" si="696">PRODUCT(BU295:BY295)</f>
        <v>11808</v>
      </c>
      <c r="CA295" s="118">
        <f t="shared" si="678"/>
        <v>3054.6160064672599</v>
      </c>
      <c r="CB295" s="202">
        <f t="shared" si="679"/>
        <v>3000</v>
      </c>
      <c r="CC295" s="118">
        <f t="shared" ref="CC295:CC317" si="697">PRODUCT(CA295:CB295)</f>
        <v>9163848.0194017794</v>
      </c>
      <c r="CD295" s="51">
        <f t="shared" ref="CD295:CD317" si="698">CC295/$AM$19/$AN$42</f>
        <v>4.2046467730726887E-4</v>
      </c>
      <c r="CN295" s="301">
        <f t="shared" ref="CN295:CN317" si="699">CN294+1</f>
        <v>4</v>
      </c>
      <c r="CO295" s="301">
        <v>13</v>
      </c>
      <c r="CP295" s="47" t="str">
        <f>CONCATENATE(INDEX($AV$4:$AV$16,MATCH(CO295,$AT$4:$AT$16,0)),CW295)</f>
        <v>Sc4</v>
      </c>
      <c r="CQ295" s="106"/>
      <c r="CR295" s="170" t="s">
        <v>208</v>
      </c>
      <c r="CS295" s="170" t="s">
        <v>208</v>
      </c>
      <c r="CT295" s="170" t="s">
        <v>209</v>
      </c>
      <c r="CU295" s="170" t="s">
        <v>208</v>
      </c>
      <c r="CV295" s="170" t="s">
        <v>208</v>
      </c>
      <c r="CW295" s="106">
        <v>4</v>
      </c>
      <c r="CX295" s="48">
        <f t="shared" ref="CX295:CX317" si="700">VLOOKUP(CR295,$CG$86:$CL$123,LEFT(CX$85,1)+1,FALSE)</f>
        <v>6</v>
      </c>
      <c r="CY295" s="48">
        <f t="shared" ref="CY295:CY317" si="701">VLOOKUP(CS295,$CG$86:$CL$123,LEFT(CY$85,1)+1,FALSE)</f>
        <v>4</v>
      </c>
      <c r="CZ295" s="48">
        <f t="shared" ref="CZ295:CZ317" si="702">VLOOKUP(CT295,$CG$86:$CL$123,LEFT(CZ$85,1)+1,FALSE)</f>
        <v>41</v>
      </c>
      <c r="DA295" s="48">
        <f t="shared" ref="DA295:DA317" si="703">VLOOKUP(CU295,$CG$86:$CL$123,LEFT(DA$85,1)+1,FALSE)</f>
        <v>4</v>
      </c>
      <c r="DB295" s="48">
        <f t="shared" ref="DB295:DB317" si="704">VLOOKUP(CV295,$CG$86:$CL$123,LEFT(DB$85,1)+1,FALSE)</f>
        <v>3</v>
      </c>
      <c r="DC295" s="118">
        <f t="shared" ref="DC295:DC317" si="705">PRODUCT(CX295:DB295)</f>
        <v>11808</v>
      </c>
      <c r="DD295" s="118">
        <f t="shared" ref="DD295:DD317" si="706">IF(DE295&gt;0,DC295,0)*$DG$241</f>
        <v>2611.5317494600431</v>
      </c>
      <c r="DE295" s="202">
        <f t="shared" ref="DE295:DE317" si="707">HLOOKUP(CW295,$AW$43:$BA$56,CO295+1,TRUE)*$AM$19*$DE$241</f>
        <v>4800</v>
      </c>
      <c r="DF295" s="118">
        <f t="shared" ref="DF295:DF317" si="708">PRODUCT(DD295:DE295)</f>
        <v>12535352.397408206</v>
      </c>
      <c r="DG295" s="51">
        <f t="shared" ref="DG295:DG317" si="709">DF295/$AM$19/$AN$42</f>
        <v>5.7515935331424375E-4</v>
      </c>
      <c r="DI295" s="148"/>
      <c r="DJ295" s="285"/>
      <c r="DK295" s="284"/>
      <c r="DL295" s="142"/>
      <c r="DM295" s="142"/>
      <c r="DN295" s="142"/>
      <c r="DQ295" s="301">
        <f t="shared" ref="DQ295:DQ317" si="710">DQ294+1</f>
        <v>4</v>
      </c>
      <c r="DR295" s="301">
        <v>13</v>
      </c>
      <c r="DS295" s="47" t="str">
        <f>CONCATENATE(INDEX($AV$4:$AV$16,MATCH(DR295,$AT$4:$AT$16,0)),DZ295)</f>
        <v>Sc4</v>
      </c>
      <c r="DT295" s="106"/>
      <c r="DU295" s="170" t="s">
        <v>208</v>
      </c>
      <c r="DV295" s="170" t="s">
        <v>208</v>
      </c>
      <c r="DW295" s="170" t="s">
        <v>209</v>
      </c>
      <c r="DX295" s="170" t="s">
        <v>208</v>
      </c>
      <c r="DY295" s="170" t="s">
        <v>208</v>
      </c>
      <c r="DZ295" s="106">
        <v>4</v>
      </c>
      <c r="EA295" s="48">
        <f t="shared" ref="EA295:EA317" si="711">VLOOKUP(DU295,$DJ$86:$DO$123,LEFT(EA$85,1)+1,FALSE)</f>
        <v>6</v>
      </c>
      <c r="EB295" s="48">
        <f t="shared" ref="EB295:EB317" si="712">VLOOKUP(DV295,$DJ$86:$DO$123,LEFT(EB$85,1)+1,FALSE)</f>
        <v>4</v>
      </c>
      <c r="EC295" s="48">
        <f t="shared" ref="EC295:EC317" si="713">VLOOKUP(DW295,$DJ$86:$DO$123,LEFT(EC$85,1)+1,FALSE)</f>
        <v>41</v>
      </c>
      <c r="ED295" s="48">
        <f t="shared" ref="ED295:ED317" si="714">VLOOKUP(DX295,$DJ$86:$DO$123,LEFT(ED$85,1)+1,FALSE)</f>
        <v>4</v>
      </c>
      <c r="EE295" s="48">
        <f t="shared" ref="EE295:EE317" si="715">VLOOKUP(DY295,$DJ$86:$DO$123,LEFT(EE$85,1)+1,FALSE)</f>
        <v>3</v>
      </c>
      <c r="EF295" s="118">
        <f t="shared" ref="EF295:EF317" si="716">PRODUCT(EA295:EE295)</f>
        <v>11808</v>
      </c>
      <c r="EG295" s="118">
        <f t="shared" ref="EG295:EG317" si="717">IF(EH295&gt;0,EF295,0)*$EJ$241</f>
        <v>3838.9931830099631</v>
      </c>
      <c r="EH295" s="202">
        <f t="shared" ref="EH295:EH317" si="718">HLOOKUP(DZ295,$AW$43:$BA$56,DR295+1,TRUE)*$AM$19*$EH$241</f>
        <v>6000</v>
      </c>
      <c r="EI295" s="118">
        <f t="shared" ref="EI295:EI317" si="719">PRODUCT(EG295:EH295)</f>
        <v>23033959.098059777</v>
      </c>
      <c r="EJ295" s="51">
        <f t="shared" ref="EJ295:EJ317" si="720">EI295/$AM$19/$AN$42</f>
        <v>1.0568667396894228E-3</v>
      </c>
      <c r="EL295" s="148"/>
      <c r="EM295" s="285"/>
      <c r="EN295" s="284"/>
      <c r="EO295" s="142"/>
      <c r="EP295" s="142"/>
      <c r="EQ295" s="142"/>
      <c r="ER295" s="142"/>
      <c r="ET295" s="301">
        <f t="shared" ref="ET295:ET317" si="721">ET294+1</f>
        <v>4</v>
      </c>
      <c r="EU295" s="301">
        <v>13</v>
      </c>
      <c r="EV295" s="47" t="str">
        <f>CONCATENATE(INDEX($AV$4:$AV$16,MATCH(EU295,$AT$4:$AT$16,0)),FC295)</f>
        <v>Sc4</v>
      </c>
      <c r="EW295" s="106"/>
      <c r="EX295" s="170" t="s">
        <v>208</v>
      </c>
      <c r="EY295" s="170" t="s">
        <v>208</v>
      </c>
      <c r="EZ295" s="170" t="s">
        <v>209</v>
      </c>
      <c r="FA295" s="170" t="s">
        <v>208</v>
      </c>
      <c r="FB295" s="170" t="s">
        <v>208</v>
      </c>
      <c r="FC295" s="106">
        <v>4</v>
      </c>
      <c r="FD295" s="48">
        <f t="shared" ref="FD295:FD317" si="722">VLOOKUP(EX295,$EM$86:$ER$123,LEFT(FD$85,1)+1,FALSE)</f>
        <v>6</v>
      </c>
      <c r="FE295" s="48">
        <f t="shared" ref="FE295:FE317" si="723">VLOOKUP(EY295,$EM$86:$ER$123,LEFT(FE$85,1)+1,FALSE)</f>
        <v>4</v>
      </c>
      <c r="FF295" s="48">
        <f t="shared" ref="FF295:FF317" si="724">VLOOKUP(EZ295,$EM$86:$ER$123,LEFT(FF$85,1)+1,FALSE)</f>
        <v>41</v>
      </c>
      <c r="FG295" s="48">
        <f t="shared" ref="FG295:FG317" si="725">VLOOKUP(FA295,$EM$86:$ER$123,LEFT(FG$85,1)+1,FALSE)</f>
        <v>4</v>
      </c>
      <c r="FH295" s="48">
        <f t="shared" ref="FH295:FH317" si="726">VLOOKUP(FB295,$EM$86:$ER$123,LEFT(FH$85,1)+1,FALSE)</f>
        <v>3</v>
      </c>
      <c r="FI295" s="118">
        <f t="shared" ref="FI295:FI317" si="727">PRODUCT(FD295:FH295)</f>
        <v>11808</v>
      </c>
      <c r="FJ295" s="118">
        <f t="shared" ref="FJ295:FJ317" si="728">IF(FK295&gt;0,FI295,0)*$FM$241</f>
        <v>2531.4992805755396</v>
      </c>
      <c r="FK295" s="202">
        <f t="shared" ref="FK295:FK317" si="729">HLOOKUP(FC295,$AW$43:$BA$56,EU295+1,TRUE)*$AM$19*$FK$241</f>
        <v>9000</v>
      </c>
      <c r="FL295" s="118">
        <f t="shared" ref="FL295:FL317" si="730">PRODUCT(FJ295:FK295)</f>
        <v>22783493.525179856</v>
      </c>
      <c r="FM295" s="51">
        <f t="shared" ref="FM295:FM317" si="731">FL295/$AM$19/$AN$42</f>
        <v>1.0453746322194421E-3</v>
      </c>
      <c r="FO295" s="148"/>
      <c r="FP295" s="285"/>
      <c r="FQ295" s="284"/>
      <c r="FR295" s="142"/>
      <c r="FS295" s="142"/>
      <c r="FT295" s="142"/>
      <c r="FU295" s="142"/>
      <c r="FW295" s="301">
        <f t="shared" ref="FW295:FW317" si="732">FW294+1</f>
        <v>4</v>
      </c>
      <c r="FX295" s="301">
        <v>13</v>
      </c>
      <c r="FY295" s="47" t="str">
        <f>CONCATENATE(INDEX($AV$4:$AV$16,MATCH(FX295,$AT$4:$AT$16,0)),GF295)</f>
        <v>Sc4</v>
      </c>
      <c r="FZ295" s="106"/>
      <c r="GA295" s="170" t="s">
        <v>208</v>
      </c>
      <c r="GB295" s="170" t="s">
        <v>208</v>
      </c>
      <c r="GC295" s="170" t="s">
        <v>209</v>
      </c>
      <c r="GD295" s="170" t="s">
        <v>208</v>
      </c>
      <c r="GE295" s="170" t="s">
        <v>208</v>
      </c>
      <c r="GF295" s="106">
        <v>4</v>
      </c>
      <c r="GG295" s="48">
        <f t="shared" si="680"/>
        <v>6</v>
      </c>
      <c r="GH295" s="48">
        <f t="shared" si="681"/>
        <v>4</v>
      </c>
      <c r="GI295" s="48">
        <f t="shared" si="682"/>
        <v>41</v>
      </c>
      <c r="GJ295" s="48">
        <f t="shared" si="683"/>
        <v>4</v>
      </c>
      <c r="GK295" s="48">
        <f t="shared" si="684"/>
        <v>3</v>
      </c>
      <c r="GL295" s="118">
        <f t="shared" si="685"/>
        <v>11808</v>
      </c>
      <c r="GM295" s="118">
        <f t="shared" si="686"/>
        <v>5271.703125</v>
      </c>
      <c r="GN295" s="202">
        <f t="shared" si="687"/>
        <v>18000</v>
      </c>
      <c r="GO295" s="118">
        <f t="shared" si="688"/>
        <v>94890656.25</v>
      </c>
      <c r="GP295" s="51">
        <f t="shared" si="689"/>
        <v>4.3538663097814883E-3</v>
      </c>
      <c r="GS295" s="48">
        <v>11</v>
      </c>
      <c r="GT295" s="47">
        <v>2</v>
      </c>
      <c r="GU295" s="97" t="s">
        <v>240</v>
      </c>
      <c r="GV295" s="297">
        <f t="shared" si="594"/>
        <v>5</v>
      </c>
      <c r="GW295" s="47" t="s">
        <v>206</v>
      </c>
      <c r="GX295" s="99" t="str">
        <f t="shared" si="589"/>
        <v>Te2</v>
      </c>
      <c r="GY295" s="48">
        <f t="shared" si="656"/>
        <v>0</v>
      </c>
      <c r="GZ295" s="305">
        <f t="shared" si="671"/>
        <v>0</v>
      </c>
      <c r="HA295" s="95">
        <f t="shared" si="595"/>
        <v>0</v>
      </c>
      <c r="HB295" s="51">
        <f t="shared" si="591"/>
        <v>0</v>
      </c>
      <c r="HC295" s="51">
        <f t="shared" si="592"/>
        <v>0</v>
      </c>
      <c r="HD295" s="453">
        <f t="shared" si="593"/>
        <v>0</v>
      </c>
    </row>
    <row r="296" spans="13:212">
      <c r="M296" s="49"/>
      <c r="N296" s="198"/>
      <c r="O296" s="198"/>
      <c r="P296" s="198"/>
      <c r="Q296" s="198"/>
      <c r="R296" s="198"/>
      <c r="AE296" s="49"/>
      <c r="AF296" s="198"/>
      <c r="AG296" s="198"/>
      <c r="AH296" s="198"/>
      <c r="AI296" s="198"/>
      <c r="AJ296" s="198"/>
      <c r="AT296" s="46">
        <f t="shared" si="672"/>
        <v>11</v>
      </c>
      <c r="AU296" s="47">
        <f t="shared" si="672"/>
        <v>10</v>
      </c>
      <c r="AV296" s="47" t="str">
        <f t="shared" si="672"/>
        <v>Te</v>
      </c>
      <c r="AW296" s="171">
        <f ca="1">$AW$143+AW211</f>
        <v>0</v>
      </c>
      <c r="AX296" s="171">
        <f ca="1">$AX$143+AX211</f>
        <v>0</v>
      </c>
      <c r="AY296" s="171">
        <f ca="1">$AY$143+AY211</f>
        <v>8.0322303794624871E-3</v>
      </c>
      <c r="AZ296" s="171">
        <f ca="1">$AZ$143+AZ211</f>
        <v>1.0346428952375421E-2</v>
      </c>
      <c r="BA296" s="171">
        <f ca="1">$BA$143+BA211</f>
        <v>2.155645198705794E-2</v>
      </c>
      <c r="BK296" s="301">
        <f t="shared" si="690"/>
        <v>5</v>
      </c>
      <c r="BL296" s="301">
        <v>13</v>
      </c>
      <c r="BM296" s="47" t="str">
        <f t="shared" ref="BM296:BM317" si="733">CONCATENATE(INDEX($AV$4:$AV$16,MATCH(BL296,$AT$4:$AT$16,0)),BT296)</f>
        <v>Sc4</v>
      </c>
      <c r="BN296" s="106"/>
      <c r="BO296" s="170" t="s">
        <v>208</v>
      </c>
      <c r="BP296" s="170" t="s">
        <v>208</v>
      </c>
      <c r="BQ296" s="170" t="s">
        <v>208</v>
      </c>
      <c r="BR296" s="170" t="s">
        <v>209</v>
      </c>
      <c r="BS296" s="170" t="s">
        <v>208</v>
      </c>
      <c r="BT296" s="106">
        <v>4</v>
      </c>
      <c r="BU296" s="48">
        <f t="shared" si="691"/>
        <v>6</v>
      </c>
      <c r="BV296" s="48">
        <f t="shared" si="692"/>
        <v>4</v>
      </c>
      <c r="BW296" s="48">
        <f t="shared" si="693"/>
        <v>4</v>
      </c>
      <c r="BX296" s="48">
        <f t="shared" si="694"/>
        <v>68</v>
      </c>
      <c r="BY296" s="48">
        <f t="shared" si="695"/>
        <v>3</v>
      </c>
      <c r="BZ296" s="118">
        <f t="shared" si="696"/>
        <v>19584</v>
      </c>
      <c r="CA296" s="118">
        <f t="shared" si="678"/>
        <v>5066.1924009700897</v>
      </c>
      <c r="CB296" s="202">
        <f t="shared" si="679"/>
        <v>3000</v>
      </c>
      <c r="CC296" s="118">
        <f t="shared" si="697"/>
        <v>15198577.202910269</v>
      </c>
      <c r="CD296" s="51">
        <f t="shared" si="698"/>
        <v>6.9735605016815326E-4</v>
      </c>
      <c r="CN296" s="301">
        <f t="shared" si="699"/>
        <v>5</v>
      </c>
      <c r="CO296" s="301">
        <v>13</v>
      </c>
      <c r="CP296" s="47" t="str">
        <f t="shared" ref="CP296:CP317" si="734">CONCATENATE(INDEX($AV$4:$AV$16,MATCH(CO296,$AT$4:$AT$16,0)),CW296)</f>
        <v>Sc4</v>
      </c>
      <c r="CQ296" s="106"/>
      <c r="CR296" s="170" t="s">
        <v>208</v>
      </c>
      <c r="CS296" s="170" t="s">
        <v>208</v>
      </c>
      <c r="CT296" s="170" t="s">
        <v>208</v>
      </c>
      <c r="CU296" s="170" t="s">
        <v>209</v>
      </c>
      <c r="CV296" s="170" t="s">
        <v>208</v>
      </c>
      <c r="CW296" s="106">
        <v>4</v>
      </c>
      <c r="CX296" s="48">
        <f t="shared" si="700"/>
        <v>6</v>
      </c>
      <c r="CY296" s="48">
        <f t="shared" si="701"/>
        <v>4</v>
      </c>
      <c r="CZ296" s="48">
        <f t="shared" si="702"/>
        <v>4</v>
      </c>
      <c r="DA296" s="48">
        <f t="shared" si="703"/>
        <v>68</v>
      </c>
      <c r="DB296" s="48">
        <f t="shared" si="704"/>
        <v>3</v>
      </c>
      <c r="DC296" s="118">
        <f t="shared" si="705"/>
        <v>19584</v>
      </c>
      <c r="DD296" s="118">
        <f t="shared" si="706"/>
        <v>4331.3209503239741</v>
      </c>
      <c r="DE296" s="202">
        <f t="shared" si="707"/>
        <v>4800</v>
      </c>
      <c r="DF296" s="118">
        <f t="shared" si="708"/>
        <v>20790340.561555076</v>
      </c>
      <c r="DG296" s="51">
        <f t="shared" si="709"/>
        <v>9.5392282988703849E-4</v>
      </c>
      <c r="DI296" s="148"/>
      <c r="DJ296" s="285"/>
      <c r="DK296" s="284"/>
      <c r="DL296" s="142"/>
      <c r="DM296" s="142"/>
      <c r="DN296" s="142"/>
      <c r="DQ296" s="301">
        <f t="shared" si="710"/>
        <v>5</v>
      </c>
      <c r="DR296" s="301">
        <v>13</v>
      </c>
      <c r="DS296" s="47" t="str">
        <f t="shared" ref="DS296:DS317" si="735">CONCATENATE(INDEX($AV$4:$AV$16,MATCH(DR296,$AT$4:$AT$16,0)),DZ296)</f>
        <v>Sc4</v>
      </c>
      <c r="DT296" s="106"/>
      <c r="DU296" s="170" t="s">
        <v>208</v>
      </c>
      <c r="DV296" s="170" t="s">
        <v>208</v>
      </c>
      <c r="DW296" s="170" t="s">
        <v>208</v>
      </c>
      <c r="DX296" s="170" t="s">
        <v>209</v>
      </c>
      <c r="DY296" s="170" t="s">
        <v>208</v>
      </c>
      <c r="DZ296" s="106">
        <v>4</v>
      </c>
      <c r="EA296" s="48">
        <f t="shared" si="711"/>
        <v>6</v>
      </c>
      <c r="EB296" s="48">
        <f t="shared" si="712"/>
        <v>4</v>
      </c>
      <c r="EC296" s="48">
        <f t="shared" si="713"/>
        <v>4</v>
      </c>
      <c r="ED296" s="48">
        <f t="shared" si="714"/>
        <v>68</v>
      </c>
      <c r="EE296" s="48">
        <f t="shared" si="715"/>
        <v>3</v>
      </c>
      <c r="EF296" s="118">
        <f t="shared" si="716"/>
        <v>19584</v>
      </c>
      <c r="EG296" s="118">
        <f t="shared" si="717"/>
        <v>6367.1106449921335</v>
      </c>
      <c r="EH296" s="202">
        <f t="shared" si="718"/>
        <v>6000</v>
      </c>
      <c r="EI296" s="118">
        <f t="shared" si="719"/>
        <v>38202663.869952798</v>
      </c>
      <c r="EJ296" s="51">
        <f t="shared" si="720"/>
        <v>1.7528521536312378E-3</v>
      </c>
      <c r="EL296" s="148"/>
      <c r="EM296" s="285"/>
      <c r="EN296" s="284"/>
      <c r="EO296" s="142"/>
      <c r="EP296" s="142"/>
      <c r="EQ296" s="142"/>
      <c r="ER296" s="142"/>
      <c r="ET296" s="301">
        <f t="shared" si="721"/>
        <v>5</v>
      </c>
      <c r="EU296" s="301">
        <v>13</v>
      </c>
      <c r="EV296" s="47" t="str">
        <f t="shared" ref="EV296:EV317" si="736">CONCATENATE(INDEX($AV$4:$AV$16,MATCH(EU296,$AT$4:$AT$16,0)),FC296)</f>
        <v>Sc4</v>
      </c>
      <c r="EW296" s="106"/>
      <c r="EX296" s="170" t="s">
        <v>208</v>
      </c>
      <c r="EY296" s="170" t="s">
        <v>208</v>
      </c>
      <c r="EZ296" s="170" t="s">
        <v>208</v>
      </c>
      <c r="FA296" s="170" t="s">
        <v>209</v>
      </c>
      <c r="FB296" s="170" t="s">
        <v>208</v>
      </c>
      <c r="FC296" s="106">
        <v>4</v>
      </c>
      <c r="FD296" s="48">
        <f t="shared" si="722"/>
        <v>6</v>
      </c>
      <c r="FE296" s="48">
        <f t="shared" si="723"/>
        <v>4</v>
      </c>
      <c r="FF296" s="48">
        <f t="shared" si="724"/>
        <v>4</v>
      </c>
      <c r="FG296" s="48">
        <f t="shared" si="725"/>
        <v>68</v>
      </c>
      <c r="FH296" s="48">
        <f t="shared" si="726"/>
        <v>3</v>
      </c>
      <c r="FI296" s="118">
        <f t="shared" si="727"/>
        <v>19584</v>
      </c>
      <c r="FJ296" s="118">
        <f t="shared" si="728"/>
        <v>4198.584172661871</v>
      </c>
      <c r="FK296" s="202">
        <f t="shared" si="729"/>
        <v>9000</v>
      </c>
      <c r="FL296" s="118">
        <f t="shared" si="730"/>
        <v>37787257.553956836</v>
      </c>
      <c r="FM296" s="51">
        <f t="shared" si="731"/>
        <v>1.7337920729493187E-3</v>
      </c>
      <c r="FO296" s="148"/>
      <c r="FP296" s="285"/>
      <c r="FQ296" s="284"/>
      <c r="FR296" s="142"/>
      <c r="FS296" s="142"/>
      <c r="FT296" s="142"/>
      <c r="FU296" s="142"/>
      <c r="FW296" s="301">
        <f t="shared" si="732"/>
        <v>5</v>
      </c>
      <c r="FX296" s="301">
        <v>13</v>
      </c>
      <c r="FY296" s="47" t="str">
        <f t="shared" ref="FY296:FY317" si="737">CONCATENATE(INDEX($AV$4:$AV$16,MATCH(FX296,$AT$4:$AT$16,0)),GF296)</f>
        <v>Sc4</v>
      </c>
      <c r="FZ296" s="106"/>
      <c r="GA296" s="170" t="s">
        <v>208</v>
      </c>
      <c r="GB296" s="170" t="s">
        <v>208</v>
      </c>
      <c r="GC296" s="170" t="s">
        <v>208</v>
      </c>
      <c r="GD296" s="170" t="s">
        <v>209</v>
      </c>
      <c r="GE296" s="170" t="s">
        <v>208</v>
      </c>
      <c r="GF296" s="106">
        <v>4</v>
      </c>
      <c r="GG296" s="48">
        <f t="shared" si="680"/>
        <v>6</v>
      </c>
      <c r="GH296" s="48">
        <f t="shared" si="681"/>
        <v>4</v>
      </c>
      <c r="GI296" s="48">
        <f t="shared" si="682"/>
        <v>4</v>
      </c>
      <c r="GJ296" s="48">
        <f t="shared" si="683"/>
        <v>68</v>
      </c>
      <c r="GK296" s="48">
        <f t="shared" si="684"/>
        <v>3</v>
      </c>
      <c r="GL296" s="118">
        <f t="shared" si="685"/>
        <v>19584</v>
      </c>
      <c r="GM296" s="118">
        <f t="shared" si="686"/>
        <v>8743.3125</v>
      </c>
      <c r="GN296" s="202">
        <f t="shared" si="687"/>
        <v>18000</v>
      </c>
      <c r="GO296" s="118">
        <f t="shared" si="688"/>
        <v>157379625</v>
      </c>
      <c r="GP296" s="51">
        <f t="shared" si="689"/>
        <v>7.2210465625644196E-3</v>
      </c>
      <c r="GS296" s="48">
        <v>11</v>
      </c>
      <c r="GT296" s="47">
        <v>1</v>
      </c>
      <c r="GU296" s="97" t="s">
        <v>240</v>
      </c>
      <c r="GV296" s="297">
        <f t="shared" si="594"/>
        <v>5</v>
      </c>
      <c r="GW296" s="47" t="s">
        <v>206</v>
      </c>
      <c r="GX296" s="99" t="str">
        <f t="shared" si="589"/>
        <v>Te1</v>
      </c>
      <c r="GY296" s="48">
        <f t="shared" si="656"/>
        <v>0</v>
      </c>
      <c r="GZ296" s="305">
        <f t="shared" si="671"/>
        <v>0</v>
      </c>
      <c r="HA296" s="95">
        <f t="shared" si="595"/>
        <v>0</v>
      </c>
      <c r="HB296" s="51">
        <f t="shared" si="591"/>
        <v>0</v>
      </c>
      <c r="HC296" s="51">
        <f t="shared" si="592"/>
        <v>0</v>
      </c>
      <c r="HD296" s="453">
        <f t="shared" si="593"/>
        <v>0</v>
      </c>
    </row>
    <row r="297" spans="13:212">
      <c r="M297" s="49"/>
      <c r="N297" s="198"/>
      <c r="O297" s="198"/>
      <c r="P297" s="198"/>
      <c r="Q297" s="198"/>
      <c r="R297" s="198"/>
      <c r="AE297" s="49"/>
      <c r="AF297" s="198"/>
      <c r="AG297" s="198"/>
      <c r="AH297" s="198"/>
      <c r="AI297" s="198"/>
      <c r="AJ297" s="198"/>
      <c r="AT297" s="46">
        <f t="shared" si="672"/>
        <v>12</v>
      </c>
      <c r="AU297" s="47">
        <f t="shared" si="672"/>
        <v>9</v>
      </c>
      <c r="AV297" s="47" t="str">
        <f t="shared" si="672"/>
        <v>Nn</v>
      </c>
      <c r="AW297" s="171">
        <f ca="1">$AW$144+AW212</f>
        <v>0</v>
      </c>
      <c r="AX297" s="171">
        <f ca="1">$AX$144+AX212</f>
        <v>0</v>
      </c>
      <c r="AY297" s="171">
        <f ca="1">$AY$144+AY212</f>
        <v>1.6767262665063589E-2</v>
      </c>
      <c r="AZ297" s="171">
        <f ca="1">$AZ$144+AZ212</f>
        <v>3.2541410184431491E-2</v>
      </c>
      <c r="BA297" s="171">
        <f ca="1">$BA$144+BA212</f>
        <v>2.1410958101181522E-2</v>
      </c>
      <c r="BK297" s="301">
        <f t="shared" si="690"/>
        <v>6</v>
      </c>
      <c r="BL297" s="301">
        <v>13</v>
      </c>
      <c r="BM297" s="47" t="str">
        <f t="shared" si="733"/>
        <v>Sc4</v>
      </c>
      <c r="BN297" s="106"/>
      <c r="BO297" s="170" t="s">
        <v>208</v>
      </c>
      <c r="BP297" s="170" t="s">
        <v>208</v>
      </c>
      <c r="BQ297" s="170" t="s">
        <v>208</v>
      </c>
      <c r="BR297" s="170" t="s">
        <v>208</v>
      </c>
      <c r="BS297" s="170" t="s">
        <v>209</v>
      </c>
      <c r="BT297" s="106">
        <v>4</v>
      </c>
      <c r="BU297" s="48">
        <f t="shared" si="691"/>
        <v>6</v>
      </c>
      <c r="BV297" s="48">
        <f t="shared" si="692"/>
        <v>4</v>
      </c>
      <c r="BW297" s="48">
        <f t="shared" si="693"/>
        <v>4</v>
      </c>
      <c r="BX297" s="48">
        <f t="shared" si="694"/>
        <v>4</v>
      </c>
      <c r="BY297" s="48">
        <f t="shared" si="695"/>
        <v>88</v>
      </c>
      <c r="BZ297" s="118">
        <f t="shared" si="696"/>
        <v>33792</v>
      </c>
      <c r="CA297" s="118">
        <f t="shared" si="678"/>
        <v>8741.6653193209386</v>
      </c>
      <c r="CB297" s="202">
        <f t="shared" si="679"/>
        <v>3000</v>
      </c>
      <c r="CC297" s="118">
        <f t="shared" si="697"/>
        <v>26224995.957962815</v>
      </c>
      <c r="CD297" s="51">
        <f t="shared" si="698"/>
        <v>1.2032810277411272E-3</v>
      </c>
      <c r="CN297" s="301">
        <f t="shared" si="699"/>
        <v>6</v>
      </c>
      <c r="CO297" s="301">
        <v>13</v>
      </c>
      <c r="CP297" s="47" t="str">
        <f t="shared" si="734"/>
        <v>Sc4</v>
      </c>
      <c r="CQ297" s="106"/>
      <c r="CR297" s="170" t="s">
        <v>208</v>
      </c>
      <c r="CS297" s="170" t="s">
        <v>208</v>
      </c>
      <c r="CT297" s="170" t="s">
        <v>208</v>
      </c>
      <c r="CU297" s="170" t="s">
        <v>208</v>
      </c>
      <c r="CV297" s="170" t="s">
        <v>209</v>
      </c>
      <c r="CW297" s="106">
        <v>4</v>
      </c>
      <c r="CX297" s="48">
        <f t="shared" si="700"/>
        <v>6</v>
      </c>
      <c r="CY297" s="48">
        <f t="shared" si="701"/>
        <v>4</v>
      </c>
      <c r="CZ297" s="48">
        <f t="shared" si="702"/>
        <v>4</v>
      </c>
      <c r="DA297" s="48">
        <f t="shared" si="703"/>
        <v>4</v>
      </c>
      <c r="DB297" s="48">
        <f t="shared" si="704"/>
        <v>88</v>
      </c>
      <c r="DC297" s="118">
        <f t="shared" si="705"/>
        <v>33792</v>
      </c>
      <c r="DD297" s="118">
        <f t="shared" si="706"/>
        <v>7473.6518358531321</v>
      </c>
      <c r="DE297" s="202">
        <f t="shared" si="707"/>
        <v>4800</v>
      </c>
      <c r="DF297" s="118">
        <f t="shared" si="708"/>
        <v>35873528.812095031</v>
      </c>
      <c r="DG297" s="51">
        <f t="shared" si="709"/>
        <v>1.6459844907854783E-3</v>
      </c>
      <c r="DI297" s="148"/>
      <c r="DJ297" s="285"/>
      <c r="DK297" s="284"/>
      <c r="DL297" s="142"/>
      <c r="DM297" s="142"/>
      <c r="DN297" s="142"/>
      <c r="DQ297" s="301">
        <f t="shared" si="710"/>
        <v>6</v>
      </c>
      <c r="DR297" s="301">
        <v>13</v>
      </c>
      <c r="DS297" s="47" t="str">
        <f t="shared" si="735"/>
        <v>Sc4</v>
      </c>
      <c r="DT297" s="106"/>
      <c r="DU297" s="170" t="s">
        <v>208</v>
      </c>
      <c r="DV297" s="170" t="s">
        <v>208</v>
      </c>
      <c r="DW297" s="170" t="s">
        <v>208</v>
      </c>
      <c r="DX297" s="170" t="s">
        <v>208</v>
      </c>
      <c r="DY297" s="170" t="s">
        <v>209</v>
      </c>
      <c r="DZ297" s="106">
        <v>4</v>
      </c>
      <c r="EA297" s="48">
        <f t="shared" si="711"/>
        <v>6</v>
      </c>
      <c r="EB297" s="48">
        <f t="shared" si="712"/>
        <v>4</v>
      </c>
      <c r="EC297" s="48">
        <f t="shared" si="713"/>
        <v>4</v>
      </c>
      <c r="ED297" s="48">
        <f t="shared" si="714"/>
        <v>4</v>
      </c>
      <c r="EE297" s="48">
        <f t="shared" si="715"/>
        <v>88</v>
      </c>
      <c r="EF297" s="118">
        <f t="shared" si="716"/>
        <v>33792</v>
      </c>
      <c r="EG297" s="118">
        <f t="shared" si="717"/>
        <v>10986.386995280545</v>
      </c>
      <c r="EH297" s="202">
        <f t="shared" si="718"/>
        <v>6000</v>
      </c>
      <c r="EI297" s="118">
        <f t="shared" si="719"/>
        <v>65918321.971683271</v>
      </c>
      <c r="EJ297" s="51">
        <f t="shared" si="720"/>
        <v>3.0245292062656662E-3</v>
      </c>
      <c r="EL297" s="148"/>
      <c r="EM297" s="285"/>
      <c r="EN297" s="284"/>
      <c r="EO297" s="142"/>
      <c r="EP297" s="142"/>
      <c r="EQ297" s="142"/>
      <c r="ER297" s="142"/>
      <c r="ET297" s="301">
        <f t="shared" si="721"/>
        <v>6</v>
      </c>
      <c r="EU297" s="301">
        <v>13</v>
      </c>
      <c r="EV297" s="47" t="str">
        <f t="shared" si="736"/>
        <v>Sc4</v>
      </c>
      <c r="EW297" s="106"/>
      <c r="EX297" s="170" t="s">
        <v>208</v>
      </c>
      <c r="EY297" s="170" t="s">
        <v>208</v>
      </c>
      <c r="EZ297" s="170" t="s">
        <v>208</v>
      </c>
      <c r="FA297" s="170" t="s">
        <v>208</v>
      </c>
      <c r="FB297" s="170" t="s">
        <v>209</v>
      </c>
      <c r="FC297" s="106">
        <v>4</v>
      </c>
      <c r="FD297" s="48">
        <f t="shared" si="722"/>
        <v>6</v>
      </c>
      <c r="FE297" s="48">
        <f t="shared" si="723"/>
        <v>4</v>
      </c>
      <c r="FF297" s="48">
        <f t="shared" si="724"/>
        <v>4</v>
      </c>
      <c r="FG297" s="48">
        <f t="shared" si="725"/>
        <v>4</v>
      </c>
      <c r="FH297" s="48">
        <f t="shared" si="726"/>
        <v>88</v>
      </c>
      <c r="FI297" s="118">
        <f t="shared" si="727"/>
        <v>33792</v>
      </c>
      <c r="FJ297" s="118">
        <f t="shared" si="728"/>
        <v>7244.6158273381297</v>
      </c>
      <c r="FK297" s="202">
        <f t="shared" si="729"/>
        <v>9000</v>
      </c>
      <c r="FL297" s="118">
        <f t="shared" si="730"/>
        <v>65201542.446043171</v>
      </c>
      <c r="FM297" s="51">
        <f t="shared" si="731"/>
        <v>2.9916412239125501E-3</v>
      </c>
      <c r="FO297" s="148"/>
      <c r="FP297" s="285"/>
      <c r="FQ297" s="284"/>
      <c r="FR297" s="142"/>
      <c r="FS297" s="142"/>
      <c r="FT297" s="142"/>
      <c r="FU297" s="142"/>
      <c r="FW297" s="301">
        <f t="shared" si="732"/>
        <v>6</v>
      </c>
      <c r="FX297" s="301">
        <v>13</v>
      </c>
      <c r="FY297" s="47" t="str">
        <f t="shared" si="737"/>
        <v>Sc4</v>
      </c>
      <c r="FZ297" s="106"/>
      <c r="GA297" s="170" t="s">
        <v>208</v>
      </c>
      <c r="GB297" s="170" t="s">
        <v>208</v>
      </c>
      <c r="GC297" s="170" t="s">
        <v>208</v>
      </c>
      <c r="GD297" s="170" t="s">
        <v>208</v>
      </c>
      <c r="GE297" s="170" t="s">
        <v>209</v>
      </c>
      <c r="GF297" s="106">
        <v>4</v>
      </c>
      <c r="GG297" s="48">
        <f t="shared" si="680"/>
        <v>6</v>
      </c>
      <c r="GH297" s="48">
        <f t="shared" si="681"/>
        <v>4</v>
      </c>
      <c r="GI297" s="48">
        <f t="shared" si="682"/>
        <v>4</v>
      </c>
      <c r="GJ297" s="48">
        <f t="shared" si="683"/>
        <v>4</v>
      </c>
      <c r="GK297" s="48">
        <f t="shared" si="684"/>
        <v>88</v>
      </c>
      <c r="GL297" s="118">
        <f t="shared" si="685"/>
        <v>33792</v>
      </c>
      <c r="GM297" s="118">
        <f t="shared" si="686"/>
        <v>15086.5</v>
      </c>
      <c r="GN297" s="202">
        <f t="shared" si="687"/>
        <v>18000</v>
      </c>
      <c r="GO297" s="118">
        <f t="shared" si="688"/>
        <v>271557000</v>
      </c>
      <c r="GP297" s="51">
        <f t="shared" si="689"/>
        <v>1.2459845049130763E-2</v>
      </c>
      <c r="GS297" s="48">
        <v>12</v>
      </c>
      <c r="GT297" s="47">
        <v>5</v>
      </c>
      <c r="GU297" s="97" t="s">
        <v>240</v>
      </c>
      <c r="GV297" s="297">
        <f t="shared" si="594"/>
        <v>5</v>
      </c>
      <c r="GW297" s="47" t="s">
        <v>206</v>
      </c>
      <c r="GX297" s="99" t="str">
        <f t="shared" si="589"/>
        <v>Nn5</v>
      </c>
      <c r="GY297" s="48">
        <f t="shared" si="656"/>
        <v>500</v>
      </c>
      <c r="GZ297" s="305">
        <f t="shared" si="671"/>
        <v>61619.375996229086</v>
      </c>
      <c r="HA297" s="95">
        <f t="shared" si="595"/>
        <v>2841.5151430730994</v>
      </c>
      <c r="HB297" s="51">
        <f t="shared" si="591"/>
        <v>4.9128222113618727E-4</v>
      </c>
      <c r="HC297" s="51">
        <f t="shared" si="592"/>
        <v>2.932707697739323E-3</v>
      </c>
      <c r="HD297" s="453">
        <f t="shared" si="593"/>
        <v>1.9855976108476212E-2</v>
      </c>
    </row>
    <row r="298" spans="13:212">
      <c r="AT298" s="46">
        <f t="shared" si="672"/>
        <v>13</v>
      </c>
      <c r="AU298" s="47" t="str">
        <f t="shared" si="672"/>
        <v>Scatter</v>
      </c>
      <c r="AV298" s="47" t="str">
        <f t="shared" si="672"/>
        <v>Sc</v>
      </c>
      <c r="AW298" s="171">
        <f ca="1">$AW$145+AW213</f>
        <v>0</v>
      </c>
      <c r="AX298" s="171">
        <f ca="1">$AX$145+AX213</f>
        <v>0</v>
      </c>
      <c r="AY298" s="171">
        <f ca="1">$AY$145+AY213</f>
        <v>2.0110436458851966E-2</v>
      </c>
      <c r="AZ298" s="171">
        <f ca="1">$AZ$145+AZ213</f>
        <v>4.6346086266095274E-3</v>
      </c>
      <c r="BA298" s="171">
        <f ca="1">$BA$145+BA213</f>
        <v>2.4413144005004883E-4</v>
      </c>
      <c r="BK298" s="301">
        <f t="shared" si="690"/>
        <v>7</v>
      </c>
      <c r="BL298" s="301">
        <v>13</v>
      </c>
      <c r="BM298" s="47" t="str">
        <f t="shared" si="733"/>
        <v>Sc3</v>
      </c>
      <c r="BN298" s="106"/>
      <c r="BO298" s="170" t="s">
        <v>209</v>
      </c>
      <c r="BP298" s="170" t="s">
        <v>209</v>
      </c>
      <c r="BQ298" s="170" t="s">
        <v>208</v>
      </c>
      <c r="BR298" s="170" t="s">
        <v>208</v>
      </c>
      <c r="BS298" s="170" t="s">
        <v>208</v>
      </c>
      <c r="BT298" s="106">
        <v>3</v>
      </c>
      <c r="BU298" s="48">
        <f t="shared" si="691"/>
        <v>50</v>
      </c>
      <c r="BV298" s="48">
        <f t="shared" si="692"/>
        <v>18</v>
      </c>
      <c r="BW298" s="48">
        <f t="shared" si="693"/>
        <v>4</v>
      </c>
      <c r="BX298" s="48">
        <f t="shared" si="694"/>
        <v>4</v>
      </c>
      <c r="BY298" s="48">
        <f t="shared" si="695"/>
        <v>3</v>
      </c>
      <c r="BZ298" s="118">
        <f t="shared" si="696"/>
        <v>43200</v>
      </c>
      <c r="CA298" s="118">
        <f t="shared" si="678"/>
        <v>11175.42441390461</v>
      </c>
      <c r="CB298" s="202">
        <f t="shared" si="679"/>
        <v>600</v>
      </c>
      <c r="CC298" s="118">
        <f t="shared" si="697"/>
        <v>6705254.6483427659</v>
      </c>
      <c r="CD298" s="51">
        <f t="shared" si="698"/>
        <v>3.0765708095653821E-4</v>
      </c>
      <c r="CN298" s="301">
        <f t="shared" si="699"/>
        <v>7</v>
      </c>
      <c r="CO298" s="301">
        <v>13</v>
      </c>
      <c r="CP298" s="47" t="str">
        <f t="shared" si="734"/>
        <v>Sc3</v>
      </c>
      <c r="CQ298" s="106"/>
      <c r="CR298" s="170" t="s">
        <v>209</v>
      </c>
      <c r="CS298" s="170" t="s">
        <v>209</v>
      </c>
      <c r="CT298" s="170" t="s">
        <v>208</v>
      </c>
      <c r="CU298" s="170" t="s">
        <v>208</v>
      </c>
      <c r="CV298" s="170" t="s">
        <v>208</v>
      </c>
      <c r="CW298" s="106">
        <v>3</v>
      </c>
      <c r="CX298" s="48">
        <f t="shared" si="700"/>
        <v>50</v>
      </c>
      <c r="CY298" s="48">
        <f t="shared" si="701"/>
        <v>18</v>
      </c>
      <c r="CZ298" s="48">
        <f t="shared" si="702"/>
        <v>4</v>
      </c>
      <c r="DA298" s="48">
        <f t="shared" si="703"/>
        <v>4</v>
      </c>
      <c r="DB298" s="48">
        <f t="shared" si="704"/>
        <v>3</v>
      </c>
      <c r="DC298" s="118">
        <f t="shared" si="705"/>
        <v>43200</v>
      </c>
      <c r="DD298" s="118">
        <f t="shared" si="706"/>
        <v>9554.3844492440603</v>
      </c>
      <c r="DE298" s="202">
        <f t="shared" si="707"/>
        <v>960</v>
      </c>
      <c r="DF298" s="118">
        <f t="shared" si="708"/>
        <v>9172209.0712742973</v>
      </c>
      <c r="DG298" s="51">
        <f t="shared" si="709"/>
        <v>4.208483073031052E-4</v>
      </c>
      <c r="DI298" s="148"/>
      <c r="DJ298" s="285"/>
      <c r="DK298" s="284"/>
      <c r="DL298" s="142"/>
      <c r="DM298" s="142"/>
      <c r="DN298" s="142"/>
      <c r="DQ298" s="301">
        <f t="shared" si="710"/>
        <v>7</v>
      </c>
      <c r="DR298" s="301">
        <v>13</v>
      </c>
      <c r="DS298" s="47" t="str">
        <f t="shared" si="735"/>
        <v>Sc3</v>
      </c>
      <c r="DT298" s="106"/>
      <c r="DU298" s="170" t="s">
        <v>209</v>
      </c>
      <c r="DV298" s="170" t="s">
        <v>209</v>
      </c>
      <c r="DW298" s="170" t="s">
        <v>208</v>
      </c>
      <c r="DX298" s="170" t="s">
        <v>208</v>
      </c>
      <c r="DY298" s="170" t="s">
        <v>208</v>
      </c>
      <c r="DZ298" s="106">
        <v>3</v>
      </c>
      <c r="EA298" s="48">
        <f t="shared" si="711"/>
        <v>50</v>
      </c>
      <c r="EB298" s="48">
        <f t="shared" si="712"/>
        <v>18</v>
      </c>
      <c r="EC298" s="48">
        <f t="shared" si="713"/>
        <v>4</v>
      </c>
      <c r="ED298" s="48">
        <f t="shared" si="714"/>
        <v>4</v>
      </c>
      <c r="EE298" s="48">
        <f t="shared" si="715"/>
        <v>3</v>
      </c>
      <c r="EF298" s="118">
        <f t="shared" si="716"/>
        <v>43200</v>
      </c>
      <c r="EG298" s="118">
        <f t="shared" si="717"/>
        <v>14045.09701101206</v>
      </c>
      <c r="EH298" s="202">
        <f t="shared" si="718"/>
        <v>1200</v>
      </c>
      <c r="EI298" s="118">
        <f t="shared" si="719"/>
        <v>16854116.413214471</v>
      </c>
      <c r="EJ298" s="51">
        <f t="shared" si="720"/>
        <v>7.7331712660201678E-4</v>
      </c>
      <c r="EL298" s="148"/>
      <c r="EM298" s="285"/>
      <c r="EN298" s="284"/>
      <c r="EO298" s="142"/>
      <c r="EP298" s="142"/>
      <c r="EQ298" s="142"/>
      <c r="ER298" s="142"/>
      <c r="ET298" s="301">
        <f t="shared" si="721"/>
        <v>7</v>
      </c>
      <c r="EU298" s="301">
        <v>13</v>
      </c>
      <c r="EV298" s="47" t="str">
        <f t="shared" si="736"/>
        <v>Sc3</v>
      </c>
      <c r="EW298" s="106"/>
      <c r="EX298" s="170" t="s">
        <v>209</v>
      </c>
      <c r="EY298" s="170" t="s">
        <v>209</v>
      </c>
      <c r="EZ298" s="170" t="s">
        <v>208</v>
      </c>
      <c r="FA298" s="170" t="s">
        <v>208</v>
      </c>
      <c r="FB298" s="170" t="s">
        <v>208</v>
      </c>
      <c r="FC298" s="106">
        <v>3</v>
      </c>
      <c r="FD298" s="48">
        <f t="shared" si="722"/>
        <v>50</v>
      </c>
      <c r="FE298" s="48">
        <f t="shared" si="723"/>
        <v>18</v>
      </c>
      <c r="FF298" s="48">
        <f t="shared" si="724"/>
        <v>4</v>
      </c>
      <c r="FG298" s="48">
        <f t="shared" si="725"/>
        <v>4</v>
      </c>
      <c r="FH298" s="48">
        <f t="shared" si="726"/>
        <v>3</v>
      </c>
      <c r="FI298" s="118">
        <f t="shared" si="727"/>
        <v>43200</v>
      </c>
      <c r="FJ298" s="118">
        <f t="shared" si="728"/>
        <v>9261.5827338129493</v>
      </c>
      <c r="FK298" s="202">
        <f t="shared" si="729"/>
        <v>1800</v>
      </c>
      <c r="FL298" s="118">
        <f t="shared" si="730"/>
        <v>16670848.920863308</v>
      </c>
      <c r="FM298" s="51">
        <f t="shared" si="731"/>
        <v>7.6490826747764053E-4</v>
      </c>
      <c r="FO298" s="148"/>
      <c r="FP298" s="285"/>
      <c r="FQ298" s="284"/>
      <c r="FR298" s="142"/>
      <c r="FS298" s="142"/>
      <c r="FT298" s="142"/>
      <c r="FU298" s="142"/>
      <c r="FW298" s="301">
        <f t="shared" si="732"/>
        <v>7</v>
      </c>
      <c r="FX298" s="301">
        <v>13</v>
      </c>
      <c r="FY298" s="47" t="str">
        <f t="shared" si="737"/>
        <v>Sc3</v>
      </c>
      <c r="FZ298" s="106"/>
      <c r="GA298" s="170" t="s">
        <v>209</v>
      </c>
      <c r="GB298" s="170" t="s">
        <v>209</v>
      </c>
      <c r="GC298" s="170" t="s">
        <v>208</v>
      </c>
      <c r="GD298" s="170" t="s">
        <v>208</v>
      </c>
      <c r="GE298" s="170" t="s">
        <v>208</v>
      </c>
      <c r="GF298" s="106">
        <v>3</v>
      </c>
      <c r="GG298" s="48">
        <f t="shared" si="680"/>
        <v>50</v>
      </c>
      <c r="GH298" s="48">
        <f t="shared" si="681"/>
        <v>18</v>
      </c>
      <c r="GI298" s="48">
        <f t="shared" si="682"/>
        <v>4</v>
      </c>
      <c r="GJ298" s="48">
        <f t="shared" si="683"/>
        <v>4</v>
      </c>
      <c r="GK298" s="48">
        <f t="shared" si="684"/>
        <v>3</v>
      </c>
      <c r="GL298" s="118">
        <f t="shared" si="685"/>
        <v>43200</v>
      </c>
      <c r="GM298" s="118">
        <f t="shared" si="686"/>
        <v>19286.71875</v>
      </c>
      <c r="GN298" s="202">
        <f t="shared" si="687"/>
        <v>3600</v>
      </c>
      <c r="GO298" s="118">
        <f t="shared" si="688"/>
        <v>69432187.5</v>
      </c>
      <c r="GP298" s="51">
        <f t="shared" si="689"/>
        <v>3.1857558364254794E-3</v>
      </c>
      <c r="GS298" s="48">
        <v>12</v>
      </c>
      <c r="GT298" s="47">
        <v>4</v>
      </c>
      <c r="GU298" s="97" t="s">
        <v>240</v>
      </c>
      <c r="GV298" s="297">
        <f t="shared" si="594"/>
        <v>5</v>
      </c>
      <c r="GW298" s="47" t="s">
        <v>206</v>
      </c>
      <c r="GX298" s="99" t="str">
        <f t="shared" si="589"/>
        <v>Nn4</v>
      </c>
      <c r="GY298" s="48">
        <f t="shared" si="656"/>
        <v>100</v>
      </c>
      <c r="GZ298" s="305">
        <f t="shared" si="671"/>
        <v>561420.981298976</v>
      </c>
      <c r="HA298" s="95">
        <f t="shared" si="595"/>
        <v>311.87361326412076</v>
      </c>
      <c r="HB298" s="51">
        <f t="shared" si="591"/>
        <v>4.4761269036852607E-3</v>
      </c>
      <c r="HC298" s="51">
        <f t="shared" si="592"/>
        <v>5.3440451381027666E-3</v>
      </c>
      <c r="HD298" s="453">
        <f t="shared" si="593"/>
        <v>2.2879979123394591E-3</v>
      </c>
    </row>
    <row r="299" spans="13:212">
      <c r="M299" s="49"/>
      <c r="N299" s="100" t="s">
        <v>25</v>
      </c>
      <c r="O299" s="84" t="str">
        <f>AL30</f>
        <v>PIC-d</v>
      </c>
      <c r="P299" s="84"/>
      <c r="Q299" s="84"/>
      <c r="R299" s="85"/>
      <c r="AE299" s="49"/>
      <c r="AF299" s="100" t="s">
        <v>25</v>
      </c>
      <c r="AG299" s="84" t="str">
        <f>AL30</f>
        <v>PIC-d</v>
      </c>
      <c r="AH299" s="84"/>
      <c r="AI299" s="84"/>
      <c r="AJ299" s="85"/>
      <c r="AU299" s="63"/>
      <c r="AV299" s="186"/>
      <c r="AW299" s="186"/>
      <c r="AX299" s="186"/>
      <c r="AY299" s="186"/>
      <c r="AZ299" s="187"/>
      <c r="BA299" s="188">
        <f ca="1">SUM(AW286:BA298)</f>
        <v>0.82194408182022238</v>
      </c>
      <c r="BK299" s="301">
        <f t="shared" si="690"/>
        <v>8</v>
      </c>
      <c r="BL299" s="301">
        <v>13</v>
      </c>
      <c r="BM299" s="47" t="str">
        <f t="shared" si="733"/>
        <v>Sc3</v>
      </c>
      <c r="BN299" s="106"/>
      <c r="BO299" s="170" t="s">
        <v>209</v>
      </c>
      <c r="BP299" s="170" t="s">
        <v>208</v>
      </c>
      <c r="BQ299" s="170" t="s">
        <v>209</v>
      </c>
      <c r="BR299" s="170" t="s">
        <v>208</v>
      </c>
      <c r="BS299" s="170" t="s">
        <v>208</v>
      </c>
      <c r="BT299" s="106">
        <v>3</v>
      </c>
      <c r="BU299" s="48">
        <f t="shared" si="691"/>
        <v>50</v>
      </c>
      <c r="BV299" s="48">
        <f t="shared" si="692"/>
        <v>4</v>
      </c>
      <c r="BW299" s="48">
        <f t="shared" si="693"/>
        <v>41</v>
      </c>
      <c r="BX299" s="48">
        <f t="shared" si="694"/>
        <v>4</v>
      </c>
      <c r="BY299" s="48">
        <f t="shared" si="695"/>
        <v>3</v>
      </c>
      <c r="BZ299" s="118">
        <f t="shared" si="696"/>
        <v>98400</v>
      </c>
      <c r="CA299" s="118">
        <f>IF(CB299&gt;0,BZ299,0)*$CD$241</f>
        <v>25455.133387227164</v>
      </c>
      <c r="CB299" s="202">
        <f t="shared" si="679"/>
        <v>600</v>
      </c>
      <c r="CC299" s="118">
        <f t="shared" si="697"/>
        <v>15273080.032336298</v>
      </c>
      <c r="CD299" s="51">
        <f t="shared" si="698"/>
        <v>7.0077446217878139E-4</v>
      </c>
      <c r="CN299" s="301">
        <f t="shared" si="699"/>
        <v>8</v>
      </c>
      <c r="CO299" s="301">
        <v>13</v>
      </c>
      <c r="CP299" s="47" t="str">
        <f t="shared" si="734"/>
        <v>Sc3</v>
      </c>
      <c r="CQ299" s="106"/>
      <c r="CR299" s="170" t="s">
        <v>209</v>
      </c>
      <c r="CS299" s="170" t="s">
        <v>208</v>
      </c>
      <c r="CT299" s="170" t="s">
        <v>209</v>
      </c>
      <c r="CU299" s="170" t="s">
        <v>208</v>
      </c>
      <c r="CV299" s="170" t="s">
        <v>208</v>
      </c>
      <c r="CW299" s="106">
        <v>3</v>
      </c>
      <c r="CX299" s="48">
        <f t="shared" si="700"/>
        <v>50</v>
      </c>
      <c r="CY299" s="48">
        <f t="shared" si="701"/>
        <v>4</v>
      </c>
      <c r="CZ299" s="48">
        <f t="shared" si="702"/>
        <v>41</v>
      </c>
      <c r="DA299" s="48">
        <f t="shared" si="703"/>
        <v>4</v>
      </c>
      <c r="DB299" s="48">
        <f t="shared" si="704"/>
        <v>3</v>
      </c>
      <c r="DC299" s="118">
        <f t="shared" si="705"/>
        <v>98400</v>
      </c>
      <c r="DD299" s="118">
        <f t="shared" si="706"/>
        <v>21762.764578833692</v>
      </c>
      <c r="DE299" s="202">
        <f t="shared" si="707"/>
        <v>960</v>
      </c>
      <c r="DF299" s="118">
        <f t="shared" si="708"/>
        <v>20892253.995680343</v>
      </c>
      <c r="DG299" s="51">
        <f t="shared" si="709"/>
        <v>9.5859892219040625E-4</v>
      </c>
      <c r="DI299" s="148"/>
      <c r="DJ299" s="285"/>
      <c r="DK299" s="284"/>
      <c r="DL299" s="142"/>
      <c r="DM299" s="142"/>
      <c r="DN299" s="142"/>
      <c r="DQ299" s="301">
        <f t="shared" si="710"/>
        <v>8</v>
      </c>
      <c r="DR299" s="301">
        <v>13</v>
      </c>
      <c r="DS299" s="47" t="str">
        <f t="shared" si="735"/>
        <v>Sc3</v>
      </c>
      <c r="DT299" s="106"/>
      <c r="DU299" s="170" t="s">
        <v>209</v>
      </c>
      <c r="DV299" s="170" t="s">
        <v>208</v>
      </c>
      <c r="DW299" s="170" t="s">
        <v>209</v>
      </c>
      <c r="DX299" s="170" t="s">
        <v>208</v>
      </c>
      <c r="DY299" s="170" t="s">
        <v>208</v>
      </c>
      <c r="DZ299" s="106">
        <v>3</v>
      </c>
      <c r="EA299" s="48">
        <f t="shared" si="711"/>
        <v>50</v>
      </c>
      <c r="EB299" s="48">
        <f t="shared" si="712"/>
        <v>4</v>
      </c>
      <c r="EC299" s="48">
        <f t="shared" si="713"/>
        <v>41</v>
      </c>
      <c r="ED299" s="48">
        <f t="shared" si="714"/>
        <v>4</v>
      </c>
      <c r="EE299" s="48">
        <f t="shared" si="715"/>
        <v>3</v>
      </c>
      <c r="EF299" s="118">
        <f t="shared" si="716"/>
        <v>98400</v>
      </c>
      <c r="EG299" s="118">
        <f t="shared" si="717"/>
        <v>31991.609858416359</v>
      </c>
      <c r="EH299" s="202">
        <f t="shared" si="718"/>
        <v>1200</v>
      </c>
      <c r="EI299" s="118">
        <f t="shared" si="719"/>
        <v>38389931.830099627</v>
      </c>
      <c r="EJ299" s="51">
        <f t="shared" si="720"/>
        <v>1.7614445661490383E-3</v>
      </c>
      <c r="EL299" s="148"/>
      <c r="EM299" s="285"/>
      <c r="EN299" s="284"/>
      <c r="EO299" s="142"/>
      <c r="EP299" s="142"/>
      <c r="EQ299" s="142"/>
      <c r="ER299" s="142"/>
      <c r="ET299" s="301">
        <f t="shared" si="721"/>
        <v>8</v>
      </c>
      <c r="EU299" s="301">
        <v>13</v>
      </c>
      <c r="EV299" s="47" t="str">
        <f t="shared" si="736"/>
        <v>Sc3</v>
      </c>
      <c r="EW299" s="106"/>
      <c r="EX299" s="170" t="s">
        <v>209</v>
      </c>
      <c r="EY299" s="170" t="s">
        <v>208</v>
      </c>
      <c r="EZ299" s="170" t="s">
        <v>209</v>
      </c>
      <c r="FA299" s="170" t="s">
        <v>208</v>
      </c>
      <c r="FB299" s="170" t="s">
        <v>208</v>
      </c>
      <c r="FC299" s="106">
        <v>3</v>
      </c>
      <c r="FD299" s="48">
        <f t="shared" si="722"/>
        <v>50</v>
      </c>
      <c r="FE299" s="48">
        <f t="shared" si="723"/>
        <v>4</v>
      </c>
      <c r="FF299" s="48">
        <f t="shared" si="724"/>
        <v>41</v>
      </c>
      <c r="FG299" s="48">
        <f t="shared" si="725"/>
        <v>4</v>
      </c>
      <c r="FH299" s="48">
        <f t="shared" si="726"/>
        <v>3</v>
      </c>
      <c r="FI299" s="118">
        <f t="shared" si="727"/>
        <v>98400</v>
      </c>
      <c r="FJ299" s="118">
        <f t="shared" si="728"/>
        <v>21095.827338129497</v>
      </c>
      <c r="FK299" s="202">
        <f t="shared" si="729"/>
        <v>1800</v>
      </c>
      <c r="FL299" s="118">
        <f t="shared" si="730"/>
        <v>37972489.208633095</v>
      </c>
      <c r="FM299" s="51">
        <f t="shared" si="731"/>
        <v>1.7422910536990701E-3</v>
      </c>
      <c r="FO299" s="148"/>
      <c r="FP299" s="285"/>
      <c r="FQ299" s="284"/>
      <c r="FR299" s="142"/>
      <c r="FS299" s="142"/>
      <c r="FT299" s="142"/>
      <c r="FU299" s="142"/>
      <c r="FW299" s="301">
        <f t="shared" si="732"/>
        <v>8</v>
      </c>
      <c r="FX299" s="301">
        <v>13</v>
      </c>
      <c r="FY299" s="47" t="str">
        <f t="shared" si="737"/>
        <v>Sc3</v>
      </c>
      <c r="FZ299" s="106"/>
      <c r="GA299" s="170" t="s">
        <v>209</v>
      </c>
      <c r="GB299" s="170" t="s">
        <v>208</v>
      </c>
      <c r="GC299" s="170" t="s">
        <v>209</v>
      </c>
      <c r="GD299" s="170" t="s">
        <v>208</v>
      </c>
      <c r="GE299" s="170" t="s">
        <v>208</v>
      </c>
      <c r="GF299" s="106">
        <v>3</v>
      </c>
      <c r="GG299" s="48">
        <f t="shared" si="680"/>
        <v>50</v>
      </c>
      <c r="GH299" s="48">
        <f t="shared" si="681"/>
        <v>4</v>
      </c>
      <c r="GI299" s="48">
        <f t="shared" si="682"/>
        <v>41</v>
      </c>
      <c r="GJ299" s="48">
        <f t="shared" si="683"/>
        <v>4</v>
      </c>
      <c r="GK299" s="48">
        <f t="shared" si="684"/>
        <v>3</v>
      </c>
      <c r="GL299" s="118">
        <f t="shared" si="685"/>
        <v>98400</v>
      </c>
      <c r="GM299" s="118">
        <f t="shared" si="686"/>
        <v>43930.859375</v>
      </c>
      <c r="GN299" s="202">
        <f t="shared" si="687"/>
        <v>3600</v>
      </c>
      <c r="GO299" s="118">
        <f t="shared" si="688"/>
        <v>158151093.75</v>
      </c>
      <c r="GP299" s="51">
        <f t="shared" si="689"/>
        <v>7.2564438496358135E-3</v>
      </c>
      <c r="GS299" s="48">
        <v>12</v>
      </c>
      <c r="GT299" s="47">
        <v>3</v>
      </c>
      <c r="GU299" s="97" t="s">
        <v>240</v>
      </c>
      <c r="GV299" s="297">
        <f t="shared" si="594"/>
        <v>5</v>
      </c>
      <c r="GW299" s="47" t="s">
        <v>206</v>
      </c>
      <c r="GX299" s="99" t="str">
        <f t="shared" si="589"/>
        <v>Nn3</v>
      </c>
      <c r="GY299" s="48">
        <f t="shared" si="656"/>
        <v>50</v>
      </c>
      <c r="GZ299" s="305">
        <f t="shared" si="671"/>
        <v>376420.21586585313</v>
      </c>
      <c r="HA299" s="95">
        <f t="shared" si="595"/>
        <v>465.15139894186399</v>
      </c>
      <c r="HB299" s="51">
        <f t="shared" si="591"/>
        <v>3.0011430129129584E-3</v>
      </c>
      <c r="HC299" s="51">
        <f t="shared" si="592"/>
        <v>1.7915313922069614E-3</v>
      </c>
      <c r="HD299" s="453">
        <f t="shared" si="593"/>
        <v>2.791542248896273E-7</v>
      </c>
    </row>
    <row r="300" spans="13:212">
      <c r="M300" s="49"/>
      <c r="N300" s="47" t="s">
        <v>31</v>
      </c>
      <c r="O300" s="47" t="s">
        <v>32</v>
      </c>
      <c r="P300" s="47" t="s">
        <v>33</v>
      </c>
      <c r="Q300" s="47" t="s">
        <v>34</v>
      </c>
      <c r="R300" s="47" t="s">
        <v>35</v>
      </c>
      <c r="AE300" s="49"/>
      <c r="AF300" s="47" t="s">
        <v>31</v>
      </c>
      <c r="AG300" s="47" t="s">
        <v>32</v>
      </c>
      <c r="AH300" s="47" t="s">
        <v>33</v>
      </c>
      <c r="AI300" s="47" t="s">
        <v>34</v>
      </c>
      <c r="AJ300" s="47" t="s">
        <v>35</v>
      </c>
      <c r="BK300" s="301">
        <f t="shared" si="690"/>
        <v>9</v>
      </c>
      <c r="BL300" s="301">
        <v>13</v>
      </c>
      <c r="BM300" s="47" t="str">
        <f t="shared" si="733"/>
        <v>Sc3</v>
      </c>
      <c r="BN300" s="106"/>
      <c r="BO300" s="170" t="s">
        <v>209</v>
      </c>
      <c r="BP300" s="170" t="s">
        <v>208</v>
      </c>
      <c r="BQ300" s="170" t="s">
        <v>208</v>
      </c>
      <c r="BR300" s="170" t="s">
        <v>209</v>
      </c>
      <c r="BS300" s="170" t="s">
        <v>208</v>
      </c>
      <c r="BT300" s="106">
        <v>3</v>
      </c>
      <c r="BU300" s="48">
        <f t="shared" si="691"/>
        <v>50</v>
      </c>
      <c r="BV300" s="48">
        <f t="shared" si="692"/>
        <v>4</v>
      </c>
      <c r="BW300" s="48">
        <f t="shared" si="693"/>
        <v>4</v>
      </c>
      <c r="BX300" s="48">
        <f t="shared" si="694"/>
        <v>68</v>
      </c>
      <c r="BY300" s="48">
        <f t="shared" si="695"/>
        <v>3</v>
      </c>
      <c r="BZ300" s="118">
        <f t="shared" si="696"/>
        <v>163200</v>
      </c>
      <c r="CA300" s="118">
        <f t="shared" si="678"/>
        <v>42218.27000808408</v>
      </c>
      <c r="CB300" s="202">
        <f t="shared" si="679"/>
        <v>600</v>
      </c>
      <c r="CC300" s="118">
        <f t="shared" si="697"/>
        <v>25330962.004850447</v>
      </c>
      <c r="CD300" s="51">
        <f t="shared" si="698"/>
        <v>1.1622600836135887E-3</v>
      </c>
      <c r="CN300" s="301">
        <f t="shared" si="699"/>
        <v>9</v>
      </c>
      <c r="CO300" s="301">
        <v>13</v>
      </c>
      <c r="CP300" s="47" t="str">
        <f t="shared" si="734"/>
        <v>Sc3</v>
      </c>
      <c r="CQ300" s="106"/>
      <c r="CR300" s="170" t="s">
        <v>209</v>
      </c>
      <c r="CS300" s="170" t="s">
        <v>208</v>
      </c>
      <c r="CT300" s="170" t="s">
        <v>208</v>
      </c>
      <c r="CU300" s="170" t="s">
        <v>209</v>
      </c>
      <c r="CV300" s="170" t="s">
        <v>208</v>
      </c>
      <c r="CW300" s="106">
        <v>3</v>
      </c>
      <c r="CX300" s="48">
        <f t="shared" si="700"/>
        <v>50</v>
      </c>
      <c r="CY300" s="48">
        <f t="shared" si="701"/>
        <v>4</v>
      </c>
      <c r="CZ300" s="48">
        <f t="shared" si="702"/>
        <v>4</v>
      </c>
      <c r="DA300" s="48">
        <f t="shared" si="703"/>
        <v>68</v>
      </c>
      <c r="DB300" s="48">
        <f t="shared" si="704"/>
        <v>3</v>
      </c>
      <c r="DC300" s="118">
        <f t="shared" si="705"/>
        <v>163200</v>
      </c>
      <c r="DD300" s="118">
        <f t="shared" si="706"/>
        <v>36094.341252699785</v>
      </c>
      <c r="DE300" s="202">
        <f t="shared" si="707"/>
        <v>960</v>
      </c>
      <c r="DF300" s="118">
        <f t="shared" si="708"/>
        <v>34650567.602591798</v>
      </c>
      <c r="DG300" s="51">
        <f t="shared" si="709"/>
        <v>1.5898713831450646E-3</v>
      </c>
      <c r="DI300" s="148"/>
      <c r="DJ300" s="285"/>
      <c r="DK300" s="284"/>
      <c r="DL300" s="142"/>
      <c r="DM300" s="142"/>
      <c r="DN300" s="142"/>
      <c r="DQ300" s="301">
        <f t="shared" si="710"/>
        <v>9</v>
      </c>
      <c r="DR300" s="301">
        <v>13</v>
      </c>
      <c r="DS300" s="47" t="str">
        <f t="shared" si="735"/>
        <v>Sc3</v>
      </c>
      <c r="DT300" s="106"/>
      <c r="DU300" s="170" t="s">
        <v>209</v>
      </c>
      <c r="DV300" s="170" t="s">
        <v>208</v>
      </c>
      <c r="DW300" s="170" t="s">
        <v>208</v>
      </c>
      <c r="DX300" s="170" t="s">
        <v>209</v>
      </c>
      <c r="DY300" s="170" t="s">
        <v>208</v>
      </c>
      <c r="DZ300" s="106">
        <v>3</v>
      </c>
      <c r="EA300" s="48">
        <f t="shared" si="711"/>
        <v>50</v>
      </c>
      <c r="EB300" s="48">
        <f t="shared" si="712"/>
        <v>4</v>
      </c>
      <c r="EC300" s="48">
        <f t="shared" si="713"/>
        <v>4</v>
      </c>
      <c r="ED300" s="48">
        <f t="shared" si="714"/>
        <v>68</v>
      </c>
      <c r="EE300" s="48">
        <f t="shared" si="715"/>
        <v>3</v>
      </c>
      <c r="EF300" s="118">
        <f t="shared" si="716"/>
        <v>163200</v>
      </c>
      <c r="EG300" s="118">
        <f t="shared" si="717"/>
        <v>53059.255374934452</v>
      </c>
      <c r="EH300" s="202">
        <f t="shared" si="718"/>
        <v>1200</v>
      </c>
      <c r="EI300" s="118">
        <f t="shared" si="719"/>
        <v>63671106.44992134</v>
      </c>
      <c r="EJ300" s="51">
        <f t="shared" si="720"/>
        <v>2.9214202560520638E-3</v>
      </c>
      <c r="EL300" s="148"/>
      <c r="EM300" s="285"/>
      <c r="EN300" s="284"/>
      <c r="EO300" s="142"/>
      <c r="EP300" s="142"/>
      <c r="EQ300" s="142"/>
      <c r="ER300" s="142"/>
      <c r="ET300" s="301">
        <f t="shared" si="721"/>
        <v>9</v>
      </c>
      <c r="EU300" s="301">
        <v>13</v>
      </c>
      <c r="EV300" s="47" t="str">
        <f t="shared" si="736"/>
        <v>Sc3</v>
      </c>
      <c r="EW300" s="106"/>
      <c r="EX300" s="170" t="s">
        <v>209</v>
      </c>
      <c r="EY300" s="170" t="s">
        <v>208</v>
      </c>
      <c r="EZ300" s="170" t="s">
        <v>208</v>
      </c>
      <c r="FA300" s="170" t="s">
        <v>209</v>
      </c>
      <c r="FB300" s="170" t="s">
        <v>208</v>
      </c>
      <c r="FC300" s="106">
        <v>3</v>
      </c>
      <c r="FD300" s="48">
        <f t="shared" si="722"/>
        <v>50</v>
      </c>
      <c r="FE300" s="48">
        <f t="shared" si="723"/>
        <v>4</v>
      </c>
      <c r="FF300" s="48">
        <f t="shared" si="724"/>
        <v>4</v>
      </c>
      <c r="FG300" s="48">
        <f t="shared" si="725"/>
        <v>68</v>
      </c>
      <c r="FH300" s="48">
        <f t="shared" si="726"/>
        <v>3</v>
      </c>
      <c r="FI300" s="118">
        <f t="shared" si="727"/>
        <v>163200</v>
      </c>
      <c r="FJ300" s="118">
        <f t="shared" si="728"/>
        <v>34988.201438848919</v>
      </c>
      <c r="FK300" s="202">
        <f t="shared" si="729"/>
        <v>1800</v>
      </c>
      <c r="FL300" s="118">
        <f t="shared" si="730"/>
        <v>62978762.589928053</v>
      </c>
      <c r="FM300" s="51">
        <f t="shared" si="731"/>
        <v>2.8896534549155304E-3</v>
      </c>
      <c r="FO300" s="148"/>
      <c r="FP300" s="285"/>
      <c r="FQ300" s="284"/>
      <c r="FR300" s="142"/>
      <c r="FS300" s="142"/>
      <c r="FT300" s="142"/>
      <c r="FU300" s="142"/>
      <c r="FW300" s="301">
        <f t="shared" si="732"/>
        <v>9</v>
      </c>
      <c r="FX300" s="301">
        <v>13</v>
      </c>
      <c r="FY300" s="47" t="str">
        <f t="shared" si="737"/>
        <v>Sc3</v>
      </c>
      <c r="FZ300" s="106"/>
      <c r="GA300" s="170" t="s">
        <v>209</v>
      </c>
      <c r="GB300" s="170" t="s">
        <v>208</v>
      </c>
      <c r="GC300" s="170" t="s">
        <v>208</v>
      </c>
      <c r="GD300" s="170" t="s">
        <v>209</v>
      </c>
      <c r="GE300" s="170" t="s">
        <v>208</v>
      </c>
      <c r="GF300" s="106">
        <v>3</v>
      </c>
      <c r="GG300" s="48">
        <f t="shared" si="680"/>
        <v>50</v>
      </c>
      <c r="GH300" s="48">
        <f t="shared" si="681"/>
        <v>4</v>
      </c>
      <c r="GI300" s="48">
        <f t="shared" si="682"/>
        <v>4</v>
      </c>
      <c r="GJ300" s="48">
        <f t="shared" si="683"/>
        <v>68</v>
      </c>
      <c r="GK300" s="48">
        <f t="shared" si="684"/>
        <v>3</v>
      </c>
      <c r="GL300" s="118">
        <f t="shared" si="685"/>
        <v>163200</v>
      </c>
      <c r="GM300" s="118">
        <f t="shared" si="686"/>
        <v>72860.9375</v>
      </c>
      <c r="GN300" s="202">
        <f t="shared" si="687"/>
        <v>3600</v>
      </c>
      <c r="GO300" s="118">
        <f t="shared" si="688"/>
        <v>262299375</v>
      </c>
      <c r="GP300" s="51">
        <f t="shared" si="689"/>
        <v>1.2035077604274034E-2</v>
      </c>
      <c r="GS300" s="48">
        <v>12</v>
      </c>
      <c r="GT300" s="47">
        <v>2</v>
      </c>
      <c r="GU300" s="97" t="s">
        <v>240</v>
      </c>
      <c r="GV300" s="297">
        <f t="shared" si="594"/>
        <v>5</v>
      </c>
      <c r="GW300" s="47" t="s">
        <v>206</v>
      </c>
      <c r="GX300" s="99" t="str">
        <f t="shared" si="589"/>
        <v>Nn2</v>
      </c>
      <c r="GY300" s="48">
        <f t="shared" si="656"/>
        <v>0</v>
      </c>
      <c r="GZ300" s="305">
        <f t="shared" si="671"/>
        <v>0</v>
      </c>
      <c r="HA300" s="95">
        <f t="shared" si="595"/>
        <v>0</v>
      </c>
      <c r="HB300" s="51">
        <f t="shared" si="591"/>
        <v>0</v>
      </c>
      <c r="HC300" s="51">
        <f t="shared" si="592"/>
        <v>0</v>
      </c>
      <c r="HD300" s="453">
        <f t="shared" si="593"/>
        <v>0</v>
      </c>
    </row>
    <row r="301" spans="13:212">
      <c r="M301" s="49"/>
      <c r="N301" s="198"/>
      <c r="O301" s="198"/>
      <c r="P301" s="198"/>
      <c r="Q301" s="198"/>
      <c r="R301" s="198"/>
      <c r="AE301" s="49"/>
      <c r="AF301" s="198"/>
      <c r="AG301" s="198"/>
      <c r="AH301" s="198"/>
      <c r="AI301" s="198"/>
      <c r="AJ301" s="198"/>
      <c r="AU301" s="100" t="s">
        <v>264</v>
      </c>
      <c r="AV301" s="84"/>
      <c r="AW301" s="84"/>
      <c r="AX301" s="84"/>
      <c r="AY301" s="84"/>
      <c r="AZ301" s="84"/>
      <c r="BA301" s="85"/>
      <c r="BK301" s="301">
        <f t="shared" si="690"/>
        <v>10</v>
      </c>
      <c r="BL301" s="301">
        <v>13</v>
      </c>
      <c r="BM301" s="47" t="str">
        <f t="shared" si="733"/>
        <v>Sc3</v>
      </c>
      <c r="BN301" s="106"/>
      <c r="BO301" s="170" t="s">
        <v>209</v>
      </c>
      <c r="BP301" s="170" t="s">
        <v>208</v>
      </c>
      <c r="BQ301" s="170" t="s">
        <v>208</v>
      </c>
      <c r="BR301" s="170" t="s">
        <v>208</v>
      </c>
      <c r="BS301" s="170" t="s">
        <v>209</v>
      </c>
      <c r="BT301" s="106">
        <v>3</v>
      </c>
      <c r="BU301" s="48">
        <f t="shared" si="691"/>
        <v>50</v>
      </c>
      <c r="BV301" s="48">
        <f t="shared" si="692"/>
        <v>4</v>
      </c>
      <c r="BW301" s="48">
        <f t="shared" si="693"/>
        <v>4</v>
      </c>
      <c r="BX301" s="48">
        <f t="shared" si="694"/>
        <v>4</v>
      </c>
      <c r="BY301" s="48">
        <f t="shared" si="695"/>
        <v>88</v>
      </c>
      <c r="BZ301" s="118">
        <f t="shared" si="696"/>
        <v>281600</v>
      </c>
      <c r="CA301" s="118">
        <f t="shared" si="678"/>
        <v>72847.210994341149</v>
      </c>
      <c r="CB301" s="202">
        <f t="shared" si="679"/>
        <v>600</v>
      </c>
      <c r="CC301" s="118">
        <f t="shared" si="697"/>
        <v>43708326.59660469</v>
      </c>
      <c r="CD301" s="51">
        <f t="shared" si="698"/>
        <v>2.0054683795685453E-3</v>
      </c>
      <c r="CN301" s="301">
        <f t="shared" si="699"/>
        <v>10</v>
      </c>
      <c r="CO301" s="301">
        <v>13</v>
      </c>
      <c r="CP301" s="47" t="str">
        <f t="shared" si="734"/>
        <v>Sc3</v>
      </c>
      <c r="CQ301" s="106"/>
      <c r="CR301" s="170" t="s">
        <v>209</v>
      </c>
      <c r="CS301" s="170" t="s">
        <v>208</v>
      </c>
      <c r="CT301" s="170" t="s">
        <v>208</v>
      </c>
      <c r="CU301" s="170" t="s">
        <v>208</v>
      </c>
      <c r="CV301" s="170" t="s">
        <v>209</v>
      </c>
      <c r="CW301" s="106">
        <v>3</v>
      </c>
      <c r="CX301" s="48">
        <f t="shared" si="700"/>
        <v>50</v>
      </c>
      <c r="CY301" s="48">
        <f t="shared" si="701"/>
        <v>4</v>
      </c>
      <c r="CZ301" s="48">
        <f t="shared" si="702"/>
        <v>4</v>
      </c>
      <c r="DA301" s="48">
        <f t="shared" si="703"/>
        <v>4</v>
      </c>
      <c r="DB301" s="48">
        <f t="shared" si="704"/>
        <v>88</v>
      </c>
      <c r="DC301" s="118">
        <f t="shared" si="705"/>
        <v>281600</v>
      </c>
      <c r="DD301" s="118">
        <f t="shared" si="706"/>
        <v>62280.431965442767</v>
      </c>
      <c r="DE301" s="202">
        <f t="shared" si="707"/>
        <v>960</v>
      </c>
      <c r="DF301" s="118">
        <f t="shared" si="708"/>
        <v>59789214.686825059</v>
      </c>
      <c r="DG301" s="51">
        <f t="shared" si="709"/>
        <v>2.7433074846424637E-3</v>
      </c>
      <c r="DI301" s="148"/>
      <c r="DJ301" s="285"/>
      <c r="DK301" s="284"/>
      <c r="DL301" s="142"/>
      <c r="DM301" s="142"/>
      <c r="DN301" s="142"/>
      <c r="DQ301" s="301">
        <f t="shared" si="710"/>
        <v>10</v>
      </c>
      <c r="DR301" s="301">
        <v>13</v>
      </c>
      <c r="DS301" s="47" t="str">
        <f t="shared" si="735"/>
        <v>Sc3</v>
      </c>
      <c r="DT301" s="106"/>
      <c r="DU301" s="170" t="s">
        <v>209</v>
      </c>
      <c r="DV301" s="170" t="s">
        <v>208</v>
      </c>
      <c r="DW301" s="170" t="s">
        <v>208</v>
      </c>
      <c r="DX301" s="170" t="s">
        <v>208</v>
      </c>
      <c r="DY301" s="170" t="s">
        <v>209</v>
      </c>
      <c r="DZ301" s="106">
        <v>3</v>
      </c>
      <c r="EA301" s="48">
        <f t="shared" si="711"/>
        <v>50</v>
      </c>
      <c r="EB301" s="48">
        <f t="shared" si="712"/>
        <v>4</v>
      </c>
      <c r="EC301" s="48">
        <f t="shared" si="713"/>
        <v>4</v>
      </c>
      <c r="ED301" s="48">
        <f t="shared" si="714"/>
        <v>4</v>
      </c>
      <c r="EE301" s="48">
        <f t="shared" si="715"/>
        <v>88</v>
      </c>
      <c r="EF301" s="118">
        <f t="shared" si="716"/>
        <v>281600</v>
      </c>
      <c r="EG301" s="118">
        <f t="shared" si="717"/>
        <v>91553.224960671199</v>
      </c>
      <c r="EH301" s="202">
        <f t="shared" si="718"/>
        <v>1200</v>
      </c>
      <c r="EI301" s="118">
        <f t="shared" si="719"/>
        <v>109863869.95280544</v>
      </c>
      <c r="EJ301" s="51">
        <f t="shared" si="720"/>
        <v>5.040882010442776E-3</v>
      </c>
      <c r="EL301" s="148"/>
      <c r="EM301" s="285"/>
      <c r="EN301" s="284"/>
      <c r="EO301" s="142"/>
      <c r="EP301" s="142"/>
      <c r="EQ301" s="142"/>
      <c r="ER301" s="142"/>
      <c r="ET301" s="301">
        <f t="shared" si="721"/>
        <v>10</v>
      </c>
      <c r="EU301" s="301">
        <v>13</v>
      </c>
      <c r="EV301" s="47" t="str">
        <f t="shared" si="736"/>
        <v>Sc3</v>
      </c>
      <c r="EW301" s="106"/>
      <c r="EX301" s="170" t="s">
        <v>209</v>
      </c>
      <c r="EY301" s="170" t="s">
        <v>208</v>
      </c>
      <c r="EZ301" s="170" t="s">
        <v>208</v>
      </c>
      <c r="FA301" s="170" t="s">
        <v>208</v>
      </c>
      <c r="FB301" s="170" t="s">
        <v>209</v>
      </c>
      <c r="FC301" s="106">
        <v>3</v>
      </c>
      <c r="FD301" s="48">
        <f t="shared" si="722"/>
        <v>50</v>
      </c>
      <c r="FE301" s="48">
        <f t="shared" si="723"/>
        <v>4</v>
      </c>
      <c r="FF301" s="48">
        <f t="shared" si="724"/>
        <v>4</v>
      </c>
      <c r="FG301" s="48">
        <f t="shared" si="725"/>
        <v>4</v>
      </c>
      <c r="FH301" s="48">
        <f t="shared" si="726"/>
        <v>88</v>
      </c>
      <c r="FI301" s="118">
        <f t="shared" si="727"/>
        <v>281600</v>
      </c>
      <c r="FJ301" s="118">
        <f t="shared" si="728"/>
        <v>60371.798561151081</v>
      </c>
      <c r="FK301" s="202">
        <f t="shared" si="729"/>
        <v>1800</v>
      </c>
      <c r="FL301" s="118">
        <f t="shared" si="730"/>
        <v>108669237.41007194</v>
      </c>
      <c r="FM301" s="51">
        <f t="shared" si="731"/>
        <v>4.9860687065209162E-3</v>
      </c>
      <c r="FO301" s="148"/>
      <c r="FP301" s="285"/>
      <c r="FQ301" s="284"/>
      <c r="FR301" s="142"/>
      <c r="FS301" s="142"/>
      <c r="FT301" s="142"/>
      <c r="FU301" s="142"/>
      <c r="FW301" s="301">
        <f t="shared" si="732"/>
        <v>10</v>
      </c>
      <c r="FX301" s="301">
        <v>13</v>
      </c>
      <c r="FY301" s="47" t="str">
        <f t="shared" si="737"/>
        <v>Sc3</v>
      </c>
      <c r="FZ301" s="106"/>
      <c r="GA301" s="170" t="s">
        <v>209</v>
      </c>
      <c r="GB301" s="170" t="s">
        <v>208</v>
      </c>
      <c r="GC301" s="170" t="s">
        <v>208</v>
      </c>
      <c r="GD301" s="170" t="s">
        <v>208</v>
      </c>
      <c r="GE301" s="170" t="s">
        <v>209</v>
      </c>
      <c r="GF301" s="106">
        <v>3</v>
      </c>
      <c r="GG301" s="48">
        <f t="shared" si="680"/>
        <v>50</v>
      </c>
      <c r="GH301" s="48">
        <f t="shared" si="681"/>
        <v>4</v>
      </c>
      <c r="GI301" s="48">
        <f t="shared" si="682"/>
        <v>4</v>
      </c>
      <c r="GJ301" s="48">
        <f t="shared" si="683"/>
        <v>4</v>
      </c>
      <c r="GK301" s="48">
        <f t="shared" si="684"/>
        <v>88</v>
      </c>
      <c r="GL301" s="118">
        <f t="shared" si="685"/>
        <v>281600</v>
      </c>
      <c r="GM301" s="118">
        <f t="shared" si="686"/>
        <v>125720.83333333334</v>
      </c>
      <c r="GN301" s="202">
        <f t="shared" si="687"/>
        <v>3600</v>
      </c>
      <c r="GO301" s="118">
        <f t="shared" si="688"/>
        <v>452595000.00000006</v>
      </c>
      <c r="GP301" s="51">
        <f t="shared" si="689"/>
        <v>2.076640841521794E-2</v>
      </c>
      <c r="GS301" s="48">
        <v>12</v>
      </c>
      <c r="GT301" s="47">
        <v>1</v>
      </c>
      <c r="GU301" s="97" t="s">
        <v>240</v>
      </c>
      <c r="GV301" s="297">
        <f t="shared" si="594"/>
        <v>5</v>
      </c>
      <c r="GW301" s="47" t="s">
        <v>206</v>
      </c>
      <c r="GX301" s="99" t="str">
        <f t="shared" si="589"/>
        <v>Nn1</v>
      </c>
      <c r="GY301" s="48">
        <f t="shared" si="656"/>
        <v>0</v>
      </c>
      <c r="GZ301" s="305">
        <f t="shared" si="671"/>
        <v>0</v>
      </c>
      <c r="HA301" s="95">
        <f t="shared" si="595"/>
        <v>0</v>
      </c>
      <c r="HB301" s="51">
        <f t="shared" si="591"/>
        <v>0</v>
      </c>
      <c r="HC301" s="51">
        <f t="shared" si="592"/>
        <v>0</v>
      </c>
      <c r="HD301" s="453">
        <f t="shared" si="593"/>
        <v>0</v>
      </c>
    </row>
    <row r="302" spans="13:212">
      <c r="M302" s="49" t="str">
        <f>O299</f>
        <v>PIC-d</v>
      </c>
      <c r="N302" s="201">
        <f t="shared" ref="N302:N333" si="738">IF(AND(COUNTIF(H4:H6,$AL$26)=0,COUNTIF(H4:H6,$M302)=0,H7&lt;&gt;""),1,"")</f>
        <v>1</v>
      </c>
      <c r="O302" s="47">
        <f t="shared" ref="O302:O333" si="739">IF(AND(COUNTIF(I4:I7,$AL$26)=0,COUNTIF(I4:I7,$M302)=0,I7&lt;&gt;""),1,"")</f>
        <v>1</v>
      </c>
      <c r="P302" s="47" t="str">
        <f t="shared" ref="P302:P333" si="740">IF(AND(COUNTIF(J4:J7,$AL$26)=0,COUNTIF(J4:J7,$M302)=0,J7&lt;&gt;""),1,"")</f>
        <v/>
      </c>
      <c r="Q302" s="47" t="str">
        <f t="shared" ref="Q302:Q333" si="741">IF(AND(COUNTIF(K4:K7,$AL$26)=0,COUNTIF(K4:K7,$M302)=0,K7&lt;&gt;""),1,"")</f>
        <v/>
      </c>
      <c r="R302" s="201">
        <f t="shared" ref="R302:R333" si="742">IF(AND(COUNTIF(L4:L6,$AL$26)=0,COUNTIF(L4:L6,$M302)=0,L7&lt;&gt;""),1,"")</f>
        <v>1</v>
      </c>
      <c r="AE302" s="49" t="str">
        <f>AG299</f>
        <v>PIC-d</v>
      </c>
      <c r="AF302" s="201">
        <f t="shared" ref="AF302:AF333" si="743">IF(AND(COUNTIF(Z4:Z6,$AL$26)=0,COUNTIF(Z4:Z6,$AE302)=0,Z7&lt;&gt;""),1,"")</f>
        <v>1</v>
      </c>
      <c r="AG302" s="47" t="str">
        <f t="shared" ref="AG302:AG333" si="744">IF(AND(COUNTIF(AA4:AA7,$AL$26)=0,COUNTIF(AA4:AA7,$AE302)=0,AA7&lt;&gt;""),1,"")</f>
        <v/>
      </c>
      <c r="AH302" s="47" t="str">
        <f t="shared" ref="AH302:AH333" si="745">IF(AND(COUNTIF(AB4:AB7,$AL$26)=0,COUNTIF(AB4:AB7,$AE302)=0,AB7&lt;&gt;""),1,"")</f>
        <v/>
      </c>
      <c r="AI302" s="47" t="str">
        <f t="shared" ref="AI302:AI333" si="746">IF(AND(COUNTIF(AC4:AC7,$AL$26)=0,COUNTIF(AC4:AC7,$AE302)=0,AC7&lt;&gt;""),1,"")</f>
        <v/>
      </c>
      <c r="AJ302" s="201">
        <f t="shared" ref="AJ302:AJ333" si="747">IF(AND(COUNTIF(AD4:AD6,$AL$26)=0,COUNTIF(AD4:AD6,$AE302)=0,AD7&lt;&gt;""),1,"")</f>
        <v>1</v>
      </c>
      <c r="AU302" s="47"/>
      <c r="AV302" s="48"/>
      <c r="AW302" s="47">
        <v>1</v>
      </c>
      <c r="AX302" s="47">
        <v>2</v>
      </c>
      <c r="AY302" s="47">
        <v>3</v>
      </c>
      <c r="AZ302" s="47">
        <v>4</v>
      </c>
      <c r="BA302" s="47">
        <v>5</v>
      </c>
      <c r="BK302" s="301">
        <f t="shared" si="690"/>
        <v>11</v>
      </c>
      <c r="BL302" s="301">
        <v>13</v>
      </c>
      <c r="BM302" s="47" t="str">
        <f t="shared" si="733"/>
        <v>Sc3</v>
      </c>
      <c r="BN302" s="106"/>
      <c r="BO302" s="170" t="s">
        <v>208</v>
      </c>
      <c r="BP302" s="170" t="s">
        <v>209</v>
      </c>
      <c r="BQ302" s="170" t="s">
        <v>209</v>
      </c>
      <c r="BR302" s="170" t="s">
        <v>208</v>
      </c>
      <c r="BS302" s="170" t="s">
        <v>208</v>
      </c>
      <c r="BT302" s="106">
        <v>3</v>
      </c>
      <c r="BU302" s="48">
        <f t="shared" si="691"/>
        <v>6</v>
      </c>
      <c r="BV302" s="48">
        <f t="shared" si="692"/>
        <v>18</v>
      </c>
      <c r="BW302" s="48">
        <f t="shared" si="693"/>
        <v>41</v>
      </c>
      <c r="BX302" s="48">
        <f t="shared" si="694"/>
        <v>4</v>
      </c>
      <c r="BY302" s="48">
        <f t="shared" si="695"/>
        <v>3</v>
      </c>
      <c r="BZ302" s="118">
        <f t="shared" si="696"/>
        <v>53136</v>
      </c>
      <c r="CA302" s="118">
        <f t="shared" si="678"/>
        <v>13745.772029102669</v>
      </c>
      <c r="CB302" s="202">
        <f t="shared" si="679"/>
        <v>600</v>
      </c>
      <c r="CC302" s="118">
        <f t="shared" si="697"/>
        <v>8247463.2174616018</v>
      </c>
      <c r="CD302" s="51">
        <f t="shared" si="698"/>
        <v>3.7841820957654199E-4</v>
      </c>
      <c r="CN302" s="301">
        <f t="shared" si="699"/>
        <v>11</v>
      </c>
      <c r="CO302" s="301">
        <v>13</v>
      </c>
      <c r="CP302" s="47" t="str">
        <f t="shared" si="734"/>
        <v>Sc3</v>
      </c>
      <c r="CQ302" s="106"/>
      <c r="CR302" s="170" t="s">
        <v>208</v>
      </c>
      <c r="CS302" s="170" t="s">
        <v>209</v>
      </c>
      <c r="CT302" s="170" t="s">
        <v>209</v>
      </c>
      <c r="CU302" s="170" t="s">
        <v>208</v>
      </c>
      <c r="CV302" s="170" t="s">
        <v>208</v>
      </c>
      <c r="CW302" s="106">
        <v>3</v>
      </c>
      <c r="CX302" s="48">
        <f t="shared" si="700"/>
        <v>6</v>
      </c>
      <c r="CY302" s="48">
        <f t="shared" si="701"/>
        <v>18</v>
      </c>
      <c r="CZ302" s="48">
        <f t="shared" si="702"/>
        <v>41</v>
      </c>
      <c r="DA302" s="48">
        <f t="shared" si="703"/>
        <v>4</v>
      </c>
      <c r="DB302" s="48">
        <f t="shared" si="704"/>
        <v>3</v>
      </c>
      <c r="DC302" s="118">
        <f t="shared" si="705"/>
        <v>53136</v>
      </c>
      <c r="DD302" s="118">
        <f t="shared" si="706"/>
        <v>11751.892872570194</v>
      </c>
      <c r="DE302" s="202">
        <f t="shared" si="707"/>
        <v>960</v>
      </c>
      <c r="DF302" s="118">
        <f t="shared" si="708"/>
        <v>11281817.157667385</v>
      </c>
      <c r="DG302" s="51">
        <f t="shared" si="709"/>
        <v>5.1764341798281939E-4</v>
      </c>
      <c r="DI302" s="148"/>
      <c r="DJ302" s="285"/>
      <c r="DK302" s="284"/>
      <c r="DL302" s="142"/>
      <c r="DM302" s="142"/>
      <c r="DN302" s="142"/>
      <c r="DQ302" s="301">
        <f t="shared" si="710"/>
        <v>11</v>
      </c>
      <c r="DR302" s="301">
        <v>13</v>
      </c>
      <c r="DS302" s="47" t="str">
        <f t="shared" si="735"/>
        <v>Sc3</v>
      </c>
      <c r="DT302" s="106"/>
      <c r="DU302" s="170" t="s">
        <v>208</v>
      </c>
      <c r="DV302" s="170" t="s">
        <v>209</v>
      </c>
      <c r="DW302" s="170" t="s">
        <v>209</v>
      </c>
      <c r="DX302" s="170" t="s">
        <v>208</v>
      </c>
      <c r="DY302" s="170" t="s">
        <v>208</v>
      </c>
      <c r="DZ302" s="106">
        <v>3</v>
      </c>
      <c r="EA302" s="48">
        <f t="shared" si="711"/>
        <v>6</v>
      </c>
      <c r="EB302" s="48">
        <f t="shared" si="712"/>
        <v>18</v>
      </c>
      <c r="EC302" s="48">
        <f t="shared" si="713"/>
        <v>41</v>
      </c>
      <c r="ED302" s="48">
        <f t="shared" si="714"/>
        <v>4</v>
      </c>
      <c r="EE302" s="48">
        <f t="shared" si="715"/>
        <v>3</v>
      </c>
      <c r="EF302" s="118">
        <f t="shared" si="716"/>
        <v>53136</v>
      </c>
      <c r="EG302" s="118">
        <f t="shared" si="717"/>
        <v>17275.469323544832</v>
      </c>
      <c r="EH302" s="202">
        <f t="shared" si="718"/>
        <v>1200</v>
      </c>
      <c r="EI302" s="118">
        <f t="shared" si="719"/>
        <v>20730563.188253798</v>
      </c>
      <c r="EJ302" s="51">
        <f t="shared" si="720"/>
        <v>9.5118006572048042E-4</v>
      </c>
      <c r="EL302" s="148"/>
      <c r="EM302" s="285"/>
      <c r="EN302" s="284"/>
      <c r="EO302" s="142"/>
      <c r="EP302" s="142"/>
      <c r="EQ302" s="142"/>
      <c r="ER302" s="142"/>
      <c r="ET302" s="301">
        <f t="shared" si="721"/>
        <v>11</v>
      </c>
      <c r="EU302" s="301">
        <v>13</v>
      </c>
      <c r="EV302" s="47" t="str">
        <f t="shared" si="736"/>
        <v>Sc3</v>
      </c>
      <c r="EW302" s="106"/>
      <c r="EX302" s="170" t="s">
        <v>208</v>
      </c>
      <c r="EY302" s="170" t="s">
        <v>209</v>
      </c>
      <c r="EZ302" s="170" t="s">
        <v>209</v>
      </c>
      <c r="FA302" s="170" t="s">
        <v>208</v>
      </c>
      <c r="FB302" s="170" t="s">
        <v>208</v>
      </c>
      <c r="FC302" s="106">
        <v>3</v>
      </c>
      <c r="FD302" s="48">
        <f t="shared" si="722"/>
        <v>6</v>
      </c>
      <c r="FE302" s="48">
        <f t="shared" si="723"/>
        <v>18</v>
      </c>
      <c r="FF302" s="48">
        <f t="shared" si="724"/>
        <v>41</v>
      </c>
      <c r="FG302" s="48">
        <f t="shared" si="725"/>
        <v>4</v>
      </c>
      <c r="FH302" s="48">
        <f t="shared" si="726"/>
        <v>3</v>
      </c>
      <c r="FI302" s="118">
        <f t="shared" si="727"/>
        <v>53136</v>
      </c>
      <c r="FJ302" s="118">
        <f t="shared" si="728"/>
        <v>11391.746762589928</v>
      </c>
      <c r="FK302" s="202">
        <f t="shared" si="729"/>
        <v>1800</v>
      </c>
      <c r="FL302" s="118">
        <f t="shared" si="730"/>
        <v>20505144.172661871</v>
      </c>
      <c r="FM302" s="51">
        <f t="shared" si="731"/>
        <v>9.4083716899749789E-4</v>
      </c>
      <c r="FO302" s="148"/>
      <c r="FP302" s="285"/>
      <c r="FQ302" s="284"/>
      <c r="FR302" s="142"/>
      <c r="FS302" s="142"/>
      <c r="FT302" s="142"/>
      <c r="FU302" s="142"/>
      <c r="FW302" s="301">
        <f t="shared" si="732"/>
        <v>11</v>
      </c>
      <c r="FX302" s="301">
        <v>13</v>
      </c>
      <c r="FY302" s="47" t="str">
        <f t="shared" si="737"/>
        <v>Sc3</v>
      </c>
      <c r="FZ302" s="106"/>
      <c r="GA302" s="170" t="s">
        <v>208</v>
      </c>
      <c r="GB302" s="170" t="s">
        <v>209</v>
      </c>
      <c r="GC302" s="170" t="s">
        <v>209</v>
      </c>
      <c r="GD302" s="170" t="s">
        <v>208</v>
      </c>
      <c r="GE302" s="170" t="s">
        <v>208</v>
      </c>
      <c r="GF302" s="106">
        <v>3</v>
      </c>
      <c r="GG302" s="48">
        <f t="shared" si="680"/>
        <v>6</v>
      </c>
      <c r="GH302" s="48">
        <f t="shared" si="681"/>
        <v>18</v>
      </c>
      <c r="GI302" s="48">
        <f t="shared" si="682"/>
        <v>41</v>
      </c>
      <c r="GJ302" s="48">
        <f t="shared" si="683"/>
        <v>4</v>
      </c>
      <c r="GK302" s="48">
        <f t="shared" si="684"/>
        <v>3</v>
      </c>
      <c r="GL302" s="118">
        <f t="shared" si="685"/>
        <v>53136</v>
      </c>
      <c r="GM302" s="118">
        <f t="shared" si="686"/>
        <v>23722.6640625</v>
      </c>
      <c r="GN302" s="202">
        <f t="shared" si="687"/>
        <v>3600</v>
      </c>
      <c r="GO302" s="118">
        <f t="shared" si="688"/>
        <v>85401590.625</v>
      </c>
      <c r="GP302" s="51">
        <f t="shared" si="689"/>
        <v>3.9184796788033398E-3</v>
      </c>
      <c r="GS302" s="48">
        <v>13</v>
      </c>
      <c r="GT302" s="47">
        <v>5</v>
      </c>
      <c r="GU302" s="97" t="s">
        <v>240</v>
      </c>
      <c r="GV302" s="297">
        <f t="shared" si="594"/>
        <v>5</v>
      </c>
      <c r="GW302" s="141" t="s">
        <v>130</v>
      </c>
      <c r="GX302" s="99" t="str">
        <f t="shared" si="589"/>
        <v>Sc5</v>
      </c>
      <c r="GY302" s="48">
        <f t="shared" si="656"/>
        <v>9000</v>
      </c>
      <c r="GZ302" s="305">
        <f t="shared" si="671"/>
        <v>22.229212119851763</v>
      </c>
      <c r="HA302" s="95">
        <f t="shared" si="595"/>
        <v>7876679.9765986316</v>
      </c>
      <c r="HB302" s="51">
        <f t="shared" si="591"/>
        <v>1.7723023850511806E-7</v>
      </c>
      <c r="HC302" s="51">
        <f t="shared" si="592"/>
        <v>1.9043556478826774E-5</v>
      </c>
      <c r="HD302" s="453">
        <f t="shared" si="593"/>
        <v>2.8253139885588969E-3</v>
      </c>
    </row>
    <row r="303" spans="13:212">
      <c r="M303" s="49" t="str">
        <f t="shared" ref="M303:M334" si="748">M302</f>
        <v>PIC-d</v>
      </c>
      <c r="N303" s="201">
        <f t="shared" si="738"/>
        <v>1</v>
      </c>
      <c r="O303" s="47">
        <f t="shared" si="739"/>
        <v>1</v>
      </c>
      <c r="P303" s="47">
        <f t="shared" si="740"/>
        <v>1</v>
      </c>
      <c r="Q303" s="47" t="str">
        <f t="shared" si="741"/>
        <v/>
      </c>
      <c r="R303" s="201">
        <f t="shared" si="742"/>
        <v>1</v>
      </c>
      <c r="AE303" s="49" t="str">
        <f t="shared" ref="AE303:AE334" si="749">AE302</f>
        <v>PIC-d</v>
      </c>
      <c r="AF303" s="201">
        <f t="shared" si="743"/>
        <v>1</v>
      </c>
      <c r="AG303" s="47" t="str">
        <f t="shared" si="744"/>
        <v/>
      </c>
      <c r="AH303" s="47" t="str">
        <f t="shared" si="745"/>
        <v/>
      </c>
      <c r="AI303" s="47" t="str">
        <f t="shared" si="746"/>
        <v/>
      </c>
      <c r="AJ303" s="201">
        <f t="shared" si="747"/>
        <v>1</v>
      </c>
      <c r="AT303" s="46">
        <f t="shared" ref="AT303:AV315" si="750">AT218</f>
        <v>1</v>
      </c>
      <c r="AU303" s="47" t="str">
        <f t="shared" si="750"/>
        <v>Wild</v>
      </c>
      <c r="AV303" s="47" t="str">
        <f t="shared" si="750"/>
        <v>Wd</v>
      </c>
      <c r="AW303" s="171">
        <f ca="1">$AW$133+AW218</f>
        <v>0</v>
      </c>
      <c r="AX303" s="171">
        <f ca="1">$AX$133+AX218</f>
        <v>0</v>
      </c>
      <c r="AY303" s="171">
        <f ca="1">$AY$133+AY218</f>
        <v>0</v>
      </c>
      <c r="AZ303" s="171">
        <f ca="1">$AZ$133+AZ218</f>
        <v>0</v>
      </c>
      <c r="BA303" s="171">
        <f ca="1">$BA$133+BA218</f>
        <v>0</v>
      </c>
      <c r="BK303" s="301">
        <f t="shared" si="690"/>
        <v>12</v>
      </c>
      <c r="BL303" s="301">
        <v>13</v>
      </c>
      <c r="BM303" s="47" t="str">
        <f t="shared" si="733"/>
        <v>Sc3</v>
      </c>
      <c r="BN303" s="106"/>
      <c r="BO303" s="170" t="s">
        <v>208</v>
      </c>
      <c r="BP303" s="170" t="s">
        <v>209</v>
      </c>
      <c r="BQ303" s="170" t="s">
        <v>208</v>
      </c>
      <c r="BR303" s="170" t="s">
        <v>209</v>
      </c>
      <c r="BS303" s="170" t="s">
        <v>208</v>
      </c>
      <c r="BT303" s="106">
        <v>3</v>
      </c>
      <c r="BU303" s="48">
        <f t="shared" si="691"/>
        <v>6</v>
      </c>
      <c r="BV303" s="48">
        <f t="shared" si="692"/>
        <v>18</v>
      </c>
      <c r="BW303" s="48">
        <f t="shared" si="693"/>
        <v>4</v>
      </c>
      <c r="BX303" s="48">
        <f t="shared" si="694"/>
        <v>68</v>
      </c>
      <c r="BY303" s="48">
        <f t="shared" si="695"/>
        <v>3</v>
      </c>
      <c r="BZ303" s="118">
        <f t="shared" si="696"/>
        <v>88128</v>
      </c>
      <c r="CA303" s="118">
        <f t="shared" si="678"/>
        <v>22797.865804365403</v>
      </c>
      <c r="CB303" s="202">
        <f t="shared" si="679"/>
        <v>600</v>
      </c>
      <c r="CC303" s="118">
        <f t="shared" si="697"/>
        <v>13678719.482619243</v>
      </c>
      <c r="CD303" s="51">
        <f t="shared" si="698"/>
        <v>6.2762044515133806E-4</v>
      </c>
      <c r="CN303" s="301">
        <f t="shared" si="699"/>
        <v>12</v>
      </c>
      <c r="CO303" s="301">
        <v>13</v>
      </c>
      <c r="CP303" s="47" t="str">
        <f t="shared" si="734"/>
        <v>Sc3</v>
      </c>
      <c r="CQ303" s="106"/>
      <c r="CR303" s="170" t="s">
        <v>208</v>
      </c>
      <c r="CS303" s="170" t="s">
        <v>209</v>
      </c>
      <c r="CT303" s="170" t="s">
        <v>208</v>
      </c>
      <c r="CU303" s="170" t="s">
        <v>209</v>
      </c>
      <c r="CV303" s="170" t="s">
        <v>208</v>
      </c>
      <c r="CW303" s="106">
        <v>3</v>
      </c>
      <c r="CX303" s="48">
        <f t="shared" si="700"/>
        <v>6</v>
      </c>
      <c r="CY303" s="48">
        <f t="shared" si="701"/>
        <v>18</v>
      </c>
      <c r="CZ303" s="48">
        <f t="shared" si="702"/>
        <v>4</v>
      </c>
      <c r="DA303" s="48">
        <f t="shared" si="703"/>
        <v>68</v>
      </c>
      <c r="DB303" s="48">
        <f t="shared" si="704"/>
        <v>3</v>
      </c>
      <c r="DC303" s="118">
        <f t="shared" si="705"/>
        <v>88128</v>
      </c>
      <c r="DD303" s="118">
        <f t="shared" si="706"/>
        <v>19490.944276457882</v>
      </c>
      <c r="DE303" s="202">
        <f t="shared" si="707"/>
        <v>960</v>
      </c>
      <c r="DF303" s="118">
        <f t="shared" si="708"/>
        <v>18711306.505399566</v>
      </c>
      <c r="DG303" s="51">
        <f t="shared" si="709"/>
        <v>8.5853054689833449E-4</v>
      </c>
      <c r="DI303" s="148"/>
      <c r="DJ303" s="285"/>
      <c r="DK303" s="284"/>
      <c r="DL303" s="142"/>
      <c r="DM303" s="142"/>
      <c r="DN303" s="142"/>
      <c r="DQ303" s="301">
        <f t="shared" si="710"/>
        <v>12</v>
      </c>
      <c r="DR303" s="301">
        <v>13</v>
      </c>
      <c r="DS303" s="47" t="str">
        <f t="shared" si="735"/>
        <v>Sc3</v>
      </c>
      <c r="DT303" s="106"/>
      <c r="DU303" s="170" t="s">
        <v>208</v>
      </c>
      <c r="DV303" s="170" t="s">
        <v>209</v>
      </c>
      <c r="DW303" s="170" t="s">
        <v>208</v>
      </c>
      <c r="DX303" s="170" t="s">
        <v>209</v>
      </c>
      <c r="DY303" s="170" t="s">
        <v>208</v>
      </c>
      <c r="DZ303" s="106">
        <v>3</v>
      </c>
      <c r="EA303" s="48">
        <f t="shared" si="711"/>
        <v>6</v>
      </c>
      <c r="EB303" s="48">
        <f t="shared" si="712"/>
        <v>18</v>
      </c>
      <c r="EC303" s="48">
        <f t="shared" si="713"/>
        <v>4</v>
      </c>
      <c r="ED303" s="48">
        <f t="shared" si="714"/>
        <v>68</v>
      </c>
      <c r="EE303" s="48">
        <f t="shared" si="715"/>
        <v>3</v>
      </c>
      <c r="EF303" s="118">
        <f t="shared" si="716"/>
        <v>88128</v>
      </c>
      <c r="EG303" s="118">
        <f t="shared" si="717"/>
        <v>28651.997902464602</v>
      </c>
      <c r="EH303" s="202">
        <f t="shared" si="718"/>
        <v>1200</v>
      </c>
      <c r="EI303" s="118">
        <f t="shared" si="719"/>
        <v>34382397.48295752</v>
      </c>
      <c r="EJ303" s="51">
        <f t="shared" si="720"/>
        <v>1.5775669382681141E-3</v>
      </c>
      <c r="EL303" s="148"/>
      <c r="EM303" s="285"/>
      <c r="EN303" s="284"/>
      <c r="EO303" s="142"/>
      <c r="EP303" s="142"/>
      <c r="EQ303" s="142"/>
      <c r="ER303" s="142"/>
      <c r="ET303" s="301">
        <f t="shared" si="721"/>
        <v>12</v>
      </c>
      <c r="EU303" s="301">
        <v>13</v>
      </c>
      <c r="EV303" s="47" t="str">
        <f t="shared" si="736"/>
        <v>Sc3</v>
      </c>
      <c r="EW303" s="106"/>
      <c r="EX303" s="170" t="s">
        <v>208</v>
      </c>
      <c r="EY303" s="170" t="s">
        <v>209</v>
      </c>
      <c r="EZ303" s="170" t="s">
        <v>208</v>
      </c>
      <c r="FA303" s="170" t="s">
        <v>209</v>
      </c>
      <c r="FB303" s="170" t="s">
        <v>208</v>
      </c>
      <c r="FC303" s="106">
        <v>3</v>
      </c>
      <c r="FD303" s="48">
        <f t="shared" si="722"/>
        <v>6</v>
      </c>
      <c r="FE303" s="48">
        <f t="shared" si="723"/>
        <v>18</v>
      </c>
      <c r="FF303" s="48">
        <f t="shared" si="724"/>
        <v>4</v>
      </c>
      <c r="FG303" s="48">
        <f t="shared" si="725"/>
        <v>68</v>
      </c>
      <c r="FH303" s="48">
        <f t="shared" si="726"/>
        <v>3</v>
      </c>
      <c r="FI303" s="118">
        <f t="shared" si="727"/>
        <v>88128</v>
      </c>
      <c r="FJ303" s="118">
        <f t="shared" si="728"/>
        <v>18893.628776978418</v>
      </c>
      <c r="FK303" s="202">
        <f t="shared" si="729"/>
        <v>1800</v>
      </c>
      <c r="FL303" s="118">
        <f t="shared" si="730"/>
        <v>34008531.798561148</v>
      </c>
      <c r="FM303" s="51">
        <f t="shared" si="731"/>
        <v>1.5604128656543865E-3</v>
      </c>
      <c r="FO303" s="148"/>
      <c r="FP303" s="285"/>
      <c r="FQ303" s="284"/>
      <c r="FR303" s="142"/>
      <c r="FS303" s="142"/>
      <c r="FT303" s="142"/>
      <c r="FU303" s="142"/>
      <c r="FW303" s="301">
        <f t="shared" si="732"/>
        <v>12</v>
      </c>
      <c r="FX303" s="301">
        <v>13</v>
      </c>
      <c r="FY303" s="47" t="str">
        <f t="shared" si="737"/>
        <v>Sc3</v>
      </c>
      <c r="FZ303" s="106"/>
      <c r="GA303" s="170" t="s">
        <v>208</v>
      </c>
      <c r="GB303" s="170" t="s">
        <v>209</v>
      </c>
      <c r="GC303" s="170" t="s">
        <v>208</v>
      </c>
      <c r="GD303" s="170" t="s">
        <v>209</v>
      </c>
      <c r="GE303" s="170" t="s">
        <v>208</v>
      </c>
      <c r="GF303" s="106">
        <v>3</v>
      </c>
      <c r="GG303" s="48">
        <f t="shared" si="680"/>
        <v>6</v>
      </c>
      <c r="GH303" s="48">
        <f t="shared" si="681"/>
        <v>18</v>
      </c>
      <c r="GI303" s="48">
        <f t="shared" si="682"/>
        <v>4</v>
      </c>
      <c r="GJ303" s="48">
        <f t="shared" si="683"/>
        <v>68</v>
      </c>
      <c r="GK303" s="48">
        <f t="shared" si="684"/>
        <v>3</v>
      </c>
      <c r="GL303" s="118">
        <f t="shared" si="685"/>
        <v>88128</v>
      </c>
      <c r="GM303" s="118">
        <f t="shared" si="686"/>
        <v>39344.90625</v>
      </c>
      <c r="GN303" s="202">
        <f t="shared" si="687"/>
        <v>3600</v>
      </c>
      <c r="GO303" s="118">
        <f t="shared" si="688"/>
        <v>141641662.5</v>
      </c>
      <c r="GP303" s="51">
        <f t="shared" si="689"/>
        <v>6.4989419063079777E-3</v>
      </c>
      <c r="GS303" s="48">
        <v>13</v>
      </c>
      <c r="GT303" s="47">
        <v>4</v>
      </c>
      <c r="GU303" s="97" t="s">
        <v>240</v>
      </c>
      <c r="GV303" s="297">
        <f t="shared" si="594"/>
        <v>5</v>
      </c>
      <c r="GW303" s="141" t="s">
        <v>130</v>
      </c>
      <c r="GX303" s="99" t="str">
        <f t="shared" si="589"/>
        <v>Sc4</v>
      </c>
      <c r="GY303" s="48">
        <f t="shared" si="656"/>
        <v>3000</v>
      </c>
      <c r="GZ303" s="305">
        <f t="shared" si="671"/>
        <v>1543.0778079863767</v>
      </c>
      <c r="HA303" s="95">
        <f t="shared" si="595"/>
        <v>113469.57949481822</v>
      </c>
      <c r="HB303" s="51">
        <f t="shared" si="591"/>
        <v>1.2302732389563613E-5</v>
      </c>
      <c r="HC303" s="51">
        <f t="shared" si="592"/>
        <v>4.40646737412853E-4</v>
      </c>
      <c r="HD303" s="453">
        <f t="shared" si="593"/>
        <v>2.1313921958671378E-2</v>
      </c>
    </row>
    <row r="304" spans="13:212">
      <c r="M304" s="49" t="str">
        <f t="shared" si="748"/>
        <v>PIC-d</v>
      </c>
      <c r="N304" s="201">
        <f t="shared" si="738"/>
        <v>1</v>
      </c>
      <c r="O304" s="47">
        <f t="shared" si="739"/>
        <v>1</v>
      </c>
      <c r="P304" s="47">
        <f t="shared" si="740"/>
        <v>1</v>
      </c>
      <c r="Q304" s="47" t="str">
        <f t="shared" si="741"/>
        <v/>
      </c>
      <c r="R304" s="201">
        <f t="shared" si="742"/>
        <v>1</v>
      </c>
      <c r="AE304" s="49" t="str">
        <f t="shared" si="749"/>
        <v>PIC-d</v>
      </c>
      <c r="AF304" s="201">
        <f t="shared" si="743"/>
        <v>1</v>
      </c>
      <c r="AG304" s="47" t="str">
        <f t="shared" si="744"/>
        <v/>
      </c>
      <c r="AH304" s="47" t="str">
        <f t="shared" si="745"/>
        <v/>
      </c>
      <c r="AI304" s="47" t="str">
        <f t="shared" si="746"/>
        <v/>
      </c>
      <c r="AJ304" s="201">
        <f t="shared" si="747"/>
        <v>1</v>
      </c>
      <c r="AT304" s="46">
        <f t="shared" si="750"/>
        <v>2</v>
      </c>
      <c r="AU304" s="47" t="str">
        <f t="shared" si="750"/>
        <v>PIC-a</v>
      </c>
      <c r="AV304" s="47" t="str">
        <f t="shared" si="750"/>
        <v>Pa</v>
      </c>
      <c r="AW304" s="171">
        <f ca="1">$AW$134+AW219</f>
        <v>0</v>
      </c>
      <c r="AX304" s="171">
        <f ca="1">$AX$134+AX219</f>
        <v>0</v>
      </c>
      <c r="AY304" s="171">
        <f ca="1">$AY$134+AY219</f>
        <v>3.0444931498766991E-2</v>
      </c>
      <c r="AZ304" s="171">
        <f ca="1">$AZ$134+AZ219</f>
        <v>5.1574788987579154E-2</v>
      </c>
      <c r="BA304" s="171">
        <f ca="1">$BA$134+BA219</f>
        <v>1.9218855151661079E-2</v>
      </c>
      <c r="BK304" s="301">
        <f t="shared" si="690"/>
        <v>13</v>
      </c>
      <c r="BL304" s="301">
        <v>13</v>
      </c>
      <c r="BM304" s="47" t="str">
        <f t="shared" si="733"/>
        <v>Sc3</v>
      </c>
      <c r="BN304" s="106"/>
      <c r="BO304" s="170" t="s">
        <v>208</v>
      </c>
      <c r="BP304" s="170" t="s">
        <v>209</v>
      </c>
      <c r="BQ304" s="170" t="s">
        <v>208</v>
      </c>
      <c r="BR304" s="170" t="s">
        <v>208</v>
      </c>
      <c r="BS304" s="170" t="s">
        <v>209</v>
      </c>
      <c r="BT304" s="106">
        <v>3</v>
      </c>
      <c r="BU304" s="48">
        <f t="shared" si="691"/>
        <v>6</v>
      </c>
      <c r="BV304" s="48">
        <f t="shared" si="692"/>
        <v>18</v>
      </c>
      <c r="BW304" s="48">
        <f t="shared" si="693"/>
        <v>4</v>
      </c>
      <c r="BX304" s="48">
        <f t="shared" si="694"/>
        <v>4</v>
      </c>
      <c r="BY304" s="48">
        <f t="shared" si="695"/>
        <v>88</v>
      </c>
      <c r="BZ304" s="118">
        <f t="shared" si="696"/>
        <v>152064</v>
      </c>
      <c r="CA304" s="118">
        <f t="shared" si="678"/>
        <v>39337.493936944222</v>
      </c>
      <c r="CB304" s="202">
        <f t="shared" si="679"/>
        <v>600</v>
      </c>
      <c r="CC304" s="118">
        <f t="shared" si="697"/>
        <v>23602496.362166531</v>
      </c>
      <c r="CD304" s="51">
        <f t="shared" si="698"/>
        <v>1.0829529249670143E-3</v>
      </c>
      <c r="CN304" s="301">
        <f t="shared" si="699"/>
        <v>13</v>
      </c>
      <c r="CO304" s="301">
        <v>13</v>
      </c>
      <c r="CP304" s="47" t="str">
        <f t="shared" si="734"/>
        <v>Sc3</v>
      </c>
      <c r="CQ304" s="106"/>
      <c r="CR304" s="170" t="s">
        <v>208</v>
      </c>
      <c r="CS304" s="170" t="s">
        <v>209</v>
      </c>
      <c r="CT304" s="170" t="s">
        <v>208</v>
      </c>
      <c r="CU304" s="170" t="s">
        <v>208</v>
      </c>
      <c r="CV304" s="170" t="s">
        <v>209</v>
      </c>
      <c r="CW304" s="106">
        <v>3</v>
      </c>
      <c r="CX304" s="48">
        <f t="shared" si="700"/>
        <v>6</v>
      </c>
      <c r="CY304" s="48">
        <f t="shared" si="701"/>
        <v>18</v>
      </c>
      <c r="CZ304" s="48">
        <f t="shared" si="702"/>
        <v>4</v>
      </c>
      <c r="DA304" s="48">
        <f t="shared" si="703"/>
        <v>4</v>
      </c>
      <c r="DB304" s="48">
        <f t="shared" si="704"/>
        <v>88</v>
      </c>
      <c r="DC304" s="118">
        <f t="shared" si="705"/>
        <v>152064</v>
      </c>
      <c r="DD304" s="118">
        <f t="shared" si="706"/>
        <v>33631.433261339094</v>
      </c>
      <c r="DE304" s="202">
        <f t="shared" si="707"/>
        <v>960</v>
      </c>
      <c r="DF304" s="118">
        <f t="shared" si="708"/>
        <v>32286175.930885531</v>
      </c>
      <c r="DG304" s="51">
        <f t="shared" si="709"/>
        <v>1.4813860417069303E-3</v>
      </c>
      <c r="DI304" s="148"/>
      <c r="DJ304" s="285"/>
      <c r="DK304" s="284"/>
      <c r="DL304" s="142"/>
      <c r="DM304" s="142"/>
      <c r="DN304" s="142"/>
      <c r="DQ304" s="301">
        <f t="shared" si="710"/>
        <v>13</v>
      </c>
      <c r="DR304" s="301">
        <v>13</v>
      </c>
      <c r="DS304" s="47" t="str">
        <f t="shared" si="735"/>
        <v>Sc3</v>
      </c>
      <c r="DT304" s="106"/>
      <c r="DU304" s="170" t="s">
        <v>208</v>
      </c>
      <c r="DV304" s="170" t="s">
        <v>209</v>
      </c>
      <c r="DW304" s="170" t="s">
        <v>208</v>
      </c>
      <c r="DX304" s="170" t="s">
        <v>208</v>
      </c>
      <c r="DY304" s="170" t="s">
        <v>209</v>
      </c>
      <c r="DZ304" s="106">
        <v>3</v>
      </c>
      <c r="EA304" s="48">
        <f t="shared" si="711"/>
        <v>6</v>
      </c>
      <c r="EB304" s="48">
        <f t="shared" si="712"/>
        <v>18</v>
      </c>
      <c r="EC304" s="48">
        <f t="shared" si="713"/>
        <v>4</v>
      </c>
      <c r="ED304" s="48">
        <f t="shared" si="714"/>
        <v>4</v>
      </c>
      <c r="EE304" s="48">
        <f t="shared" si="715"/>
        <v>88</v>
      </c>
      <c r="EF304" s="118">
        <f t="shared" si="716"/>
        <v>152064</v>
      </c>
      <c r="EG304" s="118">
        <f t="shared" si="717"/>
        <v>49438.741478762451</v>
      </c>
      <c r="EH304" s="202">
        <f t="shared" si="718"/>
        <v>1200</v>
      </c>
      <c r="EI304" s="118">
        <f t="shared" si="719"/>
        <v>59326489.774514943</v>
      </c>
      <c r="EJ304" s="51">
        <f t="shared" si="720"/>
        <v>2.7220762856390995E-3</v>
      </c>
      <c r="EL304" s="148"/>
      <c r="EM304" s="285"/>
      <c r="EN304" s="284"/>
      <c r="EO304" s="142"/>
      <c r="EP304" s="142"/>
      <c r="EQ304" s="142"/>
      <c r="ER304" s="142"/>
      <c r="ET304" s="301">
        <f t="shared" si="721"/>
        <v>13</v>
      </c>
      <c r="EU304" s="301">
        <v>13</v>
      </c>
      <c r="EV304" s="47" t="str">
        <f t="shared" si="736"/>
        <v>Sc3</v>
      </c>
      <c r="EW304" s="106"/>
      <c r="EX304" s="170" t="s">
        <v>208</v>
      </c>
      <c r="EY304" s="170" t="s">
        <v>209</v>
      </c>
      <c r="EZ304" s="170" t="s">
        <v>208</v>
      </c>
      <c r="FA304" s="170" t="s">
        <v>208</v>
      </c>
      <c r="FB304" s="170" t="s">
        <v>209</v>
      </c>
      <c r="FC304" s="106">
        <v>3</v>
      </c>
      <c r="FD304" s="48">
        <f t="shared" si="722"/>
        <v>6</v>
      </c>
      <c r="FE304" s="48">
        <f t="shared" si="723"/>
        <v>18</v>
      </c>
      <c r="FF304" s="48">
        <f t="shared" si="724"/>
        <v>4</v>
      </c>
      <c r="FG304" s="48">
        <f t="shared" si="725"/>
        <v>4</v>
      </c>
      <c r="FH304" s="48">
        <f t="shared" si="726"/>
        <v>88</v>
      </c>
      <c r="FI304" s="118">
        <f t="shared" si="727"/>
        <v>152064</v>
      </c>
      <c r="FJ304" s="118">
        <f t="shared" si="728"/>
        <v>32600.771223021584</v>
      </c>
      <c r="FK304" s="202">
        <f t="shared" si="729"/>
        <v>1800</v>
      </c>
      <c r="FL304" s="118">
        <f t="shared" si="730"/>
        <v>58681388.201438852</v>
      </c>
      <c r="FM304" s="51">
        <f t="shared" si="731"/>
        <v>2.6924771015212948E-3</v>
      </c>
      <c r="FO304" s="148"/>
      <c r="FP304" s="285"/>
      <c r="FQ304" s="284"/>
      <c r="FR304" s="142"/>
      <c r="FS304" s="142"/>
      <c r="FT304" s="142"/>
      <c r="FU304" s="142"/>
      <c r="FW304" s="301">
        <f t="shared" si="732"/>
        <v>13</v>
      </c>
      <c r="FX304" s="301">
        <v>13</v>
      </c>
      <c r="FY304" s="47" t="str">
        <f t="shared" si="737"/>
        <v>Sc3</v>
      </c>
      <c r="FZ304" s="106"/>
      <c r="GA304" s="170" t="s">
        <v>208</v>
      </c>
      <c r="GB304" s="170" t="s">
        <v>209</v>
      </c>
      <c r="GC304" s="170" t="s">
        <v>208</v>
      </c>
      <c r="GD304" s="170" t="s">
        <v>208</v>
      </c>
      <c r="GE304" s="170" t="s">
        <v>209</v>
      </c>
      <c r="GF304" s="106">
        <v>3</v>
      </c>
      <c r="GG304" s="48">
        <f t="shared" si="680"/>
        <v>6</v>
      </c>
      <c r="GH304" s="48">
        <f t="shared" si="681"/>
        <v>18</v>
      </c>
      <c r="GI304" s="48">
        <f t="shared" si="682"/>
        <v>4</v>
      </c>
      <c r="GJ304" s="48">
        <f t="shared" si="683"/>
        <v>4</v>
      </c>
      <c r="GK304" s="48">
        <f t="shared" si="684"/>
        <v>88</v>
      </c>
      <c r="GL304" s="118">
        <f t="shared" si="685"/>
        <v>152064</v>
      </c>
      <c r="GM304" s="118">
        <f t="shared" si="686"/>
        <v>67889.25</v>
      </c>
      <c r="GN304" s="202">
        <f t="shared" si="687"/>
        <v>3600</v>
      </c>
      <c r="GO304" s="118">
        <f t="shared" si="688"/>
        <v>244401300</v>
      </c>
      <c r="GP304" s="51">
        <f t="shared" si="689"/>
        <v>1.1213860544217687E-2</v>
      </c>
      <c r="GS304" s="48">
        <v>13</v>
      </c>
      <c r="GT304" s="47">
        <v>3</v>
      </c>
      <c r="GU304" s="97" t="s">
        <v>240</v>
      </c>
      <c r="GV304" s="297">
        <f t="shared" si="594"/>
        <v>5</v>
      </c>
      <c r="GW304" s="141" t="s">
        <v>130</v>
      </c>
      <c r="GX304" s="99" t="str">
        <f t="shared" si="589"/>
        <v>Sc3</v>
      </c>
      <c r="GY304" s="48">
        <f t="shared" si="656"/>
        <v>600</v>
      </c>
      <c r="GZ304" s="305">
        <f t="shared" si="671"/>
        <v>38617.390016155252</v>
      </c>
      <c r="HA304" s="95">
        <f t="shared" si="595"/>
        <v>4534.0296153300778</v>
      </c>
      <c r="HB304" s="51">
        <f t="shared" si="591"/>
        <v>3.0789077031192596E-4</v>
      </c>
      <c r="HC304" s="51">
        <f t="shared" si="592"/>
        <v>2.2055435999334548E-3</v>
      </c>
      <c r="HD304" s="453">
        <f t="shared" si="593"/>
        <v>1.8578797555925744E-2</v>
      </c>
    </row>
    <row r="305" spans="13:213">
      <c r="M305" s="49" t="str">
        <f t="shared" si="748"/>
        <v>PIC-d</v>
      </c>
      <c r="N305" s="201">
        <f t="shared" si="738"/>
        <v>1</v>
      </c>
      <c r="O305" s="47" t="str">
        <f t="shared" si="739"/>
        <v/>
      </c>
      <c r="P305" s="47">
        <f t="shared" si="740"/>
        <v>1</v>
      </c>
      <c r="Q305" s="47" t="str">
        <f t="shared" si="741"/>
        <v/>
      </c>
      <c r="R305" s="201">
        <f t="shared" si="742"/>
        <v>1</v>
      </c>
      <c r="AE305" s="49" t="str">
        <f t="shared" si="749"/>
        <v>PIC-d</v>
      </c>
      <c r="AF305" s="201">
        <f t="shared" si="743"/>
        <v>1</v>
      </c>
      <c r="AG305" s="47" t="str">
        <f t="shared" si="744"/>
        <v/>
      </c>
      <c r="AH305" s="47" t="str">
        <f t="shared" si="745"/>
        <v/>
      </c>
      <c r="AI305" s="47" t="str">
        <f t="shared" si="746"/>
        <v/>
      </c>
      <c r="AJ305" s="201">
        <f t="shared" si="747"/>
        <v>1</v>
      </c>
      <c r="AT305" s="46">
        <f t="shared" si="750"/>
        <v>3</v>
      </c>
      <c r="AU305" s="47" t="str">
        <f t="shared" si="750"/>
        <v>PIC-b</v>
      </c>
      <c r="AV305" s="47" t="str">
        <f t="shared" si="750"/>
        <v>Pb</v>
      </c>
      <c r="AW305" s="171">
        <f ca="1">$AW$135+AW220</f>
        <v>0</v>
      </c>
      <c r="AX305" s="171">
        <f ca="1">$AX$135+AX220</f>
        <v>0</v>
      </c>
      <c r="AY305" s="171">
        <f ca="1">$AY$135+AY220</f>
        <v>1.5874888897640219E-2</v>
      </c>
      <c r="AZ305" s="171">
        <f ca="1">$AZ$135+AZ220</f>
        <v>2.3291116272910518E-2</v>
      </c>
      <c r="BA305" s="171">
        <f ca="1">$BA$135+BA220</f>
        <v>2.2626270355960848E-2</v>
      </c>
      <c r="BK305" s="301">
        <f t="shared" si="690"/>
        <v>14</v>
      </c>
      <c r="BL305" s="301">
        <v>13</v>
      </c>
      <c r="BM305" s="47" t="str">
        <f t="shared" si="733"/>
        <v>Sc3</v>
      </c>
      <c r="BN305" s="106"/>
      <c r="BO305" s="170" t="s">
        <v>208</v>
      </c>
      <c r="BP305" s="170" t="s">
        <v>208</v>
      </c>
      <c r="BQ305" s="170" t="s">
        <v>209</v>
      </c>
      <c r="BR305" s="170" t="s">
        <v>209</v>
      </c>
      <c r="BS305" s="170" t="s">
        <v>208</v>
      </c>
      <c r="BT305" s="106">
        <v>3</v>
      </c>
      <c r="BU305" s="48">
        <f t="shared" si="691"/>
        <v>6</v>
      </c>
      <c r="BV305" s="48">
        <f t="shared" si="692"/>
        <v>4</v>
      </c>
      <c r="BW305" s="48">
        <f t="shared" si="693"/>
        <v>41</v>
      </c>
      <c r="BX305" s="48">
        <f t="shared" si="694"/>
        <v>68</v>
      </c>
      <c r="BY305" s="48">
        <f t="shared" si="695"/>
        <v>3</v>
      </c>
      <c r="BZ305" s="118">
        <f t="shared" si="696"/>
        <v>200736</v>
      </c>
      <c r="CA305" s="118">
        <f t="shared" si="678"/>
        <v>51928.472109943417</v>
      </c>
      <c r="CB305" s="202">
        <f t="shared" si="679"/>
        <v>600</v>
      </c>
      <c r="CC305" s="118">
        <f t="shared" si="697"/>
        <v>31157083.26596605</v>
      </c>
      <c r="CD305" s="51">
        <f t="shared" si="698"/>
        <v>1.4295799028447142E-3</v>
      </c>
      <c r="CN305" s="301">
        <f t="shared" si="699"/>
        <v>14</v>
      </c>
      <c r="CO305" s="301">
        <v>13</v>
      </c>
      <c r="CP305" s="47" t="str">
        <f t="shared" si="734"/>
        <v>Sc3</v>
      </c>
      <c r="CQ305" s="106"/>
      <c r="CR305" s="170" t="s">
        <v>208</v>
      </c>
      <c r="CS305" s="170" t="s">
        <v>208</v>
      </c>
      <c r="CT305" s="170" t="s">
        <v>209</v>
      </c>
      <c r="CU305" s="170" t="s">
        <v>209</v>
      </c>
      <c r="CV305" s="170" t="s">
        <v>208</v>
      </c>
      <c r="CW305" s="106">
        <v>3</v>
      </c>
      <c r="CX305" s="48">
        <f t="shared" si="700"/>
        <v>6</v>
      </c>
      <c r="CY305" s="48">
        <f t="shared" si="701"/>
        <v>4</v>
      </c>
      <c r="CZ305" s="48">
        <f t="shared" si="702"/>
        <v>41</v>
      </c>
      <c r="DA305" s="48">
        <f t="shared" si="703"/>
        <v>68</v>
      </c>
      <c r="DB305" s="48">
        <f t="shared" si="704"/>
        <v>3</v>
      </c>
      <c r="DC305" s="118">
        <f t="shared" si="705"/>
        <v>200736</v>
      </c>
      <c r="DD305" s="118">
        <f t="shared" si="706"/>
        <v>44396.039740820735</v>
      </c>
      <c r="DE305" s="202">
        <f t="shared" si="707"/>
        <v>960</v>
      </c>
      <c r="DF305" s="118">
        <f t="shared" si="708"/>
        <v>42620198.151187904</v>
      </c>
      <c r="DG305" s="51">
        <f t="shared" si="709"/>
        <v>1.9555418012684291E-3</v>
      </c>
      <c r="DI305" s="148"/>
      <c r="DJ305" s="285"/>
      <c r="DK305" s="284"/>
      <c r="DL305" s="142"/>
      <c r="DM305" s="142"/>
      <c r="DN305" s="142"/>
      <c r="DQ305" s="301">
        <f t="shared" si="710"/>
        <v>14</v>
      </c>
      <c r="DR305" s="301">
        <v>13</v>
      </c>
      <c r="DS305" s="47" t="str">
        <f t="shared" si="735"/>
        <v>Sc3</v>
      </c>
      <c r="DT305" s="106"/>
      <c r="DU305" s="170" t="s">
        <v>208</v>
      </c>
      <c r="DV305" s="170" t="s">
        <v>208</v>
      </c>
      <c r="DW305" s="170" t="s">
        <v>209</v>
      </c>
      <c r="DX305" s="170" t="s">
        <v>209</v>
      </c>
      <c r="DY305" s="170" t="s">
        <v>208</v>
      </c>
      <c r="DZ305" s="106">
        <v>3</v>
      </c>
      <c r="EA305" s="48">
        <f t="shared" si="711"/>
        <v>6</v>
      </c>
      <c r="EB305" s="48">
        <f t="shared" si="712"/>
        <v>4</v>
      </c>
      <c r="EC305" s="48">
        <f t="shared" si="713"/>
        <v>41</v>
      </c>
      <c r="ED305" s="48">
        <f t="shared" si="714"/>
        <v>68</v>
      </c>
      <c r="EE305" s="48">
        <f t="shared" si="715"/>
        <v>3</v>
      </c>
      <c r="EF305" s="118">
        <f t="shared" si="716"/>
        <v>200736</v>
      </c>
      <c r="EG305" s="118">
        <f t="shared" si="717"/>
        <v>65262.884111169369</v>
      </c>
      <c r="EH305" s="202">
        <f t="shared" si="718"/>
        <v>1200</v>
      </c>
      <c r="EI305" s="118">
        <f t="shared" si="719"/>
        <v>78315460.933403239</v>
      </c>
      <c r="EJ305" s="51">
        <f t="shared" si="720"/>
        <v>3.5933469149440375E-3</v>
      </c>
      <c r="EL305" s="148"/>
      <c r="EM305" s="285"/>
      <c r="EN305" s="284"/>
      <c r="EO305" s="142"/>
      <c r="EP305" s="142"/>
      <c r="EQ305" s="142"/>
      <c r="ER305" s="142"/>
      <c r="ET305" s="301">
        <f t="shared" si="721"/>
        <v>14</v>
      </c>
      <c r="EU305" s="301">
        <v>13</v>
      </c>
      <c r="EV305" s="47" t="str">
        <f t="shared" si="736"/>
        <v>Sc3</v>
      </c>
      <c r="EW305" s="106"/>
      <c r="EX305" s="170" t="s">
        <v>208</v>
      </c>
      <c r="EY305" s="170" t="s">
        <v>208</v>
      </c>
      <c r="EZ305" s="170" t="s">
        <v>209</v>
      </c>
      <c r="FA305" s="170" t="s">
        <v>209</v>
      </c>
      <c r="FB305" s="170" t="s">
        <v>208</v>
      </c>
      <c r="FC305" s="106">
        <v>3</v>
      </c>
      <c r="FD305" s="48">
        <f t="shared" si="722"/>
        <v>6</v>
      </c>
      <c r="FE305" s="48">
        <f t="shared" si="723"/>
        <v>4</v>
      </c>
      <c r="FF305" s="48">
        <f t="shared" si="724"/>
        <v>41</v>
      </c>
      <c r="FG305" s="48">
        <f t="shared" si="725"/>
        <v>68</v>
      </c>
      <c r="FH305" s="48">
        <f t="shared" si="726"/>
        <v>3</v>
      </c>
      <c r="FI305" s="118">
        <f t="shared" si="727"/>
        <v>200736</v>
      </c>
      <c r="FJ305" s="118">
        <f t="shared" si="728"/>
        <v>43035.487769784173</v>
      </c>
      <c r="FK305" s="202">
        <f t="shared" si="729"/>
        <v>1800</v>
      </c>
      <c r="FL305" s="118">
        <f t="shared" si="730"/>
        <v>77463877.985611513</v>
      </c>
      <c r="FM305" s="51">
        <f t="shared" si="731"/>
        <v>3.5542737495461033E-3</v>
      </c>
      <c r="FO305" s="148"/>
      <c r="FP305" s="285"/>
      <c r="FQ305" s="284"/>
      <c r="FR305" s="142"/>
      <c r="FS305" s="142"/>
      <c r="FT305" s="142"/>
      <c r="FU305" s="142"/>
      <c r="FW305" s="301">
        <f t="shared" si="732"/>
        <v>14</v>
      </c>
      <c r="FX305" s="301">
        <v>13</v>
      </c>
      <c r="FY305" s="47" t="str">
        <f t="shared" si="737"/>
        <v>Sc3</v>
      </c>
      <c r="FZ305" s="106"/>
      <c r="GA305" s="170" t="s">
        <v>208</v>
      </c>
      <c r="GB305" s="170" t="s">
        <v>208</v>
      </c>
      <c r="GC305" s="170" t="s">
        <v>209</v>
      </c>
      <c r="GD305" s="170" t="s">
        <v>209</v>
      </c>
      <c r="GE305" s="170" t="s">
        <v>208</v>
      </c>
      <c r="GF305" s="106">
        <v>3</v>
      </c>
      <c r="GG305" s="48">
        <f t="shared" si="680"/>
        <v>6</v>
      </c>
      <c r="GH305" s="48">
        <f t="shared" si="681"/>
        <v>4</v>
      </c>
      <c r="GI305" s="48">
        <f t="shared" si="682"/>
        <v>41</v>
      </c>
      <c r="GJ305" s="48">
        <f t="shared" si="683"/>
        <v>68</v>
      </c>
      <c r="GK305" s="48">
        <f t="shared" si="684"/>
        <v>3</v>
      </c>
      <c r="GL305" s="118">
        <f t="shared" si="685"/>
        <v>200736</v>
      </c>
      <c r="GM305" s="118">
        <f t="shared" si="686"/>
        <v>89618.953125</v>
      </c>
      <c r="GN305" s="202">
        <f t="shared" si="687"/>
        <v>3600</v>
      </c>
      <c r="GO305" s="118">
        <f t="shared" si="688"/>
        <v>322628231.25</v>
      </c>
      <c r="GP305" s="51">
        <f t="shared" si="689"/>
        <v>1.4803145453257061E-2</v>
      </c>
      <c r="GS305" s="48">
        <v>13</v>
      </c>
      <c r="GT305" s="47">
        <v>2</v>
      </c>
      <c r="GU305" s="97" t="s">
        <v>240</v>
      </c>
      <c r="GV305" s="297">
        <f t="shared" si="594"/>
        <v>5</v>
      </c>
      <c r="GW305" s="141" t="s">
        <v>130</v>
      </c>
      <c r="GX305" s="99" t="str">
        <f t="shared" si="589"/>
        <v>Sc2</v>
      </c>
      <c r="GY305" s="48">
        <f t="shared" si="656"/>
        <v>0</v>
      </c>
      <c r="GZ305" s="305">
        <f t="shared" si="671"/>
        <v>0</v>
      </c>
      <c r="HA305" s="95">
        <f t="shared" si="595"/>
        <v>0</v>
      </c>
      <c r="HB305" s="51">
        <f t="shared" si="591"/>
        <v>0</v>
      </c>
      <c r="HC305" s="51">
        <f t="shared" si="592"/>
        <v>0</v>
      </c>
      <c r="HD305" s="453">
        <f t="shared" si="593"/>
        <v>0</v>
      </c>
    </row>
    <row r="306" spans="13:213">
      <c r="M306" s="49" t="str">
        <f t="shared" si="748"/>
        <v>PIC-d</v>
      </c>
      <c r="N306" s="201">
        <f t="shared" si="738"/>
        <v>1</v>
      </c>
      <c r="O306" s="47" t="str">
        <f t="shared" si="739"/>
        <v/>
      </c>
      <c r="P306" s="47" t="str">
        <f t="shared" si="740"/>
        <v/>
      </c>
      <c r="Q306" s="47">
        <f t="shared" si="741"/>
        <v>1</v>
      </c>
      <c r="R306" s="201">
        <f t="shared" si="742"/>
        <v>1</v>
      </c>
      <c r="AE306" s="49" t="str">
        <f t="shared" si="749"/>
        <v>PIC-d</v>
      </c>
      <c r="AF306" s="201">
        <f t="shared" si="743"/>
        <v>1</v>
      </c>
      <c r="AG306" s="47">
        <f t="shared" si="744"/>
        <v>1</v>
      </c>
      <c r="AH306" s="47">
        <f t="shared" si="745"/>
        <v>1</v>
      </c>
      <c r="AI306" s="47">
        <f t="shared" si="746"/>
        <v>1</v>
      </c>
      <c r="AJ306" s="201">
        <f t="shared" si="747"/>
        <v>1</v>
      </c>
      <c r="AT306" s="46">
        <f t="shared" si="750"/>
        <v>4</v>
      </c>
      <c r="AU306" s="47" t="str">
        <f t="shared" si="750"/>
        <v>PIC-c</v>
      </c>
      <c r="AV306" s="47" t="str">
        <f t="shared" si="750"/>
        <v>Pc</v>
      </c>
      <c r="AW306" s="171">
        <f ca="1">$AW$136+AW221</f>
        <v>0</v>
      </c>
      <c r="AX306" s="171">
        <f ca="1">$AX$136+AX221</f>
        <v>0</v>
      </c>
      <c r="AY306" s="171">
        <f ca="1">$AY$136+AY221</f>
        <v>1.7010670790154527E-2</v>
      </c>
      <c r="AZ306" s="171">
        <f ca="1">$AZ$136+AZ221</f>
        <v>3.366348440801073E-2</v>
      </c>
      <c r="BA306" s="171">
        <f ca="1">$BA$136+BA221</f>
        <v>6.3993348914011261E-2</v>
      </c>
      <c r="BK306" s="301">
        <f t="shared" si="690"/>
        <v>15</v>
      </c>
      <c r="BL306" s="301">
        <v>13</v>
      </c>
      <c r="BM306" s="47" t="str">
        <f t="shared" si="733"/>
        <v>Sc3</v>
      </c>
      <c r="BN306" s="106"/>
      <c r="BO306" s="170" t="s">
        <v>208</v>
      </c>
      <c r="BP306" s="170" t="s">
        <v>208</v>
      </c>
      <c r="BQ306" s="170" t="s">
        <v>209</v>
      </c>
      <c r="BR306" s="170" t="s">
        <v>208</v>
      </c>
      <c r="BS306" s="170" t="s">
        <v>209</v>
      </c>
      <c r="BT306" s="106">
        <v>3</v>
      </c>
      <c r="BU306" s="48">
        <f t="shared" si="691"/>
        <v>6</v>
      </c>
      <c r="BV306" s="48">
        <f t="shared" si="692"/>
        <v>4</v>
      </c>
      <c r="BW306" s="48">
        <f t="shared" si="693"/>
        <v>41</v>
      </c>
      <c r="BX306" s="48">
        <f t="shared" si="694"/>
        <v>4</v>
      </c>
      <c r="BY306" s="48">
        <f t="shared" si="695"/>
        <v>88</v>
      </c>
      <c r="BZ306" s="118">
        <f t="shared" si="696"/>
        <v>346368</v>
      </c>
      <c r="CA306" s="118">
        <f t="shared" si="678"/>
        <v>89602.069523039623</v>
      </c>
      <c r="CB306" s="202">
        <f t="shared" si="679"/>
        <v>600</v>
      </c>
      <c r="CC306" s="118">
        <f t="shared" si="697"/>
        <v>53761241.713823773</v>
      </c>
      <c r="CD306" s="51">
        <f t="shared" si="698"/>
        <v>2.466726106869311E-3</v>
      </c>
      <c r="CN306" s="301">
        <f t="shared" si="699"/>
        <v>15</v>
      </c>
      <c r="CO306" s="301">
        <v>13</v>
      </c>
      <c r="CP306" s="47" t="str">
        <f t="shared" si="734"/>
        <v>Sc3</v>
      </c>
      <c r="CQ306" s="106"/>
      <c r="CR306" s="170" t="s">
        <v>208</v>
      </c>
      <c r="CS306" s="170" t="s">
        <v>208</v>
      </c>
      <c r="CT306" s="170" t="s">
        <v>209</v>
      </c>
      <c r="CU306" s="170" t="s">
        <v>208</v>
      </c>
      <c r="CV306" s="170" t="s">
        <v>209</v>
      </c>
      <c r="CW306" s="106">
        <v>3</v>
      </c>
      <c r="CX306" s="48">
        <f t="shared" si="700"/>
        <v>6</v>
      </c>
      <c r="CY306" s="48">
        <f t="shared" si="701"/>
        <v>4</v>
      </c>
      <c r="CZ306" s="48">
        <f t="shared" si="702"/>
        <v>41</v>
      </c>
      <c r="DA306" s="48">
        <f t="shared" si="703"/>
        <v>4</v>
      </c>
      <c r="DB306" s="48">
        <f t="shared" si="704"/>
        <v>88</v>
      </c>
      <c r="DC306" s="118">
        <f t="shared" si="705"/>
        <v>346368</v>
      </c>
      <c r="DD306" s="118">
        <f t="shared" si="706"/>
        <v>76604.9313174946</v>
      </c>
      <c r="DE306" s="202">
        <f t="shared" si="707"/>
        <v>960</v>
      </c>
      <c r="DF306" s="118">
        <f t="shared" si="708"/>
        <v>73540734.064794809</v>
      </c>
      <c r="DG306" s="51">
        <f t="shared" si="709"/>
        <v>3.3742682061102297E-3</v>
      </c>
      <c r="DI306" s="148"/>
      <c r="DJ306" s="285"/>
      <c r="DK306" s="284"/>
      <c r="DL306" s="142"/>
      <c r="DM306" s="142"/>
      <c r="DN306" s="142"/>
      <c r="DQ306" s="301">
        <f t="shared" si="710"/>
        <v>15</v>
      </c>
      <c r="DR306" s="301">
        <v>13</v>
      </c>
      <c r="DS306" s="47" t="str">
        <f t="shared" si="735"/>
        <v>Sc3</v>
      </c>
      <c r="DT306" s="106"/>
      <c r="DU306" s="170" t="s">
        <v>208</v>
      </c>
      <c r="DV306" s="170" t="s">
        <v>208</v>
      </c>
      <c r="DW306" s="170" t="s">
        <v>209</v>
      </c>
      <c r="DX306" s="170" t="s">
        <v>208</v>
      </c>
      <c r="DY306" s="170" t="s">
        <v>209</v>
      </c>
      <c r="DZ306" s="106">
        <v>3</v>
      </c>
      <c r="EA306" s="48">
        <f t="shared" si="711"/>
        <v>6</v>
      </c>
      <c r="EB306" s="48">
        <f t="shared" si="712"/>
        <v>4</v>
      </c>
      <c r="EC306" s="48">
        <f t="shared" si="713"/>
        <v>41</v>
      </c>
      <c r="ED306" s="48">
        <f t="shared" si="714"/>
        <v>4</v>
      </c>
      <c r="EE306" s="48">
        <f t="shared" si="715"/>
        <v>88</v>
      </c>
      <c r="EF306" s="118">
        <f t="shared" si="716"/>
        <v>346368</v>
      </c>
      <c r="EG306" s="118">
        <f t="shared" si="717"/>
        <v>112610.46670162558</v>
      </c>
      <c r="EH306" s="202">
        <f t="shared" si="718"/>
        <v>1200</v>
      </c>
      <c r="EI306" s="118">
        <f t="shared" si="719"/>
        <v>135132560.0419507</v>
      </c>
      <c r="EJ306" s="51">
        <f t="shared" si="720"/>
        <v>6.2002848728446155E-3</v>
      </c>
      <c r="EL306" s="148"/>
      <c r="EM306" s="285"/>
      <c r="EN306" s="284"/>
      <c r="EO306" s="142"/>
      <c r="EP306" s="142"/>
      <c r="EQ306" s="142"/>
      <c r="ER306" s="142"/>
      <c r="ET306" s="301">
        <f t="shared" si="721"/>
        <v>15</v>
      </c>
      <c r="EU306" s="301">
        <v>13</v>
      </c>
      <c r="EV306" s="47" t="str">
        <f t="shared" si="736"/>
        <v>Sc3</v>
      </c>
      <c r="EW306" s="106"/>
      <c r="EX306" s="170" t="s">
        <v>208</v>
      </c>
      <c r="EY306" s="170" t="s">
        <v>208</v>
      </c>
      <c r="EZ306" s="170" t="s">
        <v>209</v>
      </c>
      <c r="FA306" s="170" t="s">
        <v>208</v>
      </c>
      <c r="FB306" s="170" t="s">
        <v>209</v>
      </c>
      <c r="FC306" s="106">
        <v>3</v>
      </c>
      <c r="FD306" s="48">
        <f t="shared" si="722"/>
        <v>6</v>
      </c>
      <c r="FE306" s="48">
        <f t="shared" si="723"/>
        <v>4</v>
      </c>
      <c r="FF306" s="48">
        <f t="shared" si="724"/>
        <v>41</v>
      </c>
      <c r="FG306" s="48">
        <f t="shared" si="725"/>
        <v>4</v>
      </c>
      <c r="FH306" s="48">
        <f t="shared" si="726"/>
        <v>88</v>
      </c>
      <c r="FI306" s="118">
        <f t="shared" si="727"/>
        <v>346368</v>
      </c>
      <c r="FJ306" s="118">
        <f t="shared" si="728"/>
        <v>74257.31223021583</v>
      </c>
      <c r="FK306" s="202">
        <f t="shared" si="729"/>
        <v>1800</v>
      </c>
      <c r="FL306" s="118">
        <f t="shared" si="730"/>
        <v>133663162.01438849</v>
      </c>
      <c r="FM306" s="51">
        <f t="shared" si="731"/>
        <v>6.1328645090207266E-3</v>
      </c>
      <c r="FO306" s="148"/>
      <c r="FP306" s="285"/>
      <c r="FQ306" s="284"/>
      <c r="FR306" s="142"/>
      <c r="FS306" s="142"/>
      <c r="FT306" s="142"/>
      <c r="FU306" s="142"/>
      <c r="FW306" s="301">
        <f t="shared" si="732"/>
        <v>15</v>
      </c>
      <c r="FX306" s="301">
        <v>13</v>
      </c>
      <c r="FY306" s="47" t="str">
        <f t="shared" si="737"/>
        <v>Sc3</v>
      </c>
      <c r="FZ306" s="106"/>
      <c r="GA306" s="170" t="s">
        <v>208</v>
      </c>
      <c r="GB306" s="170" t="s">
        <v>208</v>
      </c>
      <c r="GC306" s="170" t="s">
        <v>209</v>
      </c>
      <c r="GD306" s="170" t="s">
        <v>208</v>
      </c>
      <c r="GE306" s="170" t="s">
        <v>209</v>
      </c>
      <c r="GF306" s="106">
        <v>3</v>
      </c>
      <c r="GG306" s="48">
        <f t="shared" si="680"/>
        <v>6</v>
      </c>
      <c r="GH306" s="48">
        <f t="shared" si="681"/>
        <v>4</v>
      </c>
      <c r="GI306" s="48">
        <f t="shared" si="682"/>
        <v>41</v>
      </c>
      <c r="GJ306" s="48">
        <f t="shared" si="683"/>
        <v>4</v>
      </c>
      <c r="GK306" s="48">
        <f t="shared" si="684"/>
        <v>88</v>
      </c>
      <c r="GL306" s="118">
        <f t="shared" si="685"/>
        <v>346368</v>
      </c>
      <c r="GM306" s="118">
        <f t="shared" si="686"/>
        <v>154636.625</v>
      </c>
      <c r="GN306" s="202">
        <f t="shared" si="687"/>
        <v>3600</v>
      </c>
      <c r="GO306" s="118">
        <f t="shared" si="688"/>
        <v>556691850</v>
      </c>
      <c r="GP306" s="51">
        <f t="shared" si="689"/>
        <v>2.5542682350718066E-2</v>
      </c>
      <c r="GS306" s="63"/>
      <c r="GT306" s="56"/>
      <c r="GU306" s="56"/>
      <c r="GV306" s="56"/>
      <c r="GW306" s="56"/>
      <c r="GX306" s="56"/>
      <c r="GY306" s="56"/>
      <c r="GZ306" s="155">
        <f>SUM(GZ50:GZ305)</f>
        <v>125425617.58844458</v>
      </c>
      <c r="HA306" s="56"/>
      <c r="HB306" s="156">
        <f>SUM(HB50:HB305)</f>
        <v>1.0000000000000007</v>
      </c>
      <c r="HC306" s="156">
        <f>SUM(HC50:HC305)</f>
        <v>0.82193820374969362</v>
      </c>
      <c r="HD306" s="456">
        <f>SUM(HD50:HD305)</f>
        <v>8.2719052359806788</v>
      </c>
    </row>
    <row r="307" spans="13:213">
      <c r="M307" s="49" t="str">
        <f t="shared" si="748"/>
        <v>PIC-d</v>
      </c>
      <c r="N307" s="201">
        <f t="shared" si="738"/>
        <v>1</v>
      </c>
      <c r="O307" s="47" t="str">
        <f t="shared" si="739"/>
        <v/>
      </c>
      <c r="P307" s="47" t="str">
        <f t="shared" si="740"/>
        <v/>
      </c>
      <c r="Q307" s="47">
        <f t="shared" si="741"/>
        <v>1</v>
      </c>
      <c r="R307" s="201">
        <f t="shared" si="742"/>
        <v>1</v>
      </c>
      <c r="AE307" s="49" t="str">
        <f t="shared" si="749"/>
        <v>PIC-d</v>
      </c>
      <c r="AF307" s="201">
        <f t="shared" si="743"/>
        <v>1</v>
      </c>
      <c r="AG307" s="47">
        <f t="shared" si="744"/>
        <v>1</v>
      </c>
      <c r="AH307" s="47">
        <f t="shared" si="745"/>
        <v>1</v>
      </c>
      <c r="AI307" s="47">
        <f t="shared" si="746"/>
        <v>1</v>
      </c>
      <c r="AJ307" s="201">
        <f t="shared" si="747"/>
        <v>1</v>
      </c>
      <c r="AT307" s="46">
        <f t="shared" si="750"/>
        <v>5</v>
      </c>
      <c r="AU307" s="47" t="str">
        <f t="shared" si="750"/>
        <v>PIC-d</v>
      </c>
      <c r="AV307" s="47" t="str">
        <f t="shared" si="750"/>
        <v>Pd</v>
      </c>
      <c r="AW307" s="171">
        <f ca="1">$AW$137+AW222</f>
        <v>0</v>
      </c>
      <c r="AX307" s="171">
        <f ca="1">$AX$137+AX222</f>
        <v>0</v>
      </c>
      <c r="AY307" s="171">
        <f ca="1">$AY$137+AY222</f>
        <v>1.2709741322517478E-2</v>
      </c>
      <c r="AZ307" s="171">
        <f ca="1">$AZ$137+AZ222</f>
        <v>2.2844407304909012E-2</v>
      </c>
      <c r="BA307" s="171">
        <f ca="1">$BA$137+BA222</f>
        <v>5.0768787869410754E-2</v>
      </c>
      <c r="BK307" s="301">
        <f t="shared" si="690"/>
        <v>16</v>
      </c>
      <c r="BL307" s="301">
        <v>13</v>
      </c>
      <c r="BM307" s="47" t="str">
        <f t="shared" si="733"/>
        <v>Sc3</v>
      </c>
      <c r="BN307" s="106"/>
      <c r="BO307" s="170" t="s">
        <v>208</v>
      </c>
      <c r="BP307" s="170" t="s">
        <v>208</v>
      </c>
      <c r="BQ307" s="170" t="s">
        <v>208</v>
      </c>
      <c r="BR307" s="170" t="s">
        <v>209</v>
      </c>
      <c r="BS307" s="170" t="s">
        <v>209</v>
      </c>
      <c r="BT307" s="106">
        <v>3</v>
      </c>
      <c r="BU307" s="48">
        <f t="shared" si="691"/>
        <v>6</v>
      </c>
      <c r="BV307" s="48">
        <f t="shared" si="692"/>
        <v>4</v>
      </c>
      <c r="BW307" s="48">
        <f t="shared" si="693"/>
        <v>4</v>
      </c>
      <c r="BX307" s="48">
        <f t="shared" si="694"/>
        <v>68</v>
      </c>
      <c r="BY307" s="48">
        <f t="shared" si="695"/>
        <v>88</v>
      </c>
      <c r="BZ307" s="118">
        <f t="shared" si="696"/>
        <v>574464</v>
      </c>
      <c r="CA307" s="118">
        <f t="shared" si="678"/>
        <v>148608.31042845597</v>
      </c>
      <c r="CB307" s="202">
        <f t="shared" si="679"/>
        <v>600</v>
      </c>
      <c r="CC307" s="118">
        <f t="shared" si="697"/>
        <v>89164986.257073581</v>
      </c>
      <c r="CD307" s="51">
        <f t="shared" si="698"/>
        <v>4.0911554943198324E-3</v>
      </c>
      <c r="CN307" s="301">
        <f t="shared" si="699"/>
        <v>16</v>
      </c>
      <c r="CO307" s="301">
        <v>13</v>
      </c>
      <c r="CP307" s="47" t="str">
        <f t="shared" si="734"/>
        <v>Sc3</v>
      </c>
      <c r="CQ307" s="106"/>
      <c r="CR307" s="170" t="s">
        <v>208</v>
      </c>
      <c r="CS307" s="170" t="s">
        <v>208</v>
      </c>
      <c r="CT307" s="170" t="s">
        <v>208</v>
      </c>
      <c r="CU307" s="170" t="s">
        <v>209</v>
      </c>
      <c r="CV307" s="170" t="s">
        <v>209</v>
      </c>
      <c r="CW307" s="106">
        <v>3</v>
      </c>
      <c r="CX307" s="48">
        <f t="shared" si="700"/>
        <v>6</v>
      </c>
      <c r="CY307" s="48">
        <f t="shared" si="701"/>
        <v>4</v>
      </c>
      <c r="CZ307" s="48">
        <f t="shared" si="702"/>
        <v>4</v>
      </c>
      <c r="DA307" s="48">
        <f t="shared" si="703"/>
        <v>68</v>
      </c>
      <c r="DB307" s="48">
        <f t="shared" si="704"/>
        <v>88</v>
      </c>
      <c r="DC307" s="118">
        <f t="shared" si="705"/>
        <v>574464</v>
      </c>
      <c r="DD307" s="118">
        <f t="shared" si="706"/>
        <v>127052.08120950325</v>
      </c>
      <c r="DE307" s="202">
        <f t="shared" si="707"/>
        <v>960</v>
      </c>
      <c r="DF307" s="118">
        <f t="shared" si="708"/>
        <v>121969997.96112311</v>
      </c>
      <c r="DG307" s="51">
        <f t="shared" si="709"/>
        <v>5.5963472686706263E-3</v>
      </c>
      <c r="DI307" s="148"/>
      <c r="DJ307" s="285"/>
      <c r="DK307" s="284"/>
      <c r="DL307" s="142"/>
      <c r="DM307" s="142"/>
      <c r="DN307" s="142"/>
      <c r="DQ307" s="301">
        <f t="shared" si="710"/>
        <v>16</v>
      </c>
      <c r="DR307" s="301">
        <v>13</v>
      </c>
      <c r="DS307" s="47" t="str">
        <f t="shared" si="735"/>
        <v>Sc3</v>
      </c>
      <c r="DT307" s="106"/>
      <c r="DU307" s="170" t="s">
        <v>208</v>
      </c>
      <c r="DV307" s="170" t="s">
        <v>208</v>
      </c>
      <c r="DW307" s="170" t="s">
        <v>208</v>
      </c>
      <c r="DX307" s="170" t="s">
        <v>209</v>
      </c>
      <c r="DY307" s="170" t="s">
        <v>209</v>
      </c>
      <c r="DZ307" s="106">
        <v>3</v>
      </c>
      <c r="EA307" s="48">
        <f t="shared" si="711"/>
        <v>6</v>
      </c>
      <c r="EB307" s="48">
        <f t="shared" si="712"/>
        <v>4</v>
      </c>
      <c r="EC307" s="48">
        <f t="shared" si="713"/>
        <v>4</v>
      </c>
      <c r="ED307" s="48">
        <f t="shared" si="714"/>
        <v>68</v>
      </c>
      <c r="EE307" s="48">
        <f t="shared" si="715"/>
        <v>88</v>
      </c>
      <c r="EF307" s="118">
        <f t="shared" si="716"/>
        <v>574464</v>
      </c>
      <c r="EG307" s="118">
        <f t="shared" si="717"/>
        <v>186768.57891976926</v>
      </c>
      <c r="EH307" s="202">
        <f t="shared" si="718"/>
        <v>1200</v>
      </c>
      <c r="EI307" s="118">
        <f t="shared" si="719"/>
        <v>224122294.70372313</v>
      </c>
      <c r="EJ307" s="51">
        <f t="shared" si="720"/>
        <v>1.0283399301303266E-2</v>
      </c>
      <c r="EL307" s="148"/>
      <c r="EM307" s="285"/>
      <c r="EN307" s="284"/>
      <c r="EO307" s="142"/>
      <c r="EP307" s="142"/>
      <c r="EQ307" s="142"/>
      <c r="ER307" s="142"/>
      <c r="ET307" s="301">
        <f t="shared" si="721"/>
        <v>16</v>
      </c>
      <c r="EU307" s="301">
        <v>13</v>
      </c>
      <c r="EV307" s="47" t="str">
        <f t="shared" si="736"/>
        <v>Sc3</v>
      </c>
      <c r="EW307" s="106"/>
      <c r="EX307" s="170" t="s">
        <v>208</v>
      </c>
      <c r="EY307" s="170" t="s">
        <v>208</v>
      </c>
      <c r="EZ307" s="170" t="s">
        <v>208</v>
      </c>
      <c r="FA307" s="170" t="s">
        <v>209</v>
      </c>
      <c r="FB307" s="170" t="s">
        <v>209</v>
      </c>
      <c r="FC307" s="106">
        <v>3</v>
      </c>
      <c r="FD307" s="48">
        <f t="shared" si="722"/>
        <v>6</v>
      </c>
      <c r="FE307" s="48">
        <f t="shared" si="723"/>
        <v>4</v>
      </c>
      <c r="FF307" s="48">
        <f t="shared" si="724"/>
        <v>4</v>
      </c>
      <c r="FG307" s="48">
        <f t="shared" si="725"/>
        <v>68</v>
      </c>
      <c r="FH307" s="48">
        <f t="shared" si="726"/>
        <v>88</v>
      </c>
      <c r="FI307" s="118">
        <f t="shared" si="727"/>
        <v>574464</v>
      </c>
      <c r="FJ307" s="118">
        <f t="shared" si="728"/>
        <v>123158.46906474821</v>
      </c>
      <c r="FK307" s="202">
        <f t="shared" si="729"/>
        <v>1800</v>
      </c>
      <c r="FL307" s="118">
        <f t="shared" si="730"/>
        <v>221685244.31654677</v>
      </c>
      <c r="FM307" s="51">
        <f t="shared" si="731"/>
        <v>1.017158016130267E-2</v>
      </c>
      <c r="FO307" s="148"/>
      <c r="FP307" s="285"/>
      <c r="FQ307" s="284"/>
      <c r="FR307" s="142"/>
      <c r="FS307" s="142"/>
      <c r="FT307" s="142"/>
      <c r="FU307" s="142"/>
      <c r="FW307" s="301">
        <f t="shared" si="732"/>
        <v>16</v>
      </c>
      <c r="FX307" s="301">
        <v>13</v>
      </c>
      <c r="FY307" s="47" t="str">
        <f t="shared" si="737"/>
        <v>Sc3</v>
      </c>
      <c r="FZ307" s="106"/>
      <c r="GA307" s="170" t="s">
        <v>208</v>
      </c>
      <c r="GB307" s="170" t="s">
        <v>208</v>
      </c>
      <c r="GC307" s="170" t="s">
        <v>208</v>
      </c>
      <c r="GD307" s="170" t="s">
        <v>209</v>
      </c>
      <c r="GE307" s="170" t="s">
        <v>209</v>
      </c>
      <c r="GF307" s="106">
        <v>3</v>
      </c>
      <c r="GG307" s="48">
        <f t="shared" si="680"/>
        <v>6</v>
      </c>
      <c r="GH307" s="48">
        <f t="shared" si="681"/>
        <v>4</v>
      </c>
      <c r="GI307" s="48">
        <f t="shared" si="682"/>
        <v>4</v>
      </c>
      <c r="GJ307" s="48">
        <f t="shared" si="683"/>
        <v>68</v>
      </c>
      <c r="GK307" s="48">
        <f t="shared" si="684"/>
        <v>88</v>
      </c>
      <c r="GL307" s="118">
        <f t="shared" si="685"/>
        <v>574464</v>
      </c>
      <c r="GM307" s="118">
        <f t="shared" si="686"/>
        <v>256470.5</v>
      </c>
      <c r="GN307" s="202">
        <f t="shared" si="687"/>
        <v>3600</v>
      </c>
      <c r="GO307" s="118">
        <f t="shared" si="688"/>
        <v>923293800</v>
      </c>
      <c r="GP307" s="51">
        <f t="shared" si="689"/>
        <v>4.2363473167044592E-2</v>
      </c>
      <c r="GY307" s="74"/>
      <c r="HA307" s="60"/>
      <c r="HB307" s="60"/>
    </row>
    <row r="308" spans="13:213">
      <c r="M308" s="49" t="str">
        <f t="shared" si="748"/>
        <v>PIC-d</v>
      </c>
      <c r="N308" s="201">
        <f t="shared" si="738"/>
        <v>1</v>
      </c>
      <c r="O308" s="47" t="str">
        <f t="shared" si="739"/>
        <v/>
      </c>
      <c r="P308" s="47" t="str">
        <f t="shared" si="740"/>
        <v/>
      </c>
      <c r="Q308" s="47">
        <f t="shared" si="741"/>
        <v>1</v>
      </c>
      <c r="R308" s="201">
        <f t="shared" si="742"/>
        <v>1</v>
      </c>
      <c r="AE308" s="49" t="str">
        <f t="shared" si="749"/>
        <v>PIC-d</v>
      </c>
      <c r="AF308" s="201">
        <f t="shared" si="743"/>
        <v>1</v>
      </c>
      <c r="AG308" s="47">
        <f t="shared" si="744"/>
        <v>1</v>
      </c>
      <c r="AH308" s="47">
        <f t="shared" si="745"/>
        <v>1</v>
      </c>
      <c r="AI308" s="47">
        <f t="shared" si="746"/>
        <v>1</v>
      </c>
      <c r="AJ308" s="201">
        <f t="shared" si="747"/>
        <v>1</v>
      </c>
      <c r="AT308" s="46">
        <f t="shared" si="750"/>
        <v>6</v>
      </c>
      <c r="AU308" s="47" t="str">
        <f t="shared" si="750"/>
        <v>PIC-e</v>
      </c>
      <c r="AV308" s="47" t="str">
        <f t="shared" si="750"/>
        <v>Pe</v>
      </c>
      <c r="AW308" s="171">
        <f ca="1">$AW$138+AW223</f>
        <v>0</v>
      </c>
      <c r="AX308" s="171">
        <f ca="1">$AX$138+AX223</f>
        <v>0</v>
      </c>
      <c r="AY308" s="171">
        <f ca="1">$AY$138+AY223</f>
        <v>3.9519029117419863E-2</v>
      </c>
      <c r="AZ308" s="171">
        <f ca="1">$AZ$138+AZ223</f>
        <v>7.980907113685945E-2</v>
      </c>
      <c r="BA308" s="171">
        <f ca="1">$BA$138+BA223</f>
        <v>3.5494215608633063E-2</v>
      </c>
      <c r="BK308" s="301">
        <f t="shared" si="690"/>
        <v>17</v>
      </c>
      <c r="BL308" s="301">
        <v>13</v>
      </c>
      <c r="BM308" s="47" t="str">
        <f t="shared" si="733"/>
        <v>Sc2</v>
      </c>
      <c r="BN308" s="106"/>
      <c r="BO308" s="170" t="s">
        <v>209</v>
      </c>
      <c r="BP308" s="170" t="s">
        <v>209</v>
      </c>
      <c r="BQ308" s="170" t="s">
        <v>209</v>
      </c>
      <c r="BR308" s="170" t="s">
        <v>208</v>
      </c>
      <c r="BS308" s="170" t="s">
        <v>208</v>
      </c>
      <c r="BT308" s="106">
        <v>2</v>
      </c>
      <c r="BU308" s="48">
        <f t="shared" si="691"/>
        <v>50</v>
      </c>
      <c r="BV308" s="48">
        <f t="shared" si="692"/>
        <v>18</v>
      </c>
      <c r="BW308" s="48">
        <f t="shared" si="693"/>
        <v>41</v>
      </c>
      <c r="BX308" s="48">
        <f t="shared" si="694"/>
        <v>4</v>
      </c>
      <c r="BY308" s="48">
        <f t="shared" si="695"/>
        <v>3</v>
      </c>
      <c r="BZ308" s="118">
        <f t="shared" si="696"/>
        <v>442800</v>
      </c>
      <c r="CA308" s="118">
        <f t="shared" si="678"/>
        <v>0</v>
      </c>
      <c r="CB308" s="202">
        <f t="shared" si="679"/>
        <v>0</v>
      </c>
      <c r="CC308" s="118">
        <f t="shared" si="697"/>
        <v>0</v>
      </c>
      <c r="CD308" s="51">
        <f t="shared" si="698"/>
        <v>0</v>
      </c>
      <c r="CN308" s="301">
        <f t="shared" si="699"/>
        <v>17</v>
      </c>
      <c r="CO308" s="301">
        <v>13</v>
      </c>
      <c r="CP308" s="47" t="str">
        <f t="shared" si="734"/>
        <v>Sc2</v>
      </c>
      <c r="CQ308" s="106"/>
      <c r="CR308" s="170" t="s">
        <v>209</v>
      </c>
      <c r="CS308" s="170" t="s">
        <v>209</v>
      </c>
      <c r="CT308" s="170" t="s">
        <v>209</v>
      </c>
      <c r="CU308" s="170" t="s">
        <v>208</v>
      </c>
      <c r="CV308" s="170" t="s">
        <v>208</v>
      </c>
      <c r="CW308" s="106">
        <v>2</v>
      </c>
      <c r="CX308" s="48">
        <f t="shared" si="700"/>
        <v>50</v>
      </c>
      <c r="CY308" s="48">
        <f t="shared" si="701"/>
        <v>18</v>
      </c>
      <c r="CZ308" s="48">
        <f t="shared" si="702"/>
        <v>41</v>
      </c>
      <c r="DA308" s="48">
        <f t="shared" si="703"/>
        <v>4</v>
      </c>
      <c r="DB308" s="48">
        <f t="shared" si="704"/>
        <v>3</v>
      </c>
      <c r="DC308" s="118">
        <f t="shared" si="705"/>
        <v>442800</v>
      </c>
      <c r="DD308" s="118">
        <f t="shared" si="706"/>
        <v>0</v>
      </c>
      <c r="DE308" s="202">
        <f t="shared" si="707"/>
        <v>0</v>
      </c>
      <c r="DF308" s="118">
        <f t="shared" si="708"/>
        <v>0</v>
      </c>
      <c r="DG308" s="51">
        <f t="shared" si="709"/>
        <v>0</v>
      </c>
      <c r="DI308" s="148"/>
      <c r="DJ308" s="285"/>
      <c r="DK308" s="284"/>
      <c r="DL308" s="142"/>
      <c r="DM308" s="142"/>
      <c r="DN308" s="142"/>
      <c r="DQ308" s="301">
        <f t="shared" si="710"/>
        <v>17</v>
      </c>
      <c r="DR308" s="301">
        <v>13</v>
      </c>
      <c r="DS308" s="47" t="str">
        <f t="shared" si="735"/>
        <v>Sc2</v>
      </c>
      <c r="DT308" s="106"/>
      <c r="DU308" s="170" t="s">
        <v>209</v>
      </c>
      <c r="DV308" s="170" t="s">
        <v>209</v>
      </c>
      <c r="DW308" s="170" t="s">
        <v>209</v>
      </c>
      <c r="DX308" s="170" t="s">
        <v>208</v>
      </c>
      <c r="DY308" s="170" t="s">
        <v>208</v>
      </c>
      <c r="DZ308" s="106">
        <v>2</v>
      </c>
      <c r="EA308" s="48">
        <f t="shared" si="711"/>
        <v>50</v>
      </c>
      <c r="EB308" s="48">
        <f t="shared" si="712"/>
        <v>18</v>
      </c>
      <c r="EC308" s="48">
        <f t="shared" si="713"/>
        <v>41</v>
      </c>
      <c r="ED308" s="48">
        <f t="shared" si="714"/>
        <v>4</v>
      </c>
      <c r="EE308" s="48">
        <f t="shared" si="715"/>
        <v>3</v>
      </c>
      <c r="EF308" s="118">
        <f t="shared" si="716"/>
        <v>442800</v>
      </c>
      <c r="EG308" s="118">
        <f t="shared" si="717"/>
        <v>0</v>
      </c>
      <c r="EH308" s="202">
        <f t="shared" si="718"/>
        <v>0</v>
      </c>
      <c r="EI308" s="118">
        <f t="shared" si="719"/>
        <v>0</v>
      </c>
      <c r="EJ308" s="51">
        <f t="shared" si="720"/>
        <v>0</v>
      </c>
      <c r="EL308" s="148"/>
      <c r="EM308" s="285"/>
      <c r="EN308" s="284"/>
      <c r="EO308" s="142"/>
      <c r="EP308" s="142"/>
      <c r="EQ308" s="142"/>
      <c r="ER308" s="142"/>
      <c r="ET308" s="301">
        <f t="shared" si="721"/>
        <v>17</v>
      </c>
      <c r="EU308" s="301">
        <v>13</v>
      </c>
      <c r="EV308" s="47" t="str">
        <f t="shared" si="736"/>
        <v>Sc2</v>
      </c>
      <c r="EW308" s="106"/>
      <c r="EX308" s="170" t="s">
        <v>209</v>
      </c>
      <c r="EY308" s="170" t="s">
        <v>209</v>
      </c>
      <c r="EZ308" s="170" t="s">
        <v>209</v>
      </c>
      <c r="FA308" s="170" t="s">
        <v>208</v>
      </c>
      <c r="FB308" s="170" t="s">
        <v>208</v>
      </c>
      <c r="FC308" s="106">
        <v>2</v>
      </c>
      <c r="FD308" s="48">
        <f t="shared" si="722"/>
        <v>50</v>
      </c>
      <c r="FE308" s="48">
        <f t="shared" si="723"/>
        <v>18</v>
      </c>
      <c r="FF308" s="48">
        <f t="shared" si="724"/>
        <v>41</v>
      </c>
      <c r="FG308" s="48">
        <f t="shared" si="725"/>
        <v>4</v>
      </c>
      <c r="FH308" s="48">
        <f t="shared" si="726"/>
        <v>3</v>
      </c>
      <c r="FI308" s="118">
        <f t="shared" si="727"/>
        <v>442800</v>
      </c>
      <c r="FJ308" s="118">
        <f t="shared" si="728"/>
        <v>0</v>
      </c>
      <c r="FK308" s="202">
        <f t="shared" si="729"/>
        <v>0</v>
      </c>
      <c r="FL308" s="118">
        <f t="shared" si="730"/>
        <v>0</v>
      </c>
      <c r="FM308" s="51">
        <f t="shared" si="731"/>
        <v>0</v>
      </c>
      <c r="FO308" s="148"/>
      <c r="FP308" s="285"/>
      <c r="FQ308" s="284"/>
      <c r="FR308" s="142"/>
      <c r="FS308" s="142"/>
      <c r="FT308" s="142"/>
      <c r="FU308" s="142"/>
      <c r="FW308" s="301">
        <f t="shared" si="732"/>
        <v>17</v>
      </c>
      <c r="FX308" s="301">
        <v>13</v>
      </c>
      <c r="FY308" s="47" t="str">
        <f t="shared" si="737"/>
        <v>Sc2</v>
      </c>
      <c r="FZ308" s="106"/>
      <c r="GA308" s="170" t="s">
        <v>209</v>
      </c>
      <c r="GB308" s="170" t="s">
        <v>209</v>
      </c>
      <c r="GC308" s="170" t="s">
        <v>209</v>
      </c>
      <c r="GD308" s="170" t="s">
        <v>208</v>
      </c>
      <c r="GE308" s="170" t="s">
        <v>208</v>
      </c>
      <c r="GF308" s="106">
        <v>2</v>
      </c>
      <c r="GG308" s="48">
        <f t="shared" si="680"/>
        <v>50</v>
      </c>
      <c r="GH308" s="48">
        <f t="shared" si="681"/>
        <v>18</v>
      </c>
      <c r="GI308" s="48">
        <f t="shared" si="682"/>
        <v>41</v>
      </c>
      <c r="GJ308" s="48">
        <f t="shared" si="683"/>
        <v>4</v>
      </c>
      <c r="GK308" s="48">
        <f t="shared" si="684"/>
        <v>3</v>
      </c>
      <c r="GL308" s="118">
        <f t="shared" si="685"/>
        <v>442800</v>
      </c>
      <c r="GM308" s="118">
        <f t="shared" si="686"/>
        <v>0</v>
      </c>
      <c r="GN308" s="202">
        <f t="shared" si="687"/>
        <v>0</v>
      </c>
      <c r="GO308" s="118">
        <f t="shared" si="688"/>
        <v>0</v>
      </c>
      <c r="GP308" s="51">
        <f t="shared" si="689"/>
        <v>0</v>
      </c>
      <c r="GS308" s="46" t="str">
        <f>+AO32</f>
        <v>12 FS with 3,5,8 multiplier</v>
      </c>
    </row>
    <row r="309" spans="13:213">
      <c r="M309" s="49" t="str">
        <f t="shared" si="748"/>
        <v>PIC-d</v>
      </c>
      <c r="N309" s="201">
        <f t="shared" si="738"/>
        <v>1</v>
      </c>
      <c r="O309" s="47">
        <f t="shared" si="739"/>
        <v>1</v>
      </c>
      <c r="P309" s="47" t="str">
        <f t="shared" si="740"/>
        <v/>
      </c>
      <c r="Q309" s="47">
        <f t="shared" si="741"/>
        <v>1</v>
      </c>
      <c r="R309" s="201">
        <f t="shared" si="742"/>
        <v>1</v>
      </c>
      <c r="AE309" s="49" t="str">
        <f t="shared" si="749"/>
        <v>PIC-d</v>
      </c>
      <c r="AF309" s="201" t="str">
        <f t="shared" si="743"/>
        <v/>
      </c>
      <c r="AG309" s="47" t="str">
        <f t="shared" si="744"/>
        <v/>
      </c>
      <c r="AH309" s="47">
        <f t="shared" si="745"/>
        <v>1</v>
      </c>
      <c r="AI309" s="47">
        <f t="shared" si="746"/>
        <v>1</v>
      </c>
      <c r="AJ309" s="201">
        <f t="shared" si="747"/>
        <v>1</v>
      </c>
      <c r="AT309" s="46">
        <f t="shared" si="750"/>
        <v>7</v>
      </c>
      <c r="AU309" s="47" t="str">
        <f t="shared" si="750"/>
        <v>A</v>
      </c>
      <c r="AV309" s="47" t="str">
        <f t="shared" si="750"/>
        <v>Ac</v>
      </c>
      <c r="AW309" s="171">
        <f ca="1">$AW$139+AW224</f>
        <v>0</v>
      </c>
      <c r="AX309" s="171">
        <f ca="1">$AX$139+AX224</f>
        <v>0</v>
      </c>
      <c r="AY309" s="171">
        <f ca="1">$AY$139+AY224</f>
        <v>5.576674992547501E-3</v>
      </c>
      <c r="AZ309" s="171">
        <f ca="1">$AZ$139+AZ224</f>
        <v>4.4617116741779411E-3</v>
      </c>
      <c r="BA309" s="171">
        <f ca="1">$BA$139+BA224</f>
        <v>2.1509032909230699E-2</v>
      </c>
      <c r="BK309" s="301">
        <f t="shared" si="690"/>
        <v>18</v>
      </c>
      <c r="BL309" s="301">
        <v>13</v>
      </c>
      <c r="BM309" s="47" t="str">
        <f t="shared" si="733"/>
        <v>Sc2</v>
      </c>
      <c r="BN309" s="106"/>
      <c r="BO309" s="170" t="s">
        <v>209</v>
      </c>
      <c r="BP309" s="170" t="s">
        <v>209</v>
      </c>
      <c r="BQ309" s="170" t="s">
        <v>208</v>
      </c>
      <c r="BR309" s="170" t="s">
        <v>209</v>
      </c>
      <c r="BS309" s="170" t="s">
        <v>208</v>
      </c>
      <c r="BT309" s="106">
        <v>2</v>
      </c>
      <c r="BU309" s="48">
        <f t="shared" si="691"/>
        <v>50</v>
      </c>
      <c r="BV309" s="48">
        <f t="shared" si="692"/>
        <v>18</v>
      </c>
      <c r="BW309" s="48">
        <f t="shared" si="693"/>
        <v>4</v>
      </c>
      <c r="BX309" s="48">
        <f t="shared" si="694"/>
        <v>68</v>
      </c>
      <c r="BY309" s="48">
        <f t="shared" si="695"/>
        <v>3</v>
      </c>
      <c r="BZ309" s="118">
        <f t="shared" si="696"/>
        <v>734400</v>
      </c>
      <c r="CA309" s="118">
        <f t="shared" si="678"/>
        <v>0</v>
      </c>
      <c r="CB309" s="202">
        <f t="shared" si="679"/>
        <v>0</v>
      </c>
      <c r="CC309" s="118">
        <f t="shared" si="697"/>
        <v>0</v>
      </c>
      <c r="CD309" s="51">
        <f t="shared" si="698"/>
        <v>0</v>
      </c>
      <c r="CN309" s="301">
        <f t="shared" si="699"/>
        <v>18</v>
      </c>
      <c r="CO309" s="301">
        <v>13</v>
      </c>
      <c r="CP309" s="47" t="str">
        <f t="shared" si="734"/>
        <v>Sc2</v>
      </c>
      <c r="CQ309" s="106"/>
      <c r="CR309" s="170" t="s">
        <v>209</v>
      </c>
      <c r="CS309" s="170" t="s">
        <v>209</v>
      </c>
      <c r="CT309" s="170" t="s">
        <v>208</v>
      </c>
      <c r="CU309" s="170" t="s">
        <v>209</v>
      </c>
      <c r="CV309" s="170" t="s">
        <v>208</v>
      </c>
      <c r="CW309" s="106">
        <v>2</v>
      </c>
      <c r="CX309" s="48">
        <f t="shared" si="700"/>
        <v>50</v>
      </c>
      <c r="CY309" s="48">
        <f t="shared" si="701"/>
        <v>18</v>
      </c>
      <c r="CZ309" s="48">
        <f t="shared" si="702"/>
        <v>4</v>
      </c>
      <c r="DA309" s="48">
        <f t="shared" si="703"/>
        <v>68</v>
      </c>
      <c r="DB309" s="48">
        <f t="shared" si="704"/>
        <v>3</v>
      </c>
      <c r="DC309" s="118">
        <f t="shared" si="705"/>
        <v>734400</v>
      </c>
      <c r="DD309" s="118">
        <f t="shared" si="706"/>
        <v>0</v>
      </c>
      <c r="DE309" s="202">
        <f t="shared" si="707"/>
        <v>0</v>
      </c>
      <c r="DF309" s="118">
        <f t="shared" si="708"/>
        <v>0</v>
      </c>
      <c r="DG309" s="51">
        <f t="shared" si="709"/>
        <v>0</v>
      </c>
      <c r="DI309" s="148"/>
      <c r="DJ309" s="285"/>
      <c r="DK309" s="284"/>
      <c r="DL309" s="142"/>
      <c r="DM309" s="142"/>
      <c r="DN309" s="142"/>
      <c r="DQ309" s="301">
        <f t="shared" si="710"/>
        <v>18</v>
      </c>
      <c r="DR309" s="301">
        <v>13</v>
      </c>
      <c r="DS309" s="47" t="str">
        <f t="shared" si="735"/>
        <v>Sc2</v>
      </c>
      <c r="DT309" s="106"/>
      <c r="DU309" s="170" t="s">
        <v>209</v>
      </c>
      <c r="DV309" s="170" t="s">
        <v>209</v>
      </c>
      <c r="DW309" s="170" t="s">
        <v>208</v>
      </c>
      <c r="DX309" s="170" t="s">
        <v>209</v>
      </c>
      <c r="DY309" s="170" t="s">
        <v>208</v>
      </c>
      <c r="DZ309" s="106">
        <v>2</v>
      </c>
      <c r="EA309" s="48">
        <f t="shared" si="711"/>
        <v>50</v>
      </c>
      <c r="EB309" s="48">
        <f t="shared" si="712"/>
        <v>18</v>
      </c>
      <c r="EC309" s="48">
        <f t="shared" si="713"/>
        <v>4</v>
      </c>
      <c r="ED309" s="48">
        <f t="shared" si="714"/>
        <v>68</v>
      </c>
      <c r="EE309" s="48">
        <f t="shared" si="715"/>
        <v>3</v>
      </c>
      <c r="EF309" s="118">
        <f t="shared" si="716"/>
        <v>734400</v>
      </c>
      <c r="EG309" s="118">
        <f t="shared" si="717"/>
        <v>0</v>
      </c>
      <c r="EH309" s="202">
        <f t="shared" si="718"/>
        <v>0</v>
      </c>
      <c r="EI309" s="118">
        <f t="shared" si="719"/>
        <v>0</v>
      </c>
      <c r="EJ309" s="51">
        <f t="shared" si="720"/>
        <v>0</v>
      </c>
      <c r="EL309" s="148"/>
      <c r="EM309" s="285"/>
      <c r="EN309" s="284"/>
      <c r="EO309" s="142"/>
      <c r="EP309" s="142"/>
      <c r="EQ309" s="142"/>
      <c r="ER309" s="142"/>
      <c r="ET309" s="301">
        <f t="shared" si="721"/>
        <v>18</v>
      </c>
      <c r="EU309" s="301">
        <v>13</v>
      </c>
      <c r="EV309" s="47" t="str">
        <f t="shared" si="736"/>
        <v>Sc2</v>
      </c>
      <c r="EW309" s="106"/>
      <c r="EX309" s="170" t="s">
        <v>209</v>
      </c>
      <c r="EY309" s="170" t="s">
        <v>209</v>
      </c>
      <c r="EZ309" s="170" t="s">
        <v>208</v>
      </c>
      <c r="FA309" s="170" t="s">
        <v>209</v>
      </c>
      <c r="FB309" s="170" t="s">
        <v>208</v>
      </c>
      <c r="FC309" s="106">
        <v>2</v>
      </c>
      <c r="FD309" s="48">
        <f t="shared" si="722"/>
        <v>50</v>
      </c>
      <c r="FE309" s="48">
        <f t="shared" si="723"/>
        <v>18</v>
      </c>
      <c r="FF309" s="48">
        <f t="shared" si="724"/>
        <v>4</v>
      </c>
      <c r="FG309" s="48">
        <f t="shared" si="725"/>
        <v>68</v>
      </c>
      <c r="FH309" s="48">
        <f t="shared" si="726"/>
        <v>3</v>
      </c>
      <c r="FI309" s="118">
        <f t="shared" si="727"/>
        <v>734400</v>
      </c>
      <c r="FJ309" s="118">
        <f t="shared" si="728"/>
        <v>0</v>
      </c>
      <c r="FK309" s="202">
        <f t="shared" si="729"/>
        <v>0</v>
      </c>
      <c r="FL309" s="118">
        <f t="shared" si="730"/>
        <v>0</v>
      </c>
      <c r="FM309" s="51">
        <f t="shared" si="731"/>
        <v>0</v>
      </c>
      <c r="FO309" s="148"/>
      <c r="FP309" s="285"/>
      <c r="FQ309" s="284"/>
      <c r="FR309" s="142"/>
      <c r="FS309" s="142"/>
      <c r="FT309" s="142"/>
      <c r="FU309" s="142"/>
      <c r="FW309" s="301">
        <f t="shared" si="732"/>
        <v>18</v>
      </c>
      <c r="FX309" s="301">
        <v>13</v>
      </c>
      <c r="FY309" s="47" t="str">
        <f t="shared" si="737"/>
        <v>Sc2</v>
      </c>
      <c r="FZ309" s="106"/>
      <c r="GA309" s="170" t="s">
        <v>209</v>
      </c>
      <c r="GB309" s="170" t="s">
        <v>209</v>
      </c>
      <c r="GC309" s="170" t="s">
        <v>208</v>
      </c>
      <c r="GD309" s="170" t="s">
        <v>209</v>
      </c>
      <c r="GE309" s="170" t="s">
        <v>208</v>
      </c>
      <c r="GF309" s="106">
        <v>2</v>
      </c>
      <c r="GG309" s="48">
        <f t="shared" si="680"/>
        <v>50</v>
      </c>
      <c r="GH309" s="48">
        <f t="shared" si="681"/>
        <v>18</v>
      </c>
      <c r="GI309" s="48">
        <f t="shared" si="682"/>
        <v>4</v>
      </c>
      <c r="GJ309" s="48">
        <f t="shared" si="683"/>
        <v>68</v>
      </c>
      <c r="GK309" s="48">
        <f t="shared" si="684"/>
        <v>3</v>
      </c>
      <c r="GL309" s="118">
        <f t="shared" si="685"/>
        <v>734400</v>
      </c>
      <c r="GM309" s="118">
        <f t="shared" si="686"/>
        <v>0</v>
      </c>
      <c r="GN309" s="202">
        <f t="shared" si="687"/>
        <v>0</v>
      </c>
      <c r="GO309" s="118">
        <f t="shared" si="688"/>
        <v>0</v>
      </c>
      <c r="GP309" s="51">
        <f t="shared" si="689"/>
        <v>0</v>
      </c>
      <c r="GU309" s="100" t="s">
        <v>40</v>
      </c>
      <c r="GV309" s="84"/>
      <c r="GW309" s="84"/>
      <c r="GX309" s="85"/>
      <c r="GY309" s="101"/>
      <c r="GZ309" s="100" t="s">
        <v>41</v>
      </c>
      <c r="HA309" s="56"/>
      <c r="HB309" s="56"/>
      <c r="HC309" s="53"/>
      <c r="HD309" s="53"/>
      <c r="HE309" s="66"/>
    </row>
    <row r="310" spans="13:213">
      <c r="M310" s="49" t="str">
        <f t="shared" si="748"/>
        <v>PIC-d</v>
      </c>
      <c r="N310" s="201">
        <f t="shared" si="738"/>
        <v>1</v>
      </c>
      <c r="O310" s="47">
        <f t="shared" si="739"/>
        <v>1</v>
      </c>
      <c r="P310" s="47">
        <f t="shared" si="740"/>
        <v>1</v>
      </c>
      <c r="Q310" s="47">
        <f t="shared" si="741"/>
        <v>1</v>
      </c>
      <c r="R310" s="201" t="str">
        <f t="shared" si="742"/>
        <v/>
      </c>
      <c r="AE310" s="49" t="str">
        <f t="shared" si="749"/>
        <v>PIC-d</v>
      </c>
      <c r="AF310" s="201" t="str">
        <f t="shared" si="743"/>
        <v/>
      </c>
      <c r="AG310" s="47" t="str">
        <f t="shared" si="744"/>
        <v/>
      </c>
      <c r="AH310" s="47">
        <f t="shared" si="745"/>
        <v>1</v>
      </c>
      <c r="AI310" s="47">
        <f t="shared" si="746"/>
        <v>1</v>
      </c>
      <c r="AJ310" s="201" t="str">
        <f t="shared" si="747"/>
        <v/>
      </c>
      <c r="AT310" s="46">
        <f t="shared" si="750"/>
        <v>8</v>
      </c>
      <c r="AU310" s="47" t="str">
        <f t="shared" si="750"/>
        <v>K</v>
      </c>
      <c r="AV310" s="47" t="str">
        <f t="shared" si="750"/>
        <v>Kg</v>
      </c>
      <c r="AW310" s="171">
        <f ca="1">$AW$140+AW225</f>
        <v>0</v>
      </c>
      <c r="AX310" s="171">
        <f ca="1">$AX$140+AX225</f>
        <v>0</v>
      </c>
      <c r="AY310" s="171">
        <f ca="1">$AY$140+AY225</f>
        <v>1.4572526199037102E-3</v>
      </c>
      <c r="AZ310" s="171">
        <f ca="1">$AZ$140+AZ225</f>
        <v>9.9937719076093126E-3</v>
      </c>
      <c r="BA310" s="171">
        <f ca="1">$BA$140+BA225</f>
        <v>1.1313135177980424E-2</v>
      </c>
      <c r="BK310" s="301">
        <f t="shared" si="690"/>
        <v>19</v>
      </c>
      <c r="BL310" s="301">
        <v>13</v>
      </c>
      <c r="BM310" s="47" t="str">
        <f t="shared" si="733"/>
        <v>Sc2</v>
      </c>
      <c r="BN310" s="106"/>
      <c r="BO310" s="170" t="s">
        <v>209</v>
      </c>
      <c r="BP310" s="170" t="s">
        <v>209</v>
      </c>
      <c r="BQ310" s="170" t="s">
        <v>208</v>
      </c>
      <c r="BR310" s="170" t="s">
        <v>208</v>
      </c>
      <c r="BS310" s="170" t="s">
        <v>209</v>
      </c>
      <c r="BT310" s="106">
        <v>2</v>
      </c>
      <c r="BU310" s="48">
        <f t="shared" si="691"/>
        <v>50</v>
      </c>
      <c r="BV310" s="48">
        <f t="shared" si="692"/>
        <v>18</v>
      </c>
      <c r="BW310" s="48">
        <f t="shared" si="693"/>
        <v>4</v>
      </c>
      <c r="BX310" s="48">
        <f t="shared" si="694"/>
        <v>4</v>
      </c>
      <c r="BY310" s="48">
        <f t="shared" si="695"/>
        <v>88</v>
      </c>
      <c r="BZ310" s="118">
        <f t="shared" si="696"/>
        <v>1267200</v>
      </c>
      <c r="CA310" s="118">
        <f t="shared" si="678"/>
        <v>0</v>
      </c>
      <c r="CB310" s="202">
        <f t="shared" si="679"/>
        <v>0</v>
      </c>
      <c r="CC310" s="118">
        <f t="shared" si="697"/>
        <v>0</v>
      </c>
      <c r="CD310" s="51">
        <f t="shared" si="698"/>
        <v>0</v>
      </c>
      <c r="CN310" s="301">
        <f t="shared" si="699"/>
        <v>19</v>
      </c>
      <c r="CO310" s="301">
        <v>13</v>
      </c>
      <c r="CP310" s="47" t="str">
        <f t="shared" si="734"/>
        <v>Sc2</v>
      </c>
      <c r="CQ310" s="106"/>
      <c r="CR310" s="170" t="s">
        <v>209</v>
      </c>
      <c r="CS310" s="170" t="s">
        <v>209</v>
      </c>
      <c r="CT310" s="170" t="s">
        <v>208</v>
      </c>
      <c r="CU310" s="170" t="s">
        <v>208</v>
      </c>
      <c r="CV310" s="170" t="s">
        <v>209</v>
      </c>
      <c r="CW310" s="106">
        <v>2</v>
      </c>
      <c r="CX310" s="48">
        <f t="shared" si="700"/>
        <v>50</v>
      </c>
      <c r="CY310" s="48">
        <f t="shared" si="701"/>
        <v>18</v>
      </c>
      <c r="CZ310" s="48">
        <f t="shared" si="702"/>
        <v>4</v>
      </c>
      <c r="DA310" s="48">
        <f t="shared" si="703"/>
        <v>4</v>
      </c>
      <c r="DB310" s="48">
        <f t="shared" si="704"/>
        <v>88</v>
      </c>
      <c r="DC310" s="118">
        <f t="shared" si="705"/>
        <v>1267200</v>
      </c>
      <c r="DD310" s="118">
        <f t="shared" si="706"/>
        <v>0</v>
      </c>
      <c r="DE310" s="202">
        <f t="shared" si="707"/>
        <v>0</v>
      </c>
      <c r="DF310" s="118">
        <f t="shared" si="708"/>
        <v>0</v>
      </c>
      <c r="DG310" s="51">
        <f t="shared" si="709"/>
        <v>0</v>
      </c>
      <c r="DI310" s="148"/>
      <c r="DJ310" s="285"/>
      <c r="DK310" s="284"/>
      <c r="DL310" s="142"/>
      <c r="DM310" s="142"/>
      <c r="DN310" s="142"/>
      <c r="DQ310" s="301">
        <f t="shared" si="710"/>
        <v>19</v>
      </c>
      <c r="DR310" s="301">
        <v>13</v>
      </c>
      <c r="DS310" s="47" t="str">
        <f t="shared" si="735"/>
        <v>Sc2</v>
      </c>
      <c r="DT310" s="106"/>
      <c r="DU310" s="170" t="s">
        <v>209</v>
      </c>
      <c r="DV310" s="170" t="s">
        <v>209</v>
      </c>
      <c r="DW310" s="170" t="s">
        <v>208</v>
      </c>
      <c r="DX310" s="170" t="s">
        <v>208</v>
      </c>
      <c r="DY310" s="170" t="s">
        <v>209</v>
      </c>
      <c r="DZ310" s="106">
        <v>2</v>
      </c>
      <c r="EA310" s="48">
        <f t="shared" si="711"/>
        <v>50</v>
      </c>
      <c r="EB310" s="48">
        <f t="shared" si="712"/>
        <v>18</v>
      </c>
      <c r="EC310" s="48">
        <f t="shared" si="713"/>
        <v>4</v>
      </c>
      <c r="ED310" s="48">
        <f t="shared" si="714"/>
        <v>4</v>
      </c>
      <c r="EE310" s="48">
        <f t="shared" si="715"/>
        <v>88</v>
      </c>
      <c r="EF310" s="118">
        <f t="shared" si="716"/>
        <v>1267200</v>
      </c>
      <c r="EG310" s="118">
        <f t="shared" si="717"/>
        <v>0</v>
      </c>
      <c r="EH310" s="202">
        <f t="shared" si="718"/>
        <v>0</v>
      </c>
      <c r="EI310" s="118">
        <f t="shared" si="719"/>
        <v>0</v>
      </c>
      <c r="EJ310" s="51">
        <f t="shared" si="720"/>
        <v>0</v>
      </c>
      <c r="EL310" s="148"/>
      <c r="EM310" s="285"/>
      <c r="EN310" s="284"/>
      <c r="EO310" s="142"/>
      <c r="EP310" s="142"/>
      <c r="EQ310" s="142"/>
      <c r="ER310" s="142"/>
      <c r="ET310" s="301">
        <f t="shared" si="721"/>
        <v>19</v>
      </c>
      <c r="EU310" s="301">
        <v>13</v>
      </c>
      <c r="EV310" s="47" t="str">
        <f t="shared" si="736"/>
        <v>Sc2</v>
      </c>
      <c r="EW310" s="106"/>
      <c r="EX310" s="170" t="s">
        <v>209</v>
      </c>
      <c r="EY310" s="170" t="s">
        <v>209</v>
      </c>
      <c r="EZ310" s="170" t="s">
        <v>208</v>
      </c>
      <c r="FA310" s="170" t="s">
        <v>208</v>
      </c>
      <c r="FB310" s="170" t="s">
        <v>209</v>
      </c>
      <c r="FC310" s="106">
        <v>2</v>
      </c>
      <c r="FD310" s="48">
        <f t="shared" si="722"/>
        <v>50</v>
      </c>
      <c r="FE310" s="48">
        <f t="shared" si="723"/>
        <v>18</v>
      </c>
      <c r="FF310" s="48">
        <f t="shared" si="724"/>
        <v>4</v>
      </c>
      <c r="FG310" s="48">
        <f t="shared" si="725"/>
        <v>4</v>
      </c>
      <c r="FH310" s="48">
        <f t="shared" si="726"/>
        <v>88</v>
      </c>
      <c r="FI310" s="118">
        <f t="shared" si="727"/>
        <v>1267200</v>
      </c>
      <c r="FJ310" s="118">
        <f t="shared" si="728"/>
        <v>0</v>
      </c>
      <c r="FK310" s="202">
        <f t="shared" si="729"/>
        <v>0</v>
      </c>
      <c r="FL310" s="118">
        <f t="shared" si="730"/>
        <v>0</v>
      </c>
      <c r="FM310" s="51">
        <f t="shared" si="731"/>
        <v>0</v>
      </c>
      <c r="FO310" s="148"/>
      <c r="FP310" s="285"/>
      <c r="FQ310" s="284"/>
      <c r="FR310" s="142"/>
      <c r="FS310" s="142"/>
      <c r="FT310" s="142"/>
      <c r="FU310" s="142"/>
      <c r="FW310" s="301">
        <f t="shared" si="732"/>
        <v>19</v>
      </c>
      <c r="FX310" s="301">
        <v>13</v>
      </c>
      <c r="FY310" s="47" t="str">
        <f t="shared" si="737"/>
        <v>Sc2</v>
      </c>
      <c r="FZ310" s="106"/>
      <c r="GA310" s="170" t="s">
        <v>209</v>
      </c>
      <c r="GB310" s="170" t="s">
        <v>209</v>
      </c>
      <c r="GC310" s="170" t="s">
        <v>208</v>
      </c>
      <c r="GD310" s="170" t="s">
        <v>208</v>
      </c>
      <c r="GE310" s="170" t="s">
        <v>209</v>
      </c>
      <c r="GF310" s="106">
        <v>2</v>
      </c>
      <c r="GG310" s="48">
        <f t="shared" si="680"/>
        <v>50</v>
      </c>
      <c r="GH310" s="48">
        <f t="shared" si="681"/>
        <v>18</v>
      </c>
      <c r="GI310" s="48">
        <f t="shared" si="682"/>
        <v>4</v>
      </c>
      <c r="GJ310" s="48">
        <f t="shared" si="683"/>
        <v>4</v>
      </c>
      <c r="GK310" s="48">
        <f t="shared" si="684"/>
        <v>88</v>
      </c>
      <c r="GL310" s="118">
        <f t="shared" si="685"/>
        <v>1267200</v>
      </c>
      <c r="GM310" s="118">
        <f t="shared" si="686"/>
        <v>0</v>
      </c>
      <c r="GN310" s="202">
        <f t="shared" si="687"/>
        <v>0</v>
      </c>
      <c r="GO310" s="118">
        <f t="shared" si="688"/>
        <v>0</v>
      </c>
      <c r="GP310" s="51">
        <f t="shared" si="689"/>
        <v>0</v>
      </c>
      <c r="GT310" s="48">
        <v>1</v>
      </c>
      <c r="GU310" s="47" t="s">
        <v>51</v>
      </c>
      <c r="GV310" s="47" t="s">
        <v>37</v>
      </c>
      <c r="GW310" s="47" t="s">
        <v>39</v>
      </c>
      <c r="GX310" s="47" t="s">
        <v>38</v>
      </c>
      <c r="GY310" s="49"/>
      <c r="GZ310" s="47" t="s">
        <v>51</v>
      </c>
      <c r="HA310" s="172">
        <f>HE312</f>
        <v>34000000</v>
      </c>
      <c r="HB310" s="179">
        <f>HE313</f>
        <v>1000000</v>
      </c>
      <c r="HC310" s="181" t="s">
        <v>52</v>
      </c>
      <c r="HD310" s="182"/>
      <c r="HE310" s="158"/>
    </row>
    <row r="311" spans="13:213">
      <c r="M311" s="49" t="str">
        <f t="shared" si="748"/>
        <v>PIC-d</v>
      </c>
      <c r="N311" s="201" t="str">
        <f t="shared" si="738"/>
        <v/>
      </c>
      <c r="O311" s="47">
        <f t="shared" si="739"/>
        <v>1</v>
      </c>
      <c r="P311" s="47">
        <f t="shared" si="740"/>
        <v>1</v>
      </c>
      <c r="Q311" s="47">
        <f t="shared" si="741"/>
        <v>1</v>
      </c>
      <c r="R311" s="201" t="str">
        <f t="shared" si="742"/>
        <v/>
      </c>
      <c r="AE311" s="49" t="str">
        <f t="shared" si="749"/>
        <v>PIC-d</v>
      </c>
      <c r="AF311" s="201" t="str">
        <f t="shared" si="743"/>
        <v/>
      </c>
      <c r="AG311" s="47" t="str">
        <f t="shared" si="744"/>
        <v/>
      </c>
      <c r="AH311" s="47">
        <f t="shared" si="745"/>
        <v>1</v>
      </c>
      <c r="AI311" s="47">
        <f t="shared" si="746"/>
        <v>1</v>
      </c>
      <c r="AJ311" s="201" t="str">
        <f t="shared" si="747"/>
        <v/>
      </c>
      <c r="AT311" s="46">
        <f t="shared" si="750"/>
        <v>9</v>
      </c>
      <c r="AU311" s="47" t="str">
        <f t="shared" si="750"/>
        <v>Q</v>
      </c>
      <c r="AV311" s="47" t="str">
        <f t="shared" si="750"/>
        <v>Qn</v>
      </c>
      <c r="AW311" s="171">
        <f ca="1">$AW$141+AW226</f>
        <v>0</v>
      </c>
      <c r="AX311" s="171">
        <f ca="1">$AX$141+AX226</f>
        <v>0</v>
      </c>
      <c r="AY311" s="171">
        <f ca="1">$AY$141+AY226</f>
        <v>2.7498745774409569E-2</v>
      </c>
      <c r="AZ311" s="171">
        <f ca="1">$AZ$141+AZ226</f>
        <v>7.2655273939525667E-3</v>
      </c>
      <c r="BA311" s="171">
        <f ca="1">$BA$141+BA226</f>
        <v>2.9209181473823113E-2</v>
      </c>
      <c r="BK311" s="301">
        <f t="shared" si="690"/>
        <v>20</v>
      </c>
      <c r="BL311" s="301">
        <v>13</v>
      </c>
      <c r="BM311" s="47" t="str">
        <f t="shared" si="733"/>
        <v>Sc2</v>
      </c>
      <c r="BN311" s="106"/>
      <c r="BO311" s="170" t="s">
        <v>209</v>
      </c>
      <c r="BP311" s="170" t="s">
        <v>208</v>
      </c>
      <c r="BQ311" s="170" t="s">
        <v>209</v>
      </c>
      <c r="BR311" s="170" t="s">
        <v>209</v>
      </c>
      <c r="BS311" s="170" t="s">
        <v>208</v>
      </c>
      <c r="BT311" s="106">
        <v>2</v>
      </c>
      <c r="BU311" s="48">
        <f t="shared" si="691"/>
        <v>50</v>
      </c>
      <c r="BV311" s="48">
        <f t="shared" si="692"/>
        <v>4</v>
      </c>
      <c r="BW311" s="48">
        <f t="shared" si="693"/>
        <v>41</v>
      </c>
      <c r="BX311" s="48">
        <f t="shared" si="694"/>
        <v>68</v>
      </c>
      <c r="BY311" s="48">
        <f t="shared" si="695"/>
        <v>3</v>
      </c>
      <c r="BZ311" s="118">
        <f t="shared" si="696"/>
        <v>1672800</v>
      </c>
      <c r="CA311" s="118">
        <f t="shared" si="678"/>
        <v>0</v>
      </c>
      <c r="CB311" s="202">
        <f t="shared" si="679"/>
        <v>0</v>
      </c>
      <c r="CC311" s="118">
        <f t="shared" si="697"/>
        <v>0</v>
      </c>
      <c r="CD311" s="51">
        <f t="shared" si="698"/>
        <v>0</v>
      </c>
      <c r="CN311" s="301">
        <f t="shared" si="699"/>
        <v>20</v>
      </c>
      <c r="CO311" s="301">
        <v>13</v>
      </c>
      <c r="CP311" s="47" t="str">
        <f t="shared" si="734"/>
        <v>Sc2</v>
      </c>
      <c r="CQ311" s="106"/>
      <c r="CR311" s="170" t="s">
        <v>209</v>
      </c>
      <c r="CS311" s="170" t="s">
        <v>208</v>
      </c>
      <c r="CT311" s="170" t="s">
        <v>209</v>
      </c>
      <c r="CU311" s="170" t="s">
        <v>209</v>
      </c>
      <c r="CV311" s="170" t="s">
        <v>208</v>
      </c>
      <c r="CW311" s="106">
        <v>2</v>
      </c>
      <c r="CX311" s="48">
        <f t="shared" si="700"/>
        <v>50</v>
      </c>
      <c r="CY311" s="48">
        <f t="shared" si="701"/>
        <v>4</v>
      </c>
      <c r="CZ311" s="48">
        <f t="shared" si="702"/>
        <v>41</v>
      </c>
      <c r="DA311" s="48">
        <f t="shared" si="703"/>
        <v>68</v>
      </c>
      <c r="DB311" s="48">
        <f t="shared" si="704"/>
        <v>3</v>
      </c>
      <c r="DC311" s="118">
        <f t="shared" si="705"/>
        <v>1672800</v>
      </c>
      <c r="DD311" s="118">
        <f t="shared" si="706"/>
        <v>0</v>
      </c>
      <c r="DE311" s="202">
        <f t="shared" si="707"/>
        <v>0</v>
      </c>
      <c r="DF311" s="118">
        <f t="shared" si="708"/>
        <v>0</v>
      </c>
      <c r="DG311" s="51">
        <f t="shared" si="709"/>
        <v>0</v>
      </c>
      <c r="DI311" s="148"/>
      <c r="DJ311" s="285"/>
      <c r="DK311" s="284"/>
      <c r="DL311" s="142"/>
      <c r="DM311" s="142"/>
      <c r="DN311" s="142"/>
      <c r="DQ311" s="301">
        <f t="shared" si="710"/>
        <v>20</v>
      </c>
      <c r="DR311" s="301">
        <v>13</v>
      </c>
      <c r="DS311" s="47" t="str">
        <f t="shared" si="735"/>
        <v>Sc2</v>
      </c>
      <c r="DT311" s="106"/>
      <c r="DU311" s="170" t="s">
        <v>209</v>
      </c>
      <c r="DV311" s="170" t="s">
        <v>208</v>
      </c>
      <c r="DW311" s="170" t="s">
        <v>209</v>
      </c>
      <c r="DX311" s="170" t="s">
        <v>209</v>
      </c>
      <c r="DY311" s="170" t="s">
        <v>208</v>
      </c>
      <c r="DZ311" s="106">
        <v>2</v>
      </c>
      <c r="EA311" s="48">
        <f t="shared" si="711"/>
        <v>50</v>
      </c>
      <c r="EB311" s="48">
        <f t="shared" si="712"/>
        <v>4</v>
      </c>
      <c r="EC311" s="48">
        <f t="shared" si="713"/>
        <v>41</v>
      </c>
      <c r="ED311" s="48">
        <f t="shared" si="714"/>
        <v>68</v>
      </c>
      <c r="EE311" s="48">
        <f t="shared" si="715"/>
        <v>3</v>
      </c>
      <c r="EF311" s="118">
        <f t="shared" si="716"/>
        <v>1672800</v>
      </c>
      <c r="EG311" s="118">
        <f t="shared" si="717"/>
        <v>0</v>
      </c>
      <c r="EH311" s="202">
        <f t="shared" si="718"/>
        <v>0</v>
      </c>
      <c r="EI311" s="118">
        <f t="shared" si="719"/>
        <v>0</v>
      </c>
      <c r="EJ311" s="51">
        <f t="shared" si="720"/>
        <v>0</v>
      </c>
      <c r="EL311" s="148"/>
      <c r="EM311" s="285"/>
      <c r="EN311" s="284"/>
      <c r="EO311" s="142"/>
      <c r="EP311" s="142"/>
      <c r="EQ311" s="142"/>
      <c r="ER311" s="142"/>
      <c r="ET311" s="301">
        <f t="shared" si="721"/>
        <v>20</v>
      </c>
      <c r="EU311" s="301">
        <v>13</v>
      </c>
      <c r="EV311" s="47" t="str">
        <f t="shared" si="736"/>
        <v>Sc2</v>
      </c>
      <c r="EW311" s="106"/>
      <c r="EX311" s="170" t="s">
        <v>209</v>
      </c>
      <c r="EY311" s="170" t="s">
        <v>208</v>
      </c>
      <c r="EZ311" s="170" t="s">
        <v>209</v>
      </c>
      <c r="FA311" s="170" t="s">
        <v>209</v>
      </c>
      <c r="FB311" s="170" t="s">
        <v>208</v>
      </c>
      <c r="FC311" s="106">
        <v>2</v>
      </c>
      <c r="FD311" s="48">
        <f t="shared" si="722"/>
        <v>50</v>
      </c>
      <c r="FE311" s="48">
        <f t="shared" si="723"/>
        <v>4</v>
      </c>
      <c r="FF311" s="48">
        <f t="shared" si="724"/>
        <v>41</v>
      </c>
      <c r="FG311" s="48">
        <f t="shared" si="725"/>
        <v>68</v>
      </c>
      <c r="FH311" s="48">
        <f t="shared" si="726"/>
        <v>3</v>
      </c>
      <c r="FI311" s="118">
        <f t="shared" si="727"/>
        <v>1672800</v>
      </c>
      <c r="FJ311" s="118">
        <f t="shared" si="728"/>
        <v>0</v>
      </c>
      <c r="FK311" s="202">
        <f t="shared" si="729"/>
        <v>0</v>
      </c>
      <c r="FL311" s="118">
        <f t="shared" si="730"/>
        <v>0</v>
      </c>
      <c r="FM311" s="51">
        <f t="shared" si="731"/>
        <v>0</v>
      </c>
      <c r="FO311" s="148"/>
      <c r="FP311" s="285"/>
      <c r="FQ311" s="284"/>
      <c r="FR311" s="142"/>
      <c r="FS311" s="142"/>
      <c r="FT311" s="142"/>
      <c r="FU311" s="142"/>
      <c r="FW311" s="301">
        <f t="shared" si="732"/>
        <v>20</v>
      </c>
      <c r="FX311" s="301">
        <v>13</v>
      </c>
      <c r="FY311" s="47" t="str">
        <f t="shared" si="737"/>
        <v>Sc2</v>
      </c>
      <c r="FZ311" s="106"/>
      <c r="GA311" s="170" t="s">
        <v>209</v>
      </c>
      <c r="GB311" s="170" t="s">
        <v>208</v>
      </c>
      <c r="GC311" s="170" t="s">
        <v>209</v>
      </c>
      <c r="GD311" s="170" t="s">
        <v>209</v>
      </c>
      <c r="GE311" s="170" t="s">
        <v>208</v>
      </c>
      <c r="GF311" s="106">
        <v>2</v>
      </c>
      <c r="GG311" s="48">
        <f t="shared" si="680"/>
        <v>50</v>
      </c>
      <c r="GH311" s="48">
        <f t="shared" si="681"/>
        <v>4</v>
      </c>
      <c r="GI311" s="48">
        <f t="shared" si="682"/>
        <v>41</v>
      </c>
      <c r="GJ311" s="48">
        <f t="shared" si="683"/>
        <v>68</v>
      </c>
      <c r="GK311" s="48">
        <f t="shared" si="684"/>
        <v>3</v>
      </c>
      <c r="GL311" s="118">
        <f t="shared" si="685"/>
        <v>1672800</v>
      </c>
      <c r="GM311" s="118">
        <f t="shared" si="686"/>
        <v>0</v>
      </c>
      <c r="GN311" s="202">
        <f t="shared" si="687"/>
        <v>0</v>
      </c>
      <c r="GO311" s="118">
        <f t="shared" si="688"/>
        <v>0</v>
      </c>
      <c r="GP311" s="51">
        <f t="shared" si="689"/>
        <v>0</v>
      </c>
      <c r="GT311" s="48">
        <f t="shared" ref="GT311:GT348" si="751">COUNTIF(GY$362:GY$617,GU311)</f>
        <v>1</v>
      </c>
      <c r="GU311" s="221">
        <f>LARGE(GY$362:GY$617,SUM(GT$310:GT310))</f>
        <v>16000</v>
      </c>
      <c r="GV311" s="372">
        <f t="shared" ref="GV311:GV342" si="752">SUMIF($GY$362:$GY$617,GU311,$GZ$362:$GZ$617)</f>
        <v>2196.3328213118384</v>
      </c>
      <c r="GW311" s="373">
        <f t="shared" ref="GW311:GW342" si="753">PRODUCT(GU311:GV311)/$AN$4/$AM$19</f>
        <v>3.3450268875182044E-3</v>
      </c>
      <c r="GX311" s="374">
        <f>$AN$4/GV311</f>
        <v>79720.335780175519</v>
      </c>
      <c r="GY311" s="375"/>
      <c r="GZ311" s="369">
        <f>GU311</f>
        <v>16000</v>
      </c>
      <c r="HA311" s="344">
        <f>IF(GX311&lt;HA$4,0,1)</f>
        <v>0</v>
      </c>
      <c r="HB311" s="376">
        <f>IF(GX311&lt;HB$4,GW311,)</f>
        <v>3.3450268875182044E-3</v>
      </c>
      <c r="HC311" s="377" t="s">
        <v>65</v>
      </c>
      <c r="HD311" s="393"/>
      <c r="HE311" s="378">
        <v>17000000</v>
      </c>
    </row>
    <row r="312" spans="13:213">
      <c r="M312" s="49" t="str">
        <f t="shared" si="748"/>
        <v>PIC-d</v>
      </c>
      <c r="N312" s="201" t="str">
        <f t="shared" si="738"/>
        <v/>
      </c>
      <c r="O312" s="47" t="str">
        <f t="shared" si="739"/>
        <v/>
      </c>
      <c r="P312" s="47">
        <f t="shared" si="740"/>
        <v>1</v>
      </c>
      <c r="Q312" s="47">
        <f t="shared" si="741"/>
        <v>1</v>
      </c>
      <c r="R312" s="201" t="str">
        <f t="shared" si="742"/>
        <v/>
      </c>
      <c r="AE312" s="49" t="str">
        <f t="shared" si="749"/>
        <v>PIC-d</v>
      </c>
      <c r="AF312" s="201">
        <f t="shared" si="743"/>
        <v>1</v>
      </c>
      <c r="AG312" s="47" t="str">
        <f t="shared" si="744"/>
        <v/>
      </c>
      <c r="AH312" s="47">
        <f t="shared" si="745"/>
        <v>1</v>
      </c>
      <c r="AI312" s="47">
        <f t="shared" si="746"/>
        <v>1</v>
      </c>
      <c r="AJ312" s="201" t="str">
        <f t="shared" si="747"/>
        <v/>
      </c>
      <c r="AT312" s="46">
        <f t="shared" si="750"/>
        <v>10</v>
      </c>
      <c r="AU312" s="47" t="str">
        <f t="shared" si="750"/>
        <v>J</v>
      </c>
      <c r="AV312" s="47" t="str">
        <f t="shared" si="750"/>
        <v>Jk</v>
      </c>
      <c r="AW312" s="171">
        <f ca="1">$AW$142+AW227</f>
        <v>0</v>
      </c>
      <c r="AX312" s="171">
        <f ca="1">$AX$142+AX227</f>
        <v>0</v>
      </c>
      <c r="AY312" s="171">
        <f ca="1">$AY$142+AY227</f>
        <v>6.591486722530196E-3</v>
      </c>
      <c r="AZ312" s="171">
        <f ca="1">$AZ$142+AZ227</f>
        <v>1.4163990817369874E-2</v>
      </c>
      <c r="BA312" s="171">
        <f ca="1">$BA$142+BA227</f>
        <v>2.8410934971114493E-2</v>
      </c>
      <c r="BK312" s="301">
        <f t="shared" si="690"/>
        <v>21</v>
      </c>
      <c r="BL312" s="301">
        <v>13</v>
      </c>
      <c r="BM312" s="47" t="str">
        <f t="shared" si="733"/>
        <v>Sc2</v>
      </c>
      <c r="BN312" s="106"/>
      <c r="BO312" s="170" t="s">
        <v>209</v>
      </c>
      <c r="BP312" s="170" t="s">
        <v>208</v>
      </c>
      <c r="BQ312" s="170" t="s">
        <v>209</v>
      </c>
      <c r="BR312" s="170" t="s">
        <v>208</v>
      </c>
      <c r="BS312" s="170" t="s">
        <v>209</v>
      </c>
      <c r="BT312" s="106">
        <v>2</v>
      </c>
      <c r="BU312" s="48">
        <f t="shared" si="691"/>
        <v>50</v>
      </c>
      <c r="BV312" s="48">
        <f t="shared" si="692"/>
        <v>4</v>
      </c>
      <c r="BW312" s="48">
        <f t="shared" si="693"/>
        <v>41</v>
      </c>
      <c r="BX312" s="48">
        <f t="shared" si="694"/>
        <v>4</v>
      </c>
      <c r="BY312" s="48">
        <f t="shared" si="695"/>
        <v>88</v>
      </c>
      <c r="BZ312" s="118">
        <f t="shared" si="696"/>
        <v>2886400</v>
      </c>
      <c r="CA312" s="118">
        <f t="shared" si="678"/>
        <v>0</v>
      </c>
      <c r="CB312" s="202">
        <f t="shared" si="679"/>
        <v>0</v>
      </c>
      <c r="CC312" s="118">
        <f t="shared" si="697"/>
        <v>0</v>
      </c>
      <c r="CD312" s="51">
        <f t="shared" si="698"/>
        <v>0</v>
      </c>
      <c r="CN312" s="301">
        <f t="shared" si="699"/>
        <v>21</v>
      </c>
      <c r="CO312" s="301">
        <v>13</v>
      </c>
      <c r="CP312" s="47" t="str">
        <f t="shared" si="734"/>
        <v>Sc2</v>
      </c>
      <c r="CQ312" s="106"/>
      <c r="CR312" s="170" t="s">
        <v>209</v>
      </c>
      <c r="CS312" s="170" t="s">
        <v>208</v>
      </c>
      <c r="CT312" s="170" t="s">
        <v>209</v>
      </c>
      <c r="CU312" s="170" t="s">
        <v>208</v>
      </c>
      <c r="CV312" s="170" t="s">
        <v>209</v>
      </c>
      <c r="CW312" s="106">
        <v>2</v>
      </c>
      <c r="CX312" s="48">
        <f t="shared" si="700"/>
        <v>50</v>
      </c>
      <c r="CY312" s="48">
        <f t="shared" si="701"/>
        <v>4</v>
      </c>
      <c r="CZ312" s="48">
        <f t="shared" si="702"/>
        <v>41</v>
      </c>
      <c r="DA312" s="48">
        <f t="shared" si="703"/>
        <v>4</v>
      </c>
      <c r="DB312" s="48">
        <f t="shared" si="704"/>
        <v>88</v>
      </c>
      <c r="DC312" s="118">
        <f t="shared" si="705"/>
        <v>2886400</v>
      </c>
      <c r="DD312" s="118">
        <f t="shared" si="706"/>
        <v>0</v>
      </c>
      <c r="DE312" s="202">
        <f t="shared" si="707"/>
        <v>0</v>
      </c>
      <c r="DF312" s="118">
        <f t="shared" si="708"/>
        <v>0</v>
      </c>
      <c r="DG312" s="51">
        <f t="shared" si="709"/>
        <v>0</v>
      </c>
      <c r="DI312" s="148"/>
      <c r="DJ312" s="285"/>
      <c r="DK312" s="284"/>
      <c r="DL312" s="142"/>
      <c r="DM312" s="142"/>
      <c r="DN312" s="142"/>
      <c r="DQ312" s="301">
        <f t="shared" si="710"/>
        <v>21</v>
      </c>
      <c r="DR312" s="301">
        <v>13</v>
      </c>
      <c r="DS312" s="47" t="str">
        <f t="shared" si="735"/>
        <v>Sc2</v>
      </c>
      <c r="DT312" s="106"/>
      <c r="DU312" s="170" t="s">
        <v>209</v>
      </c>
      <c r="DV312" s="170" t="s">
        <v>208</v>
      </c>
      <c r="DW312" s="170" t="s">
        <v>209</v>
      </c>
      <c r="DX312" s="170" t="s">
        <v>208</v>
      </c>
      <c r="DY312" s="170" t="s">
        <v>209</v>
      </c>
      <c r="DZ312" s="106">
        <v>2</v>
      </c>
      <c r="EA312" s="48">
        <f t="shared" si="711"/>
        <v>50</v>
      </c>
      <c r="EB312" s="48">
        <f t="shared" si="712"/>
        <v>4</v>
      </c>
      <c r="EC312" s="48">
        <f t="shared" si="713"/>
        <v>41</v>
      </c>
      <c r="ED312" s="48">
        <f t="shared" si="714"/>
        <v>4</v>
      </c>
      <c r="EE312" s="48">
        <f t="shared" si="715"/>
        <v>88</v>
      </c>
      <c r="EF312" s="118">
        <f t="shared" si="716"/>
        <v>2886400</v>
      </c>
      <c r="EG312" s="118">
        <f t="shared" si="717"/>
        <v>0</v>
      </c>
      <c r="EH312" s="202">
        <f t="shared" si="718"/>
        <v>0</v>
      </c>
      <c r="EI312" s="118">
        <f t="shared" si="719"/>
        <v>0</v>
      </c>
      <c r="EJ312" s="51">
        <f t="shared" si="720"/>
        <v>0</v>
      </c>
      <c r="EL312" s="148"/>
      <c r="EM312" s="285"/>
      <c r="EN312" s="284"/>
      <c r="EO312" s="142"/>
      <c r="EP312" s="142"/>
      <c r="EQ312" s="142"/>
      <c r="ER312" s="142"/>
      <c r="ET312" s="301">
        <f t="shared" si="721"/>
        <v>21</v>
      </c>
      <c r="EU312" s="301">
        <v>13</v>
      </c>
      <c r="EV312" s="47" t="str">
        <f t="shared" si="736"/>
        <v>Sc2</v>
      </c>
      <c r="EW312" s="106"/>
      <c r="EX312" s="170" t="s">
        <v>209</v>
      </c>
      <c r="EY312" s="170" t="s">
        <v>208</v>
      </c>
      <c r="EZ312" s="170" t="s">
        <v>209</v>
      </c>
      <c r="FA312" s="170" t="s">
        <v>208</v>
      </c>
      <c r="FB312" s="170" t="s">
        <v>209</v>
      </c>
      <c r="FC312" s="106">
        <v>2</v>
      </c>
      <c r="FD312" s="48">
        <f t="shared" si="722"/>
        <v>50</v>
      </c>
      <c r="FE312" s="48">
        <f t="shared" si="723"/>
        <v>4</v>
      </c>
      <c r="FF312" s="48">
        <f t="shared" si="724"/>
        <v>41</v>
      </c>
      <c r="FG312" s="48">
        <f t="shared" si="725"/>
        <v>4</v>
      </c>
      <c r="FH312" s="48">
        <f t="shared" si="726"/>
        <v>88</v>
      </c>
      <c r="FI312" s="118">
        <f t="shared" si="727"/>
        <v>2886400</v>
      </c>
      <c r="FJ312" s="118">
        <f t="shared" si="728"/>
        <v>0</v>
      </c>
      <c r="FK312" s="202">
        <f t="shared" si="729"/>
        <v>0</v>
      </c>
      <c r="FL312" s="118">
        <f t="shared" si="730"/>
        <v>0</v>
      </c>
      <c r="FM312" s="51">
        <f t="shared" si="731"/>
        <v>0</v>
      </c>
      <c r="FO312" s="148"/>
      <c r="FP312" s="285"/>
      <c r="FQ312" s="284"/>
      <c r="FR312" s="142"/>
      <c r="FS312" s="142"/>
      <c r="FT312" s="142"/>
      <c r="FU312" s="142"/>
      <c r="FW312" s="301">
        <f t="shared" si="732"/>
        <v>21</v>
      </c>
      <c r="FX312" s="301">
        <v>13</v>
      </c>
      <c r="FY312" s="47" t="str">
        <f t="shared" si="737"/>
        <v>Sc2</v>
      </c>
      <c r="FZ312" s="106"/>
      <c r="GA312" s="170" t="s">
        <v>209</v>
      </c>
      <c r="GB312" s="170" t="s">
        <v>208</v>
      </c>
      <c r="GC312" s="170" t="s">
        <v>209</v>
      </c>
      <c r="GD312" s="170" t="s">
        <v>208</v>
      </c>
      <c r="GE312" s="170" t="s">
        <v>209</v>
      </c>
      <c r="GF312" s="106">
        <v>2</v>
      </c>
      <c r="GG312" s="48">
        <f t="shared" si="680"/>
        <v>50</v>
      </c>
      <c r="GH312" s="48">
        <f t="shared" si="681"/>
        <v>4</v>
      </c>
      <c r="GI312" s="48">
        <f t="shared" si="682"/>
        <v>41</v>
      </c>
      <c r="GJ312" s="48">
        <f t="shared" si="683"/>
        <v>4</v>
      </c>
      <c r="GK312" s="48">
        <f t="shared" si="684"/>
        <v>88</v>
      </c>
      <c r="GL312" s="118">
        <f t="shared" si="685"/>
        <v>2886400</v>
      </c>
      <c r="GM312" s="118">
        <f t="shared" si="686"/>
        <v>0</v>
      </c>
      <c r="GN312" s="202">
        <f t="shared" si="687"/>
        <v>0</v>
      </c>
      <c r="GO312" s="118">
        <f t="shared" si="688"/>
        <v>0</v>
      </c>
      <c r="GP312" s="51">
        <f t="shared" si="689"/>
        <v>0</v>
      </c>
      <c r="GT312" s="48">
        <f t="shared" si="751"/>
        <v>3</v>
      </c>
      <c r="GU312" s="221">
        <f>LARGE(GY$362:GY$617,SUM(GT$310:GT311))</f>
        <v>14400</v>
      </c>
      <c r="GV312" s="372">
        <f t="shared" si="752"/>
        <v>5722.6671844180673</v>
      </c>
      <c r="GW312" s="373">
        <f t="shared" si="753"/>
        <v>7.8440880512301893E-3</v>
      </c>
      <c r="GX312" s="374">
        <f t="shared" ref="GX312:GX342" si="754">$AN$4/GV312</f>
        <v>30596.290917764596</v>
      </c>
      <c r="GY312" s="375"/>
      <c r="GZ312" s="369">
        <f t="shared" ref="GZ312:GZ348" si="755">GU312</f>
        <v>14400</v>
      </c>
      <c r="HA312" s="344">
        <f t="shared" ref="HA312:HA348" si="756">IF(GX312&lt;HA$4,0,1)</f>
        <v>0</v>
      </c>
      <c r="HB312" s="376">
        <f t="shared" ref="HB312:HB328" si="757">IF(GX312&lt;HB$4,GW312,)</f>
        <v>7.8440880512301893E-3</v>
      </c>
      <c r="HC312" s="379" t="s">
        <v>75</v>
      </c>
      <c r="HD312" s="380"/>
      <c r="HE312" s="378">
        <v>34000000</v>
      </c>
    </row>
    <row r="313" spans="13:213">
      <c r="M313" s="49" t="str">
        <f t="shared" si="748"/>
        <v>PIC-d</v>
      </c>
      <c r="N313" s="201" t="str">
        <f t="shared" si="738"/>
        <v/>
      </c>
      <c r="O313" s="47" t="str">
        <f t="shared" si="739"/>
        <v/>
      </c>
      <c r="P313" s="47">
        <f t="shared" si="740"/>
        <v>1</v>
      </c>
      <c r="Q313" s="47">
        <f t="shared" si="741"/>
        <v>1</v>
      </c>
      <c r="R313" s="201">
        <f t="shared" si="742"/>
        <v>1</v>
      </c>
      <c r="AE313" s="49" t="str">
        <f t="shared" si="749"/>
        <v>PIC-d</v>
      </c>
      <c r="AF313" s="201">
        <f t="shared" si="743"/>
        <v>1</v>
      </c>
      <c r="AG313" s="47">
        <f t="shared" si="744"/>
        <v>1</v>
      </c>
      <c r="AH313" s="47">
        <f t="shared" si="745"/>
        <v>1</v>
      </c>
      <c r="AI313" s="47">
        <f t="shared" si="746"/>
        <v>1</v>
      </c>
      <c r="AJ313" s="201">
        <f t="shared" si="747"/>
        <v>1</v>
      </c>
      <c r="AT313" s="46">
        <f t="shared" si="750"/>
        <v>11</v>
      </c>
      <c r="AU313" s="47">
        <f t="shared" si="750"/>
        <v>10</v>
      </c>
      <c r="AV313" s="47" t="str">
        <f t="shared" si="750"/>
        <v>Te</v>
      </c>
      <c r="AW313" s="171">
        <f ca="1">$AW$143+AW228</f>
        <v>0</v>
      </c>
      <c r="AX313" s="171">
        <f ca="1">$AX$143+AX228</f>
        <v>0</v>
      </c>
      <c r="AY313" s="171">
        <f ca="1">$AY$143+AY228</f>
        <v>8.0321102417893336E-3</v>
      </c>
      <c r="AZ313" s="171">
        <f ca="1">$AZ$143+AZ228</f>
        <v>1.0346321270447642E-2</v>
      </c>
      <c r="BA313" s="171">
        <f ca="1">$BA$143+BA228</f>
        <v>2.1556259123903715E-2</v>
      </c>
      <c r="BK313" s="301">
        <f t="shared" si="690"/>
        <v>22</v>
      </c>
      <c r="BL313" s="301">
        <v>13</v>
      </c>
      <c r="BM313" s="47" t="str">
        <f t="shared" si="733"/>
        <v>Sc2</v>
      </c>
      <c r="BN313" s="106"/>
      <c r="BO313" s="170" t="s">
        <v>209</v>
      </c>
      <c r="BP313" s="170" t="s">
        <v>208</v>
      </c>
      <c r="BQ313" s="170" t="s">
        <v>208</v>
      </c>
      <c r="BR313" s="170" t="s">
        <v>209</v>
      </c>
      <c r="BS313" s="170" t="s">
        <v>209</v>
      </c>
      <c r="BT313" s="106">
        <v>2</v>
      </c>
      <c r="BU313" s="48">
        <f t="shared" si="691"/>
        <v>50</v>
      </c>
      <c r="BV313" s="48">
        <f t="shared" si="692"/>
        <v>4</v>
      </c>
      <c r="BW313" s="48">
        <f t="shared" si="693"/>
        <v>4</v>
      </c>
      <c r="BX313" s="48">
        <f t="shared" si="694"/>
        <v>68</v>
      </c>
      <c r="BY313" s="48">
        <f t="shared" si="695"/>
        <v>88</v>
      </c>
      <c r="BZ313" s="118">
        <f t="shared" si="696"/>
        <v>4787200</v>
      </c>
      <c r="CA313" s="118">
        <f t="shared" si="678"/>
        <v>0</v>
      </c>
      <c r="CB313" s="202">
        <f t="shared" si="679"/>
        <v>0</v>
      </c>
      <c r="CC313" s="118">
        <f t="shared" si="697"/>
        <v>0</v>
      </c>
      <c r="CD313" s="51">
        <f t="shared" si="698"/>
        <v>0</v>
      </c>
      <c r="CN313" s="301">
        <f t="shared" si="699"/>
        <v>22</v>
      </c>
      <c r="CO313" s="301">
        <v>13</v>
      </c>
      <c r="CP313" s="47" t="str">
        <f t="shared" si="734"/>
        <v>Sc2</v>
      </c>
      <c r="CQ313" s="106"/>
      <c r="CR313" s="170" t="s">
        <v>209</v>
      </c>
      <c r="CS313" s="170" t="s">
        <v>208</v>
      </c>
      <c r="CT313" s="170" t="s">
        <v>208</v>
      </c>
      <c r="CU313" s="170" t="s">
        <v>209</v>
      </c>
      <c r="CV313" s="170" t="s">
        <v>209</v>
      </c>
      <c r="CW313" s="106">
        <v>2</v>
      </c>
      <c r="CX313" s="48">
        <f t="shared" si="700"/>
        <v>50</v>
      </c>
      <c r="CY313" s="48">
        <f t="shared" si="701"/>
        <v>4</v>
      </c>
      <c r="CZ313" s="48">
        <f t="shared" si="702"/>
        <v>4</v>
      </c>
      <c r="DA313" s="48">
        <f t="shared" si="703"/>
        <v>68</v>
      </c>
      <c r="DB313" s="48">
        <f t="shared" si="704"/>
        <v>88</v>
      </c>
      <c r="DC313" s="118">
        <f t="shared" si="705"/>
        <v>4787200</v>
      </c>
      <c r="DD313" s="118">
        <f t="shared" si="706"/>
        <v>0</v>
      </c>
      <c r="DE313" s="202">
        <f t="shared" si="707"/>
        <v>0</v>
      </c>
      <c r="DF313" s="118">
        <f t="shared" si="708"/>
        <v>0</v>
      </c>
      <c r="DG313" s="51">
        <f t="shared" si="709"/>
        <v>0</v>
      </c>
      <c r="DI313" s="148"/>
      <c r="DJ313" s="285"/>
      <c r="DK313" s="284"/>
      <c r="DL313" s="142"/>
      <c r="DM313" s="142"/>
      <c r="DN313" s="142"/>
      <c r="DQ313" s="301">
        <f t="shared" si="710"/>
        <v>22</v>
      </c>
      <c r="DR313" s="301">
        <v>13</v>
      </c>
      <c r="DS313" s="47" t="str">
        <f t="shared" si="735"/>
        <v>Sc2</v>
      </c>
      <c r="DT313" s="106"/>
      <c r="DU313" s="170" t="s">
        <v>209</v>
      </c>
      <c r="DV313" s="170" t="s">
        <v>208</v>
      </c>
      <c r="DW313" s="170" t="s">
        <v>208</v>
      </c>
      <c r="DX313" s="170" t="s">
        <v>209</v>
      </c>
      <c r="DY313" s="170" t="s">
        <v>209</v>
      </c>
      <c r="DZ313" s="106">
        <v>2</v>
      </c>
      <c r="EA313" s="48">
        <f t="shared" si="711"/>
        <v>50</v>
      </c>
      <c r="EB313" s="48">
        <f t="shared" si="712"/>
        <v>4</v>
      </c>
      <c r="EC313" s="48">
        <f t="shared" si="713"/>
        <v>4</v>
      </c>
      <c r="ED313" s="48">
        <f t="shared" si="714"/>
        <v>68</v>
      </c>
      <c r="EE313" s="48">
        <f t="shared" si="715"/>
        <v>88</v>
      </c>
      <c r="EF313" s="118">
        <f t="shared" si="716"/>
        <v>4787200</v>
      </c>
      <c r="EG313" s="118">
        <f t="shared" si="717"/>
        <v>0</v>
      </c>
      <c r="EH313" s="202">
        <f t="shared" si="718"/>
        <v>0</v>
      </c>
      <c r="EI313" s="118">
        <f t="shared" si="719"/>
        <v>0</v>
      </c>
      <c r="EJ313" s="51">
        <f t="shared" si="720"/>
        <v>0</v>
      </c>
      <c r="EL313" s="148"/>
      <c r="EM313" s="285"/>
      <c r="EN313" s="284"/>
      <c r="EO313" s="142"/>
      <c r="EP313" s="142"/>
      <c r="EQ313" s="142"/>
      <c r="ER313" s="142"/>
      <c r="ET313" s="301">
        <f t="shared" si="721"/>
        <v>22</v>
      </c>
      <c r="EU313" s="301">
        <v>13</v>
      </c>
      <c r="EV313" s="47" t="str">
        <f t="shared" si="736"/>
        <v>Sc2</v>
      </c>
      <c r="EW313" s="106"/>
      <c r="EX313" s="170" t="s">
        <v>209</v>
      </c>
      <c r="EY313" s="170" t="s">
        <v>208</v>
      </c>
      <c r="EZ313" s="170" t="s">
        <v>208</v>
      </c>
      <c r="FA313" s="170" t="s">
        <v>209</v>
      </c>
      <c r="FB313" s="170" t="s">
        <v>209</v>
      </c>
      <c r="FC313" s="106">
        <v>2</v>
      </c>
      <c r="FD313" s="48">
        <f t="shared" si="722"/>
        <v>50</v>
      </c>
      <c r="FE313" s="48">
        <f t="shared" si="723"/>
        <v>4</v>
      </c>
      <c r="FF313" s="48">
        <f t="shared" si="724"/>
        <v>4</v>
      </c>
      <c r="FG313" s="48">
        <f t="shared" si="725"/>
        <v>68</v>
      </c>
      <c r="FH313" s="48">
        <f t="shared" si="726"/>
        <v>88</v>
      </c>
      <c r="FI313" s="118">
        <f t="shared" si="727"/>
        <v>4787200</v>
      </c>
      <c r="FJ313" s="118">
        <f t="shared" si="728"/>
        <v>0</v>
      </c>
      <c r="FK313" s="202">
        <f t="shared" si="729"/>
        <v>0</v>
      </c>
      <c r="FL313" s="118">
        <f t="shared" si="730"/>
        <v>0</v>
      </c>
      <c r="FM313" s="51">
        <f t="shared" si="731"/>
        <v>0</v>
      </c>
      <c r="FO313" s="148"/>
      <c r="FP313" s="285"/>
      <c r="FQ313" s="284"/>
      <c r="FR313" s="142"/>
      <c r="FS313" s="142"/>
      <c r="FT313" s="142"/>
      <c r="FU313" s="142"/>
      <c r="FW313" s="301">
        <f t="shared" si="732"/>
        <v>22</v>
      </c>
      <c r="FX313" s="301">
        <v>13</v>
      </c>
      <c r="FY313" s="47" t="str">
        <f t="shared" si="737"/>
        <v>Sc2</v>
      </c>
      <c r="FZ313" s="106"/>
      <c r="GA313" s="170" t="s">
        <v>209</v>
      </c>
      <c r="GB313" s="170" t="s">
        <v>208</v>
      </c>
      <c r="GC313" s="170" t="s">
        <v>208</v>
      </c>
      <c r="GD313" s="170" t="s">
        <v>209</v>
      </c>
      <c r="GE313" s="170" t="s">
        <v>209</v>
      </c>
      <c r="GF313" s="106">
        <v>2</v>
      </c>
      <c r="GG313" s="48">
        <f t="shared" si="680"/>
        <v>50</v>
      </c>
      <c r="GH313" s="48">
        <f t="shared" si="681"/>
        <v>4</v>
      </c>
      <c r="GI313" s="48">
        <f t="shared" si="682"/>
        <v>4</v>
      </c>
      <c r="GJ313" s="48">
        <f t="shared" si="683"/>
        <v>68</v>
      </c>
      <c r="GK313" s="48">
        <f t="shared" si="684"/>
        <v>88</v>
      </c>
      <c r="GL313" s="118">
        <f t="shared" si="685"/>
        <v>4787200</v>
      </c>
      <c r="GM313" s="118">
        <f t="shared" si="686"/>
        <v>0</v>
      </c>
      <c r="GN313" s="202">
        <f t="shared" si="687"/>
        <v>0</v>
      </c>
      <c r="GO313" s="118">
        <f t="shared" si="688"/>
        <v>0</v>
      </c>
      <c r="GP313" s="51">
        <f t="shared" si="689"/>
        <v>0</v>
      </c>
      <c r="GT313" s="48">
        <f t="shared" si="751"/>
        <v>1</v>
      </c>
      <c r="GU313" s="221">
        <f>LARGE(GY$362:GY$617,SUM(GT$310:GT312))</f>
        <v>10000</v>
      </c>
      <c r="GV313" s="372">
        <f t="shared" si="752"/>
        <v>4169.600590459193</v>
      </c>
      <c r="GW313" s="373">
        <f t="shared" si="753"/>
        <v>3.9689528011080258E-3</v>
      </c>
      <c r="GX313" s="374">
        <f t="shared" si="754"/>
        <v>41992.604855401099</v>
      </c>
      <c r="GY313" s="375"/>
      <c r="GZ313" s="369">
        <f t="shared" si="755"/>
        <v>10000</v>
      </c>
      <c r="HA313" s="344">
        <f t="shared" si="756"/>
        <v>0</v>
      </c>
      <c r="HB313" s="376">
        <f t="shared" si="757"/>
        <v>3.9689528011080258E-3</v>
      </c>
      <c r="HC313" s="381" t="s">
        <v>79</v>
      </c>
      <c r="HD313" s="380"/>
      <c r="HE313" s="378">
        <v>1000000</v>
      </c>
    </row>
    <row r="314" spans="13:213">
      <c r="M314" s="49" t="str">
        <f t="shared" si="748"/>
        <v>PIC-d</v>
      </c>
      <c r="N314" s="201">
        <f t="shared" si="738"/>
        <v>1</v>
      </c>
      <c r="O314" s="47" t="str">
        <f t="shared" si="739"/>
        <v/>
      </c>
      <c r="P314" s="47">
        <f t="shared" si="740"/>
        <v>1</v>
      </c>
      <c r="Q314" s="47">
        <f t="shared" si="741"/>
        <v>1</v>
      </c>
      <c r="R314" s="201">
        <f t="shared" si="742"/>
        <v>1</v>
      </c>
      <c r="AE314" s="49" t="str">
        <f t="shared" si="749"/>
        <v>PIC-d</v>
      </c>
      <c r="AF314" s="201">
        <f t="shared" si="743"/>
        <v>1</v>
      </c>
      <c r="AG314" s="47">
        <f t="shared" si="744"/>
        <v>1</v>
      </c>
      <c r="AH314" s="47">
        <f t="shared" si="745"/>
        <v>1</v>
      </c>
      <c r="AI314" s="47">
        <f t="shared" si="746"/>
        <v>1</v>
      </c>
      <c r="AJ314" s="201">
        <f t="shared" si="747"/>
        <v>1</v>
      </c>
      <c r="AT314" s="46">
        <f t="shared" si="750"/>
        <v>12</v>
      </c>
      <c r="AU314" s="47">
        <f t="shared" si="750"/>
        <v>9</v>
      </c>
      <c r="AV314" s="47" t="str">
        <f t="shared" si="750"/>
        <v>Nn</v>
      </c>
      <c r="AW314" s="171">
        <f ca="1">$AW$144+AW229</f>
        <v>0</v>
      </c>
      <c r="AX314" s="171">
        <f ca="1">$AX$144+AX229</f>
        <v>0</v>
      </c>
      <c r="AY314" s="171">
        <f ca="1">$AY$144+AY229</f>
        <v>1.6767165466721502E-2</v>
      </c>
      <c r="AZ314" s="171">
        <f ca="1">$AZ$144+AZ229</f>
        <v>3.2541120246822965E-2</v>
      </c>
      <c r="BA314" s="171">
        <f ca="1">$BA$144+BA229</f>
        <v>2.1410798989079285E-2</v>
      </c>
      <c r="BK314" s="301">
        <f t="shared" si="690"/>
        <v>23</v>
      </c>
      <c r="BL314" s="301">
        <v>13</v>
      </c>
      <c r="BM314" s="47" t="str">
        <f t="shared" si="733"/>
        <v>Sc2</v>
      </c>
      <c r="BN314" s="106"/>
      <c r="BO314" s="170" t="s">
        <v>208</v>
      </c>
      <c r="BP314" s="170" t="s">
        <v>209</v>
      </c>
      <c r="BQ314" s="170" t="s">
        <v>209</v>
      </c>
      <c r="BR314" s="170" t="s">
        <v>209</v>
      </c>
      <c r="BS314" s="170" t="s">
        <v>208</v>
      </c>
      <c r="BT314" s="106">
        <v>2</v>
      </c>
      <c r="BU314" s="48">
        <f t="shared" si="691"/>
        <v>6</v>
      </c>
      <c r="BV314" s="48">
        <f t="shared" si="692"/>
        <v>18</v>
      </c>
      <c r="BW314" s="48">
        <f t="shared" si="693"/>
        <v>41</v>
      </c>
      <c r="BX314" s="48">
        <f t="shared" si="694"/>
        <v>68</v>
      </c>
      <c r="BY314" s="48">
        <f t="shared" si="695"/>
        <v>3</v>
      </c>
      <c r="BZ314" s="118">
        <f t="shared" si="696"/>
        <v>903312</v>
      </c>
      <c r="CA314" s="118">
        <f t="shared" si="678"/>
        <v>0</v>
      </c>
      <c r="CB314" s="202">
        <f t="shared" si="679"/>
        <v>0</v>
      </c>
      <c r="CC314" s="118">
        <f t="shared" si="697"/>
        <v>0</v>
      </c>
      <c r="CD314" s="51">
        <f t="shared" si="698"/>
        <v>0</v>
      </c>
      <c r="CN314" s="301">
        <f t="shared" si="699"/>
        <v>23</v>
      </c>
      <c r="CO314" s="301">
        <v>13</v>
      </c>
      <c r="CP314" s="47" t="str">
        <f t="shared" si="734"/>
        <v>Sc2</v>
      </c>
      <c r="CQ314" s="106"/>
      <c r="CR314" s="170" t="s">
        <v>208</v>
      </c>
      <c r="CS314" s="170" t="s">
        <v>209</v>
      </c>
      <c r="CT314" s="170" t="s">
        <v>209</v>
      </c>
      <c r="CU314" s="170" t="s">
        <v>209</v>
      </c>
      <c r="CV314" s="170" t="s">
        <v>208</v>
      </c>
      <c r="CW314" s="106">
        <v>2</v>
      </c>
      <c r="CX314" s="48">
        <f t="shared" si="700"/>
        <v>6</v>
      </c>
      <c r="CY314" s="48">
        <f t="shared" si="701"/>
        <v>18</v>
      </c>
      <c r="CZ314" s="48">
        <f t="shared" si="702"/>
        <v>41</v>
      </c>
      <c r="DA314" s="48">
        <f t="shared" si="703"/>
        <v>68</v>
      </c>
      <c r="DB314" s="48">
        <f t="shared" si="704"/>
        <v>3</v>
      </c>
      <c r="DC314" s="118">
        <f t="shared" si="705"/>
        <v>903312</v>
      </c>
      <c r="DD314" s="118">
        <f t="shared" si="706"/>
        <v>0</v>
      </c>
      <c r="DE314" s="202">
        <f t="shared" si="707"/>
        <v>0</v>
      </c>
      <c r="DF314" s="118">
        <f t="shared" si="708"/>
        <v>0</v>
      </c>
      <c r="DG314" s="51">
        <f t="shared" si="709"/>
        <v>0</v>
      </c>
      <c r="DI314" s="148"/>
      <c r="DJ314" s="285"/>
      <c r="DK314" s="284"/>
      <c r="DL314" s="142"/>
      <c r="DM314" s="142"/>
      <c r="DN314" s="142"/>
      <c r="DQ314" s="301">
        <f t="shared" si="710"/>
        <v>23</v>
      </c>
      <c r="DR314" s="301">
        <v>13</v>
      </c>
      <c r="DS314" s="47" t="str">
        <f t="shared" si="735"/>
        <v>Sc2</v>
      </c>
      <c r="DT314" s="106"/>
      <c r="DU314" s="170" t="s">
        <v>208</v>
      </c>
      <c r="DV314" s="170" t="s">
        <v>209</v>
      </c>
      <c r="DW314" s="170" t="s">
        <v>209</v>
      </c>
      <c r="DX314" s="170" t="s">
        <v>209</v>
      </c>
      <c r="DY314" s="170" t="s">
        <v>208</v>
      </c>
      <c r="DZ314" s="106">
        <v>2</v>
      </c>
      <c r="EA314" s="48">
        <f t="shared" si="711"/>
        <v>6</v>
      </c>
      <c r="EB314" s="48">
        <f t="shared" si="712"/>
        <v>18</v>
      </c>
      <c r="EC314" s="48">
        <f t="shared" si="713"/>
        <v>41</v>
      </c>
      <c r="ED314" s="48">
        <f t="shared" si="714"/>
        <v>68</v>
      </c>
      <c r="EE314" s="48">
        <f t="shared" si="715"/>
        <v>3</v>
      </c>
      <c r="EF314" s="118">
        <f t="shared" si="716"/>
        <v>903312</v>
      </c>
      <c r="EG314" s="118">
        <f t="shared" si="717"/>
        <v>0</v>
      </c>
      <c r="EH314" s="202">
        <f t="shared" si="718"/>
        <v>0</v>
      </c>
      <c r="EI314" s="118">
        <f t="shared" si="719"/>
        <v>0</v>
      </c>
      <c r="EJ314" s="51">
        <f t="shared" si="720"/>
        <v>0</v>
      </c>
      <c r="EL314" s="148"/>
      <c r="EM314" s="285"/>
      <c r="EN314" s="284"/>
      <c r="EO314" s="142"/>
      <c r="EP314" s="142"/>
      <c r="EQ314" s="142"/>
      <c r="ER314" s="142"/>
      <c r="ET314" s="301">
        <f t="shared" si="721"/>
        <v>23</v>
      </c>
      <c r="EU314" s="301">
        <v>13</v>
      </c>
      <c r="EV314" s="47" t="str">
        <f t="shared" si="736"/>
        <v>Sc2</v>
      </c>
      <c r="EW314" s="106"/>
      <c r="EX314" s="170" t="s">
        <v>208</v>
      </c>
      <c r="EY314" s="170" t="s">
        <v>209</v>
      </c>
      <c r="EZ314" s="170" t="s">
        <v>209</v>
      </c>
      <c r="FA314" s="170" t="s">
        <v>209</v>
      </c>
      <c r="FB314" s="170" t="s">
        <v>208</v>
      </c>
      <c r="FC314" s="106">
        <v>2</v>
      </c>
      <c r="FD314" s="48">
        <f t="shared" si="722"/>
        <v>6</v>
      </c>
      <c r="FE314" s="48">
        <f t="shared" si="723"/>
        <v>18</v>
      </c>
      <c r="FF314" s="48">
        <f t="shared" si="724"/>
        <v>41</v>
      </c>
      <c r="FG314" s="48">
        <f t="shared" si="725"/>
        <v>68</v>
      </c>
      <c r="FH314" s="48">
        <f t="shared" si="726"/>
        <v>3</v>
      </c>
      <c r="FI314" s="118">
        <f t="shared" si="727"/>
        <v>903312</v>
      </c>
      <c r="FJ314" s="118">
        <f t="shared" si="728"/>
        <v>0</v>
      </c>
      <c r="FK314" s="202">
        <f t="shared" si="729"/>
        <v>0</v>
      </c>
      <c r="FL314" s="118">
        <f t="shared" si="730"/>
        <v>0</v>
      </c>
      <c r="FM314" s="51">
        <f t="shared" si="731"/>
        <v>0</v>
      </c>
      <c r="FO314" s="148"/>
      <c r="FP314" s="282"/>
      <c r="FQ314" s="284"/>
      <c r="FR314" s="142"/>
      <c r="FS314" s="142"/>
      <c r="FT314" s="142"/>
      <c r="FU314" s="142"/>
      <c r="FW314" s="301">
        <f t="shared" si="732"/>
        <v>23</v>
      </c>
      <c r="FX314" s="301">
        <v>13</v>
      </c>
      <c r="FY314" s="47" t="str">
        <f t="shared" si="737"/>
        <v>Sc2</v>
      </c>
      <c r="FZ314" s="106"/>
      <c r="GA314" s="170" t="s">
        <v>208</v>
      </c>
      <c r="GB314" s="170" t="s">
        <v>209</v>
      </c>
      <c r="GC314" s="170" t="s">
        <v>209</v>
      </c>
      <c r="GD314" s="170" t="s">
        <v>209</v>
      </c>
      <c r="GE314" s="170" t="s">
        <v>208</v>
      </c>
      <c r="GF314" s="106">
        <v>2</v>
      </c>
      <c r="GG314" s="48">
        <f t="shared" si="680"/>
        <v>6</v>
      </c>
      <c r="GH314" s="48">
        <f t="shared" si="681"/>
        <v>18</v>
      </c>
      <c r="GI314" s="48">
        <f t="shared" si="682"/>
        <v>41</v>
      </c>
      <c r="GJ314" s="48">
        <f t="shared" si="683"/>
        <v>68</v>
      </c>
      <c r="GK314" s="48">
        <f t="shared" si="684"/>
        <v>3</v>
      </c>
      <c r="GL314" s="118">
        <f t="shared" si="685"/>
        <v>903312</v>
      </c>
      <c r="GM314" s="118">
        <f t="shared" si="686"/>
        <v>0</v>
      </c>
      <c r="GN314" s="202">
        <f t="shared" si="687"/>
        <v>0</v>
      </c>
      <c r="GO314" s="118">
        <f t="shared" si="688"/>
        <v>0</v>
      </c>
      <c r="GP314" s="51">
        <f t="shared" si="689"/>
        <v>0</v>
      </c>
      <c r="GT314" s="48">
        <f t="shared" si="751"/>
        <v>3</v>
      </c>
      <c r="GU314" s="221">
        <f>LARGE(GY$362:GY$617,SUM(GT$310:GT313))</f>
        <v>9000</v>
      </c>
      <c r="GV314" s="372">
        <f t="shared" si="752"/>
        <v>10864.125982918675</v>
      </c>
      <c r="GW314" s="373">
        <f t="shared" si="753"/>
        <v>9.3071943185983209E-3</v>
      </c>
      <c r="GX314" s="374">
        <f t="shared" si="754"/>
        <v>16116.564763266948</v>
      </c>
      <c r="GY314" s="375"/>
      <c r="GZ314" s="369">
        <f t="shared" si="755"/>
        <v>9000</v>
      </c>
      <c r="HA314" s="344">
        <f t="shared" si="756"/>
        <v>0</v>
      </c>
      <c r="HB314" s="376">
        <f t="shared" si="757"/>
        <v>9.3071943185983209E-3</v>
      </c>
      <c r="HC314" s="381" t="s">
        <v>84</v>
      </c>
      <c r="HD314" s="382"/>
      <c r="HE314" s="383">
        <v>0.85</v>
      </c>
    </row>
    <row r="315" spans="13:213">
      <c r="M315" s="49" t="str">
        <f t="shared" si="748"/>
        <v>PIC-d</v>
      </c>
      <c r="N315" s="201">
        <f t="shared" si="738"/>
        <v>1</v>
      </c>
      <c r="O315" s="47" t="str">
        <f t="shared" si="739"/>
        <v/>
      </c>
      <c r="P315" s="47">
        <f t="shared" si="740"/>
        <v>1</v>
      </c>
      <c r="Q315" s="47" t="str">
        <f t="shared" si="741"/>
        <v/>
      </c>
      <c r="R315" s="201">
        <f t="shared" si="742"/>
        <v>1</v>
      </c>
      <c r="AE315" s="49" t="str">
        <f t="shared" si="749"/>
        <v>PIC-d</v>
      </c>
      <c r="AF315" s="201">
        <f t="shared" si="743"/>
        <v>1</v>
      </c>
      <c r="AG315" s="47">
        <f t="shared" si="744"/>
        <v>1</v>
      </c>
      <c r="AH315" s="47">
        <f t="shared" si="745"/>
        <v>1</v>
      </c>
      <c r="AI315" s="47">
        <f t="shared" si="746"/>
        <v>1</v>
      </c>
      <c r="AJ315" s="201">
        <f t="shared" si="747"/>
        <v>1</v>
      </c>
      <c r="AT315" s="46">
        <f t="shared" si="750"/>
        <v>13</v>
      </c>
      <c r="AU315" s="47" t="str">
        <f t="shared" si="750"/>
        <v>Scatter</v>
      </c>
      <c r="AV315" s="47" t="str">
        <f t="shared" si="750"/>
        <v>Sc</v>
      </c>
      <c r="AW315" s="171">
        <f ca="1">$AW$145+AW230</f>
        <v>0</v>
      </c>
      <c r="AX315" s="171">
        <f ca="1">$AX$145+AX230</f>
        <v>0</v>
      </c>
      <c r="AY315" s="171">
        <f ca="1">$AY$145+AY230</f>
        <v>2.0110316798553383E-2</v>
      </c>
      <c r="AZ315" s="171">
        <f ca="1">$AZ$145+AZ230</f>
        <v>4.6345847196143687E-3</v>
      </c>
      <c r="BA315" s="171">
        <f ca="1">$BA$145+BA230</f>
        <v>2.4413040685457977E-4</v>
      </c>
      <c r="BK315" s="301">
        <f t="shared" si="690"/>
        <v>24</v>
      </c>
      <c r="BL315" s="301">
        <v>13</v>
      </c>
      <c r="BM315" s="47" t="str">
        <f t="shared" si="733"/>
        <v>Sc2</v>
      </c>
      <c r="BN315" s="106"/>
      <c r="BO315" s="170" t="s">
        <v>208</v>
      </c>
      <c r="BP315" s="170" t="s">
        <v>209</v>
      </c>
      <c r="BQ315" s="170" t="s">
        <v>209</v>
      </c>
      <c r="BR315" s="170" t="s">
        <v>208</v>
      </c>
      <c r="BS315" s="170" t="s">
        <v>209</v>
      </c>
      <c r="BT315" s="106">
        <v>2</v>
      </c>
      <c r="BU315" s="48">
        <f t="shared" si="691"/>
        <v>6</v>
      </c>
      <c r="BV315" s="48">
        <f t="shared" si="692"/>
        <v>18</v>
      </c>
      <c r="BW315" s="48">
        <f t="shared" si="693"/>
        <v>41</v>
      </c>
      <c r="BX315" s="48">
        <f t="shared" si="694"/>
        <v>4</v>
      </c>
      <c r="BY315" s="48">
        <f t="shared" si="695"/>
        <v>88</v>
      </c>
      <c r="BZ315" s="118">
        <f t="shared" si="696"/>
        <v>1558656</v>
      </c>
      <c r="CA315" s="118">
        <f t="shared" si="678"/>
        <v>0</v>
      </c>
      <c r="CB315" s="202">
        <f t="shared" si="679"/>
        <v>0</v>
      </c>
      <c r="CC315" s="118">
        <f t="shared" si="697"/>
        <v>0</v>
      </c>
      <c r="CD315" s="51">
        <f t="shared" si="698"/>
        <v>0</v>
      </c>
      <c r="CN315" s="301">
        <f t="shared" si="699"/>
        <v>24</v>
      </c>
      <c r="CO315" s="301">
        <v>13</v>
      </c>
      <c r="CP315" s="47" t="str">
        <f t="shared" si="734"/>
        <v>Sc2</v>
      </c>
      <c r="CQ315" s="106"/>
      <c r="CR315" s="170" t="s">
        <v>208</v>
      </c>
      <c r="CS315" s="170" t="s">
        <v>209</v>
      </c>
      <c r="CT315" s="170" t="s">
        <v>209</v>
      </c>
      <c r="CU315" s="170" t="s">
        <v>208</v>
      </c>
      <c r="CV315" s="170" t="s">
        <v>209</v>
      </c>
      <c r="CW315" s="106">
        <v>2</v>
      </c>
      <c r="CX315" s="48">
        <f t="shared" si="700"/>
        <v>6</v>
      </c>
      <c r="CY315" s="48">
        <f t="shared" si="701"/>
        <v>18</v>
      </c>
      <c r="CZ315" s="48">
        <f t="shared" si="702"/>
        <v>41</v>
      </c>
      <c r="DA315" s="48">
        <f t="shared" si="703"/>
        <v>4</v>
      </c>
      <c r="DB315" s="48">
        <f t="shared" si="704"/>
        <v>88</v>
      </c>
      <c r="DC315" s="118">
        <f t="shared" si="705"/>
        <v>1558656</v>
      </c>
      <c r="DD315" s="118">
        <f t="shared" si="706"/>
        <v>0</v>
      </c>
      <c r="DE315" s="202">
        <f t="shared" si="707"/>
        <v>0</v>
      </c>
      <c r="DF315" s="118">
        <f t="shared" si="708"/>
        <v>0</v>
      </c>
      <c r="DG315" s="51">
        <f t="shared" si="709"/>
        <v>0</v>
      </c>
      <c r="DI315" s="148"/>
      <c r="DJ315" s="285"/>
      <c r="DK315" s="284"/>
      <c r="DL315" s="142"/>
      <c r="DM315" s="142"/>
      <c r="DN315" s="142"/>
      <c r="DQ315" s="301">
        <f t="shared" si="710"/>
        <v>24</v>
      </c>
      <c r="DR315" s="301">
        <v>13</v>
      </c>
      <c r="DS315" s="47" t="str">
        <f t="shared" si="735"/>
        <v>Sc2</v>
      </c>
      <c r="DT315" s="106"/>
      <c r="DU315" s="170" t="s">
        <v>208</v>
      </c>
      <c r="DV315" s="170" t="s">
        <v>209</v>
      </c>
      <c r="DW315" s="170" t="s">
        <v>209</v>
      </c>
      <c r="DX315" s="170" t="s">
        <v>208</v>
      </c>
      <c r="DY315" s="170" t="s">
        <v>209</v>
      </c>
      <c r="DZ315" s="106">
        <v>2</v>
      </c>
      <c r="EA315" s="48">
        <f t="shared" si="711"/>
        <v>6</v>
      </c>
      <c r="EB315" s="48">
        <f t="shared" si="712"/>
        <v>18</v>
      </c>
      <c r="EC315" s="48">
        <f t="shared" si="713"/>
        <v>41</v>
      </c>
      <c r="ED315" s="48">
        <f t="shared" si="714"/>
        <v>4</v>
      </c>
      <c r="EE315" s="48">
        <f t="shared" si="715"/>
        <v>88</v>
      </c>
      <c r="EF315" s="118">
        <f t="shared" si="716"/>
        <v>1558656</v>
      </c>
      <c r="EG315" s="118">
        <f t="shared" si="717"/>
        <v>0</v>
      </c>
      <c r="EH315" s="202">
        <f t="shared" si="718"/>
        <v>0</v>
      </c>
      <c r="EI315" s="118">
        <f t="shared" si="719"/>
        <v>0</v>
      </c>
      <c r="EJ315" s="51">
        <f t="shared" si="720"/>
        <v>0</v>
      </c>
      <c r="EL315" s="148"/>
      <c r="EM315" s="285"/>
      <c r="EN315" s="284"/>
      <c r="EO315" s="142"/>
      <c r="EP315" s="142"/>
      <c r="EQ315" s="142"/>
      <c r="ER315" s="142"/>
      <c r="ET315" s="301">
        <f t="shared" si="721"/>
        <v>24</v>
      </c>
      <c r="EU315" s="301">
        <v>13</v>
      </c>
      <c r="EV315" s="47" t="str">
        <f t="shared" si="736"/>
        <v>Sc2</v>
      </c>
      <c r="EW315" s="106"/>
      <c r="EX315" s="170" t="s">
        <v>208</v>
      </c>
      <c r="EY315" s="170" t="s">
        <v>209</v>
      </c>
      <c r="EZ315" s="170" t="s">
        <v>209</v>
      </c>
      <c r="FA315" s="170" t="s">
        <v>208</v>
      </c>
      <c r="FB315" s="170" t="s">
        <v>209</v>
      </c>
      <c r="FC315" s="106">
        <v>2</v>
      </c>
      <c r="FD315" s="48">
        <f t="shared" si="722"/>
        <v>6</v>
      </c>
      <c r="FE315" s="48">
        <f t="shared" si="723"/>
        <v>18</v>
      </c>
      <c r="FF315" s="48">
        <f t="shared" si="724"/>
        <v>41</v>
      </c>
      <c r="FG315" s="48">
        <f t="shared" si="725"/>
        <v>4</v>
      </c>
      <c r="FH315" s="48">
        <f t="shared" si="726"/>
        <v>88</v>
      </c>
      <c r="FI315" s="118">
        <f t="shared" si="727"/>
        <v>1558656</v>
      </c>
      <c r="FJ315" s="118">
        <f t="shared" si="728"/>
        <v>0</v>
      </c>
      <c r="FK315" s="202">
        <f t="shared" si="729"/>
        <v>0</v>
      </c>
      <c r="FL315" s="118">
        <f t="shared" si="730"/>
        <v>0</v>
      </c>
      <c r="FM315" s="51">
        <f t="shared" si="731"/>
        <v>0</v>
      </c>
      <c r="FO315" s="148"/>
      <c r="FP315" s="282"/>
      <c r="FQ315" s="148"/>
      <c r="FR315" s="258"/>
      <c r="FS315" s="142"/>
      <c r="FT315" s="142"/>
      <c r="FU315" s="142"/>
      <c r="FW315" s="301">
        <f t="shared" si="732"/>
        <v>24</v>
      </c>
      <c r="FX315" s="301">
        <v>13</v>
      </c>
      <c r="FY315" s="47" t="str">
        <f t="shared" si="737"/>
        <v>Sc2</v>
      </c>
      <c r="FZ315" s="106"/>
      <c r="GA315" s="170" t="s">
        <v>208</v>
      </c>
      <c r="GB315" s="170" t="s">
        <v>209</v>
      </c>
      <c r="GC315" s="170" t="s">
        <v>209</v>
      </c>
      <c r="GD315" s="170" t="s">
        <v>208</v>
      </c>
      <c r="GE315" s="170" t="s">
        <v>209</v>
      </c>
      <c r="GF315" s="106">
        <v>2</v>
      </c>
      <c r="GG315" s="48">
        <f t="shared" si="680"/>
        <v>6</v>
      </c>
      <c r="GH315" s="48">
        <f t="shared" si="681"/>
        <v>18</v>
      </c>
      <c r="GI315" s="48">
        <f t="shared" si="682"/>
        <v>41</v>
      </c>
      <c r="GJ315" s="48">
        <f t="shared" si="683"/>
        <v>4</v>
      </c>
      <c r="GK315" s="48">
        <f t="shared" si="684"/>
        <v>88</v>
      </c>
      <c r="GL315" s="118">
        <f t="shared" si="685"/>
        <v>1558656</v>
      </c>
      <c r="GM315" s="118">
        <f t="shared" si="686"/>
        <v>0</v>
      </c>
      <c r="GN315" s="202">
        <f t="shared" si="687"/>
        <v>0</v>
      </c>
      <c r="GO315" s="118">
        <f t="shared" si="688"/>
        <v>0</v>
      </c>
      <c r="GP315" s="51">
        <f t="shared" si="689"/>
        <v>0</v>
      </c>
      <c r="GT315" s="48">
        <f t="shared" si="751"/>
        <v>1</v>
      </c>
      <c r="GU315" s="221">
        <f>LARGE(GY$362:GY$617,SUM(GT$310:GT314))</f>
        <v>6000</v>
      </c>
      <c r="GV315" s="372">
        <f t="shared" si="752"/>
        <v>3564.7511220901133</v>
      </c>
      <c r="GW315" s="373">
        <f t="shared" si="753"/>
        <v>2.0359257887165244E-3</v>
      </c>
      <c r="GX315" s="374">
        <f t="shared" si="754"/>
        <v>49117.703874187559</v>
      </c>
      <c r="GY315" s="375"/>
      <c r="GZ315" s="369">
        <f t="shared" si="755"/>
        <v>6000</v>
      </c>
      <c r="HA315" s="344">
        <f t="shared" si="756"/>
        <v>0</v>
      </c>
      <c r="HB315" s="376">
        <f t="shared" si="757"/>
        <v>2.0359257887165244E-3</v>
      </c>
      <c r="HC315" s="381" t="s">
        <v>88</v>
      </c>
      <c r="HD315" s="382"/>
      <c r="HE315" s="383">
        <v>1</v>
      </c>
    </row>
    <row r="316" spans="13:213">
      <c r="M316" s="49" t="str">
        <f t="shared" si="748"/>
        <v>PIC-d</v>
      </c>
      <c r="N316" s="201">
        <f t="shared" si="738"/>
        <v>1</v>
      </c>
      <c r="O316" s="47">
        <f t="shared" si="739"/>
        <v>1</v>
      </c>
      <c r="P316" s="47">
        <f t="shared" si="740"/>
        <v>1</v>
      </c>
      <c r="Q316" s="47" t="str">
        <f t="shared" si="741"/>
        <v/>
      </c>
      <c r="R316" s="201">
        <f t="shared" si="742"/>
        <v>1</v>
      </c>
      <c r="AE316" s="49" t="str">
        <f t="shared" si="749"/>
        <v>PIC-d</v>
      </c>
      <c r="AF316" s="201">
        <f t="shared" si="743"/>
        <v>1</v>
      </c>
      <c r="AG316" s="47">
        <f t="shared" si="744"/>
        <v>1</v>
      </c>
      <c r="AH316" s="47">
        <f t="shared" si="745"/>
        <v>1</v>
      </c>
      <c r="AI316" s="47">
        <f t="shared" si="746"/>
        <v>1</v>
      </c>
      <c r="AJ316" s="201">
        <f t="shared" si="747"/>
        <v>1</v>
      </c>
      <c r="AU316" s="63"/>
      <c r="AV316" s="186"/>
      <c r="AW316" s="186"/>
      <c r="AX316" s="186"/>
      <c r="AY316" s="186"/>
      <c r="AZ316" s="187"/>
      <c r="BA316" s="188">
        <f ca="1">SUM(AW303:BA315)</f>
        <v>0.821937861334881</v>
      </c>
      <c r="BK316" s="301">
        <f t="shared" si="690"/>
        <v>25</v>
      </c>
      <c r="BL316" s="301">
        <v>13</v>
      </c>
      <c r="BM316" s="47" t="str">
        <f t="shared" si="733"/>
        <v>Sc2</v>
      </c>
      <c r="BN316" s="106"/>
      <c r="BO316" s="170" t="s">
        <v>208</v>
      </c>
      <c r="BP316" s="170" t="s">
        <v>209</v>
      </c>
      <c r="BQ316" s="170" t="s">
        <v>208</v>
      </c>
      <c r="BR316" s="170" t="s">
        <v>209</v>
      </c>
      <c r="BS316" s="170" t="s">
        <v>209</v>
      </c>
      <c r="BT316" s="106">
        <v>2</v>
      </c>
      <c r="BU316" s="48">
        <f t="shared" si="691"/>
        <v>6</v>
      </c>
      <c r="BV316" s="48">
        <f t="shared" si="692"/>
        <v>18</v>
      </c>
      <c r="BW316" s="48">
        <f t="shared" si="693"/>
        <v>4</v>
      </c>
      <c r="BX316" s="48">
        <f t="shared" si="694"/>
        <v>68</v>
      </c>
      <c r="BY316" s="48">
        <f t="shared" si="695"/>
        <v>88</v>
      </c>
      <c r="BZ316" s="118">
        <f t="shared" si="696"/>
        <v>2585088</v>
      </c>
      <c r="CA316" s="118">
        <f t="shared" si="678"/>
        <v>0</v>
      </c>
      <c r="CB316" s="202">
        <f t="shared" si="679"/>
        <v>0</v>
      </c>
      <c r="CC316" s="118">
        <f t="shared" si="697"/>
        <v>0</v>
      </c>
      <c r="CD316" s="51">
        <f t="shared" si="698"/>
        <v>0</v>
      </c>
      <c r="CN316" s="301">
        <f t="shared" si="699"/>
        <v>25</v>
      </c>
      <c r="CO316" s="301">
        <v>13</v>
      </c>
      <c r="CP316" s="47" t="str">
        <f t="shared" si="734"/>
        <v>Sc2</v>
      </c>
      <c r="CQ316" s="106"/>
      <c r="CR316" s="170" t="s">
        <v>208</v>
      </c>
      <c r="CS316" s="170" t="s">
        <v>209</v>
      </c>
      <c r="CT316" s="170" t="s">
        <v>208</v>
      </c>
      <c r="CU316" s="170" t="s">
        <v>209</v>
      </c>
      <c r="CV316" s="170" t="s">
        <v>209</v>
      </c>
      <c r="CW316" s="106">
        <v>2</v>
      </c>
      <c r="CX316" s="48">
        <f t="shared" si="700"/>
        <v>6</v>
      </c>
      <c r="CY316" s="48">
        <f t="shared" si="701"/>
        <v>18</v>
      </c>
      <c r="CZ316" s="48">
        <f t="shared" si="702"/>
        <v>4</v>
      </c>
      <c r="DA316" s="48">
        <f t="shared" si="703"/>
        <v>68</v>
      </c>
      <c r="DB316" s="48">
        <f t="shared" si="704"/>
        <v>88</v>
      </c>
      <c r="DC316" s="118">
        <f t="shared" si="705"/>
        <v>2585088</v>
      </c>
      <c r="DD316" s="118">
        <f t="shared" si="706"/>
        <v>0</v>
      </c>
      <c r="DE316" s="202">
        <f t="shared" si="707"/>
        <v>0</v>
      </c>
      <c r="DF316" s="118">
        <f t="shared" si="708"/>
        <v>0</v>
      </c>
      <c r="DG316" s="51">
        <f t="shared" si="709"/>
        <v>0</v>
      </c>
      <c r="DI316" s="148"/>
      <c r="DJ316" s="285"/>
      <c r="DK316" s="284"/>
      <c r="DL316" s="142"/>
      <c r="DM316" s="142"/>
      <c r="DN316" s="142"/>
      <c r="DQ316" s="301">
        <f t="shared" si="710"/>
        <v>25</v>
      </c>
      <c r="DR316" s="301">
        <v>13</v>
      </c>
      <c r="DS316" s="47" t="str">
        <f t="shared" si="735"/>
        <v>Sc2</v>
      </c>
      <c r="DT316" s="106"/>
      <c r="DU316" s="170" t="s">
        <v>208</v>
      </c>
      <c r="DV316" s="170" t="s">
        <v>209</v>
      </c>
      <c r="DW316" s="170" t="s">
        <v>208</v>
      </c>
      <c r="DX316" s="170" t="s">
        <v>209</v>
      </c>
      <c r="DY316" s="170" t="s">
        <v>209</v>
      </c>
      <c r="DZ316" s="106">
        <v>2</v>
      </c>
      <c r="EA316" s="48">
        <f t="shared" si="711"/>
        <v>6</v>
      </c>
      <c r="EB316" s="48">
        <f t="shared" si="712"/>
        <v>18</v>
      </c>
      <c r="EC316" s="48">
        <f t="shared" si="713"/>
        <v>4</v>
      </c>
      <c r="ED316" s="48">
        <f t="shared" si="714"/>
        <v>68</v>
      </c>
      <c r="EE316" s="48">
        <f t="shared" si="715"/>
        <v>88</v>
      </c>
      <c r="EF316" s="118">
        <f t="shared" si="716"/>
        <v>2585088</v>
      </c>
      <c r="EG316" s="118">
        <f t="shared" si="717"/>
        <v>0</v>
      </c>
      <c r="EH316" s="202">
        <f t="shared" si="718"/>
        <v>0</v>
      </c>
      <c r="EI316" s="118">
        <f t="shared" si="719"/>
        <v>0</v>
      </c>
      <c r="EJ316" s="51">
        <f t="shared" si="720"/>
        <v>0</v>
      </c>
      <c r="EL316" s="148"/>
      <c r="EM316" s="285"/>
      <c r="EN316" s="284"/>
      <c r="EO316" s="142"/>
      <c r="EP316" s="142"/>
      <c r="EQ316" s="142"/>
      <c r="ER316" s="142"/>
      <c r="ET316" s="301">
        <f t="shared" si="721"/>
        <v>25</v>
      </c>
      <c r="EU316" s="301">
        <v>13</v>
      </c>
      <c r="EV316" s="47" t="str">
        <f t="shared" si="736"/>
        <v>Sc2</v>
      </c>
      <c r="EW316" s="106"/>
      <c r="EX316" s="170" t="s">
        <v>208</v>
      </c>
      <c r="EY316" s="170" t="s">
        <v>209</v>
      </c>
      <c r="EZ316" s="170" t="s">
        <v>208</v>
      </c>
      <c r="FA316" s="170" t="s">
        <v>209</v>
      </c>
      <c r="FB316" s="170" t="s">
        <v>209</v>
      </c>
      <c r="FC316" s="106">
        <v>2</v>
      </c>
      <c r="FD316" s="48">
        <f t="shared" si="722"/>
        <v>6</v>
      </c>
      <c r="FE316" s="48">
        <f t="shared" si="723"/>
        <v>18</v>
      </c>
      <c r="FF316" s="48">
        <f t="shared" si="724"/>
        <v>4</v>
      </c>
      <c r="FG316" s="48">
        <f t="shared" si="725"/>
        <v>68</v>
      </c>
      <c r="FH316" s="48">
        <f t="shared" si="726"/>
        <v>88</v>
      </c>
      <c r="FI316" s="118">
        <f t="shared" si="727"/>
        <v>2585088</v>
      </c>
      <c r="FJ316" s="118">
        <f t="shared" si="728"/>
        <v>0</v>
      </c>
      <c r="FK316" s="202">
        <f t="shared" si="729"/>
        <v>0</v>
      </c>
      <c r="FL316" s="118">
        <f t="shared" si="730"/>
        <v>0</v>
      </c>
      <c r="FM316" s="51">
        <f t="shared" si="731"/>
        <v>0</v>
      </c>
      <c r="FO316" s="142"/>
      <c r="FP316" s="142"/>
      <c r="FQ316" s="142"/>
      <c r="FR316" s="142"/>
      <c r="FS316" s="142"/>
      <c r="FT316" s="142"/>
      <c r="FU316" s="142"/>
      <c r="FW316" s="301">
        <f t="shared" si="732"/>
        <v>25</v>
      </c>
      <c r="FX316" s="301">
        <v>13</v>
      </c>
      <c r="FY316" s="47" t="str">
        <f t="shared" si="737"/>
        <v>Sc2</v>
      </c>
      <c r="FZ316" s="106"/>
      <c r="GA316" s="170" t="s">
        <v>208</v>
      </c>
      <c r="GB316" s="170" t="s">
        <v>209</v>
      </c>
      <c r="GC316" s="170" t="s">
        <v>208</v>
      </c>
      <c r="GD316" s="170" t="s">
        <v>209</v>
      </c>
      <c r="GE316" s="170" t="s">
        <v>209</v>
      </c>
      <c r="GF316" s="106">
        <v>2</v>
      </c>
      <c r="GG316" s="48">
        <f t="shared" si="680"/>
        <v>6</v>
      </c>
      <c r="GH316" s="48">
        <f t="shared" si="681"/>
        <v>18</v>
      </c>
      <c r="GI316" s="48">
        <f t="shared" si="682"/>
        <v>4</v>
      </c>
      <c r="GJ316" s="48">
        <f t="shared" si="683"/>
        <v>68</v>
      </c>
      <c r="GK316" s="48">
        <f t="shared" si="684"/>
        <v>88</v>
      </c>
      <c r="GL316" s="118">
        <f t="shared" si="685"/>
        <v>2585088</v>
      </c>
      <c r="GM316" s="118">
        <f t="shared" si="686"/>
        <v>0</v>
      </c>
      <c r="GN316" s="202">
        <f t="shared" si="687"/>
        <v>0</v>
      </c>
      <c r="GO316" s="118">
        <f t="shared" si="688"/>
        <v>0</v>
      </c>
      <c r="GP316" s="51">
        <f t="shared" si="689"/>
        <v>0</v>
      </c>
      <c r="GT316" s="48">
        <f t="shared" si="751"/>
        <v>3</v>
      </c>
      <c r="GU316" s="221">
        <f>LARGE(GY$362:GY$617,SUM(GT$310:GT315))</f>
        <v>5400</v>
      </c>
      <c r="GV316" s="372">
        <f t="shared" si="752"/>
        <v>9288.1570903347929</v>
      </c>
      <c r="GW316" s="373">
        <f t="shared" si="753"/>
        <v>4.7742459745402496E-3</v>
      </c>
      <c r="GX316" s="374">
        <f t="shared" si="754"/>
        <v>18851.144344037872</v>
      </c>
      <c r="GY316" s="375"/>
      <c r="GZ316" s="369">
        <f t="shared" si="755"/>
        <v>5400</v>
      </c>
      <c r="HA316" s="344">
        <f t="shared" si="756"/>
        <v>0</v>
      </c>
      <c r="HB316" s="376">
        <f t="shared" si="757"/>
        <v>4.7742459745402496E-3</v>
      </c>
      <c r="HC316" s="384" t="s">
        <v>94</v>
      </c>
      <c r="HD316" s="382"/>
      <c r="HE316" s="457">
        <f>+$HC$618</f>
        <v>0.82194164626574928</v>
      </c>
    </row>
    <row r="317" spans="13:213">
      <c r="M317" s="49" t="str">
        <f t="shared" si="748"/>
        <v>PIC-d</v>
      </c>
      <c r="N317" s="201">
        <f t="shared" si="738"/>
        <v>1</v>
      </c>
      <c r="O317" s="47">
        <f t="shared" si="739"/>
        <v>1</v>
      </c>
      <c r="P317" s="47">
        <f t="shared" si="740"/>
        <v>1</v>
      </c>
      <c r="Q317" s="47" t="str">
        <f t="shared" si="741"/>
        <v/>
      </c>
      <c r="R317" s="201">
        <f t="shared" si="742"/>
        <v>1</v>
      </c>
      <c r="AE317" s="49" t="str">
        <f t="shared" si="749"/>
        <v>PIC-d</v>
      </c>
      <c r="AF317" s="201">
        <f t="shared" si="743"/>
        <v>1</v>
      </c>
      <c r="AG317" s="47">
        <f t="shared" si="744"/>
        <v>1</v>
      </c>
      <c r="AH317" s="47">
        <f t="shared" si="745"/>
        <v>1</v>
      </c>
      <c r="AI317" s="47">
        <f t="shared" si="746"/>
        <v>1</v>
      </c>
      <c r="AJ317" s="201">
        <f t="shared" si="747"/>
        <v>1</v>
      </c>
      <c r="BK317" s="301">
        <f t="shared" si="690"/>
        <v>26</v>
      </c>
      <c r="BL317" s="301">
        <v>13</v>
      </c>
      <c r="BM317" s="47" t="str">
        <f t="shared" si="733"/>
        <v>Sc2</v>
      </c>
      <c r="BN317" s="106"/>
      <c r="BO317" s="170" t="s">
        <v>208</v>
      </c>
      <c r="BP317" s="170" t="s">
        <v>208</v>
      </c>
      <c r="BQ317" s="170" t="s">
        <v>209</v>
      </c>
      <c r="BR317" s="170" t="s">
        <v>209</v>
      </c>
      <c r="BS317" s="170" t="s">
        <v>209</v>
      </c>
      <c r="BT317" s="106">
        <v>2</v>
      </c>
      <c r="BU317" s="48">
        <f t="shared" si="691"/>
        <v>6</v>
      </c>
      <c r="BV317" s="48">
        <f t="shared" si="692"/>
        <v>4</v>
      </c>
      <c r="BW317" s="48">
        <f t="shared" si="693"/>
        <v>41</v>
      </c>
      <c r="BX317" s="48">
        <f t="shared" si="694"/>
        <v>68</v>
      </c>
      <c r="BY317" s="48">
        <f t="shared" si="695"/>
        <v>88</v>
      </c>
      <c r="BZ317" s="118">
        <f t="shared" si="696"/>
        <v>5888256</v>
      </c>
      <c r="CA317" s="118">
        <f t="shared" si="678"/>
        <v>0</v>
      </c>
      <c r="CB317" s="202">
        <f t="shared" si="679"/>
        <v>0</v>
      </c>
      <c r="CC317" s="118">
        <f t="shared" si="697"/>
        <v>0</v>
      </c>
      <c r="CD317" s="51">
        <f t="shared" si="698"/>
        <v>0</v>
      </c>
      <c r="CN317" s="301">
        <f t="shared" si="699"/>
        <v>26</v>
      </c>
      <c r="CO317" s="301">
        <v>13</v>
      </c>
      <c r="CP317" s="47" t="str">
        <f t="shared" si="734"/>
        <v>Sc2</v>
      </c>
      <c r="CQ317" s="106"/>
      <c r="CR317" s="170" t="s">
        <v>208</v>
      </c>
      <c r="CS317" s="170" t="s">
        <v>208</v>
      </c>
      <c r="CT317" s="170" t="s">
        <v>209</v>
      </c>
      <c r="CU317" s="170" t="s">
        <v>209</v>
      </c>
      <c r="CV317" s="170" t="s">
        <v>209</v>
      </c>
      <c r="CW317" s="106">
        <v>2</v>
      </c>
      <c r="CX317" s="48">
        <f t="shared" si="700"/>
        <v>6</v>
      </c>
      <c r="CY317" s="48">
        <f t="shared" si="701"/>
        <v>4</v>
      </c>
      <c r="CZ317" s="48">
        <f t="shared" si="702"/>
        <v>41</v>
      </c>
      <c r="DA317" s="48">
        <f t="shared" si="703"/>
        <v>68</v>
      </c>
      <c r="DB317" s="48">
        <f t="shared" si="704"/>
        <v>88</v>
      </c>
      <c r="DC317" s="118">
        <f t="shared" si="705"/>
        <v>5888256</v>
      </c>
      <c r="DD317" s="118">
        <f t="shared" si="706"/>
        <v>0</v>
      </c>
      <c r="DE317" s="202">
        <f t="shared" si="707"/>
        <v>0</v>
      </c>
      <c r="DF317" s="118">
        <f t="shared" si="708"/>
        <v>0</v>
      </c>
      <c r="DG317" s="51">
        <f t="shared" si="709"/>
        <v>0</v>
      </c>
      <c r="DI317" s="148"/>
      <c r="DJ317" s="285"/>
      <c r="DK317" s="284"/>
      <c r="DL317" s="142"/>
      <c r="DM317" s="142"/>
      <c r="DN317" s="142"/>
      <c r="DQ317" s="301">
        <f t="shared" si="710"/>
        <v>26</v>
      </c>
      <c r="DR317" s="301">
        <v>13</v>
      </c>
      <c r="DS317" s="47" t="str">
        <f t="shared" si="735"/>
        <v>Sc2</v>
      </c>
      <c r="DT317" s="106"/>
      <c r="DU317" s="170" t="s">
        <v>208</v>
      </c>
      <c r="DV317" s="170" t="s">
        <v>208</v>
      </c>
      <c r="DW317" s="170" t="s">
        <v>209</v>
      </c>
      <c r="DX317" s="170" t="s">
        <v>209</v>
      </c>
      <c r="DY317" s="170" t="s">
        <v>209</v>
      </c>
      <c r="DZ317" s="106">
        <v>2</v>
      </c>
      <c r="EA317" s="48">
        <f t="shared" si="711"/>
        <v>6</v>
      </c>
      <c r="EB317" s="48">
        <f t="shared" si="712"/>
        <v>4</v>
      </c>
      <c r="EC317" s="48">
        <f t="shared" si="713"/>
        <v>41</v>
      </c>
      <c r="ED317" s="48">
        <f t="shared" si="714"/>
        <v>68</v>
      </c>
      <c r="EE317" s="48">
        <f t="shared" si="715"/>
        <v>88</v>
      </c>
      <c r="EF317" s="118">
        <f t="shared" si="716"/>
        <v>5888256</v>
      </c>
      <c r="EG317" s="118">
        <f t="shared" si="717"/>
        <v>0</v>
      </c>
      <c r="EH317" s="202">
        <f t="shared" si="718"/>
        <v>0</v>
      </c>
      <c r="EI317" s="118">
        <f t="shared" si="719"/>
        <v>0</v>
      </c>
      <c r="EJ317" s="51">
        <f t="shared" si="720"/>
        <v>0</v>
      </c>
      <c r="EL317" s="148"/>
      <c r="EM317" s="285"/>
      <c r="EN317" s="284"/>
      <c r="EO317" s="142"/>
      <c r="EP317" s="142"/>
      <c r="EQ317" s="142"/>
      <c r="ER317" s="142"/>
      <c r="ET317" s="301">
        <f t="shared" si="721"/>
        <v>26</v>
      </c>
      <c r="EU317" s="301">
        <v>13</v>
      </c>
      <c r="EV317" s="47" t="str">
        <f t="shared" si="736"/>
        <v>Sc2</v>
      </c>
      <c r="EW317" s="106"/>
      <c r="EX317" s="170" t="s">
        <v>208</v>
      </c>
      <c r="EY317" s="170" t="s">
        <v>208</v>
      </c>
      <c r="EZ317" s="170" t="s">
        <v>209</v>
      </c>
      <c r="FA317" s="170" t="s">
        <v>209</v>
      </c>
      <c r="FB317" s="170" t="s">
        <v>209</v>
      </c>
      <c r="FC317" s="106">
        <v>2</v>
      </c>
      <c r="FD317" s="48">
        <f t="shared" si="722"/>
        <v>6</v>
      </c>
      <c r="FE317" s="48">
        <f t="shared" si="723"/>
        <v>4</v>
      </c>
      <c r="FF317" s="48">
        <f t="shared" si="724"/>
        <v>41</v>
      </c>
      <c r="FG317" s="48">
        <f t="shared" si="725"/>
        <v>68</v>
      </c>
      <c r="FH317" s="48">
        <f t="shared" si="726"/>
        <v>88</v>
      </c>
      <c r="FI317" s="118">
        <f t="shared" si="727"/>
        <v>5888256</v>
      </c>
      <c r="FJ317" s="118">
        <f t="shared" si="728"/>
        <v>0</v>
      </c>
      <c r="FK317" s="202">
        <f t="shared" si="729"/>
        <v>0</v>
      </c>
      <c r="FL317" s="118">
        <f t="shared" si="730"/>
        <v>0</v>
      </c>
      <c r="FM317" s="51">
        <f t="shared" si="731"/>
        <v>0</v>
      </c>
      <c r="FO317" s="142"/>
      <c r="FP317" s="283"/>
      <c r="FQ317" s="142"/>
      <c r="FR317" s="142"/>
      <c r="FS317" s="142"/>
      <c r="FT317" s="142"/>
      <c r="FU317" s="142"/>
      <c r="FW317" s="301">
        <f t="shared" si="732"/>
        <v>26</v>
      </c>
      <c r="FX317" s="301">
        <v>13</v>
      </c>
      <c r="FY317" s="47" t="str">
        <f t="shared" si="737"/>
        <v>Sc2</v>
      </c>
      <c r="FZ317" s="106"/>
      <c r="GA317" s="170" t="s">
        <v>208</v>
      </c>
      <c r="GB317" s="170" t="s">
        <v>208</v>
      </c>
      <c r="GC317" s="170" t="s">
        <v>209</v>
      </c>
      <c r="GD317" s="170" t="s">
        <v>209</v>
      </c>
      <c r="GE317" s="170" t="s">
        <v>209</v>
      </c>
      <c r="GF317" s="106">
        <v>2</v>
      </c>
      <c r="GG317" s="48">
        <f t="shared" si="680"/>
        <v>6</v>
      </c>
      <c r="GH317" s="48">
        <f t="shared" si="681"/>
        <v>4</v>
      </c>
      <c r="GI317" s="48">
        <f t="shared" si="682"/>
        <v>41</v>
      </c>
      <c r="GJ317" s="48">
        <f t="shared" si="683"/>
        <v>68</v>
      </c>
      <c r="GK317" s="48">
        <f t="shared" si="684"/>
        <v>88</v>
      </c>
      <c r="GL317" s="118">
        <f t="shared" si="685"/>
        <v>5888256</v>
      </c>
      <c r="GM317" s="118">
        <f t="shared" si="686"/>
        <v>0</v>
      </c>
      <c r="GN317" s="202">
        <f t="shared" si="687"/>
        <v>0</v>
      </c>
      <c r="GO317" s="118">
        <f t="shared" si="688"/>
        <v>0</v>
      </c>
      <c r="GP317" s="51">
        <f t="shared" si="689"/>
        <v>0</v>
      </c>
      <c r="GT317" s="48">
        <f t="shared" si="751"/>
        <v>1</v>
      </c>
      <c r="GU317" s="221">
        <f>LARGE(GY$362:GY$617,SUM(GT$310:GT316))</f>
        <v>4800</v>
      </c>
      <c r="GV317" s="372">
        <f t="shared" si="752"/>
        <v>847.01168525590822</v>
      </c>
      <c r="GW317" s="373">
        <f t="shared" si="753"/>
        <v>3.8700102740314788E-4</v>
      </c>
      <c r="GX317" s="374">
        <f t="shared" si="754"/>
        <v>206717.7974611994</v>
      </c>
      <c r="GY317" s="375"/>
      <c r="GZ317" s="369">
        <f t="shared" si="755"/>
        <v>4800</v>
      </c>
      <c r="HA317" s="344">
        <f t="shared" si="756"/>
        <v>0</v>
      </c>
      <c r="HB317" s="376">
        <f t="shared" si="757"/>
        <v>3.8700102740314788E-4</v>
      </c>
      <c r="HC317" s="381" t="s">
        <v>98</v>
      </c>
      <c r="HD317" s="382"/>
      <c r="HE317" s="458">
        <f>$AP$5</f>
        <v>0.54048014308331727</v>
      </c>
    </row>
    <row r="318" spans="13:213">
      <c r="M318" s="49" t="str">
        <f t="shared" si="748"/>
        <v>PIC-d</v>
      </c>
      <c r="N318" s="201">
        <f t="shared" si="738"/>
        <v>1</v>
      </c>
      <c r="O318" s="47">
        <f t="shared" si="739"/>
        <v>1</v>
      </c>
      <c r="P318" s="47">
        <f t="shared" si="740"/>
        <v>1</v>
      </c>
      <c r="Q318" s="47" t="str">
        <f t="shared" si="741"/>
        <v/>
      </c>
      <c r="R318" s="201" t="str">
        <f t="shared" si="742"/>
        <v/>
      </c>
      <c r="AE318" s="49" t="str">
        <f t="shared" si="749"/>
        <v>PIC-d</v>
      </c>
      <c r="AF318" s="201">
        <f t="shared" si="743"/>
        <v>1</v>
      </c>
      <c r="AG318" s="47">
        <f t="shared" si="744"/>
        <v>1</v>
      </c>
      <c r="AH318" s="47">
        <f t="shared" si="745"/>
        <v>1</v>
      </c>
      <c r="AI318" s="47">
        <f t="shared" si="746"/>
        <v>1</v>
      </c>
      <c r="AJ318" s="201" t="str">
        <f t="shared" si="747"/>
        <v/>
      </c>
      <c r="BK318" s="63"/>
      <c r="BL318" s="56"/>
      <c r="BM318" s="119"/>
      <c r="BN318" s="119"/>
      <c r="BO318" s="119"/>
      <c r="BP318" s="119"/>
      <c r="BQ318" s="119"/>
      <c r="BR318" s="119"/>
      <c r="BS318" s="119"/>
      <c r="BT318" s="119"/>
      <c r="BU318" s="56"/>
      <c r="BV318" s="56"/>
      <c r="BW318" s="56"/>
      <c r="BX318" s="56"/>
      <c r="BY318" s="56"/>
      <c r="BZ318" s="121"/>
      <c r="CA318" s="121">
        <f>SUM(CA292:CA317)</f>
        <v>538700.98625707359</v>
      </c>
      <c r="CB318" s="121"/>
      <c r="CC318" s="252" t="s">
        <v>117</v>
      </c>
      <c r="CD318" s="120">
        <f>SUM(CD292:CD317)</f>
        <v>1.7223213127282113E-2</v>
      </c>
      <c r="CN318" s="63"/>
      <c r="CO318" s="56"/>
      <c r="CP318" s="119"/>
      <c r="CQ318" s="119"/>
      <c r="CR318" s="119"/>
      <c r="CS318" s="119"/>
      <c r="CT318" s="119"/>
      <c r="CU318" s="119"/>
      <c r="CV318" s="119"/>
      <c r="CW318" s="119"/>
      <c r="CX318" s="56"/>
      <c r="CY318" s="56"/>
      <c r="CZ318" s="56"/>
      <c r="DA318" s="56"/>
      <c r="DB318" s="56"/>
      <c r="DC318" s="121"/>
      <c r="DD318" s="121">
        <f>SUM(DD292:DD317)</f>
        <v>460560.25572354207</v>
      </c>
      <c r="DE318" s="121"/>
      <c r="DF318" s="252" t="s">
        <v>117</v>
      </c>
      <c r="DG318" s="120">
        <f>SUM(DG292:DG317)</f>
        <v>2.3559867591545058E-2</v>
      </c>
      <c r="DQ318" s="63"/>
      <c r="DR318" s="56"/>
      <c r="DS318" s="119"/>
      <c r="DT318" s="119"/>
      <c r="DU318" s="119"/>
      <c r="DV318" s="119"/>
      <c r="DW318" s="119"/>
      <c r="DX318" s="119"/>
      <c r="DY318" s="119"/>
      <c r="DZ318" s="119"/>
      <c r="EA318" s="56"/>
      <c r="EB318" s="56"/>
      <c r="EC318" s="56"/>
      <c r="ED318" s="56"/>
      <c r="EE318" s="56"/>
      <c r="EF318" s="121"/>
      <c r="EG318" s="121">
        <f>SUM(EG292:EG317)</f>
        <v>677030.89669638174</v>
      </c>
      <c r="EH318" s="121"/>
      <c r="EI318" s="252" t="s">
        <v>117</v>
      </c>
      <c r="EJ318" s="120">
        <f>SUM(EJ292:EJ317)</f>
        <v>4.3291724815933873E-2</v>
      </c>
      <c r="ET318" s="63"/>
      <c r="EU318" s="56"/>
      <c r="EV318" s="119"/>
      <c r="EW318" s="119"/>
      <c r="EX318" s="119"/>
      <c r="EY318" s="119"/>
      <c r="EZ318" s="119"/>
      <c r="FA318" s="119"/>
      <c r="FB318" s="119"/>
      <c r="FC318" s="119"/>
      <c r="FD318" s="56"/>
      <c r="FE318" s="56"/>
      <c r="FF318" s="56"/>
      <c r="FG318" s="56"/>
      <c r="FH318" s="56"/>
      <c r="FI318" s="121"/>
      <c r="FJ318" s="121">
        <f>SUM(FJ292:FJ317)</f>
        <v>446446.02014388487</v>
      </c>
      <c r="FK318" s="121"/>
      <c r="FL318" s="252" t="s">
        <v>117</v>
      </c>
      <c r="FM318" s="120">
        <f>SUM(FM292:FM317)</f>
        <v>4.2820981310189944E-2</v>
      </c>
      <c r="FO318" s="142"/>
      <c r="FP318" s="142"/>
      <c r="FQ318" s="142"/>
      <c r="FR318" s="142"/>
      <c r="FS318" s="142"/>
      <c r="FT318" s="142"/>
      <c r="FU318" s="142"/>
      <c r="FW318" s="63"/>
      <c r="FX318" s="56"/>
      <c r="FY318" s="119"/>
      <c r="FZ318" s="119"/>
      <c r="GA318" s="119"/>
      <c r="GB318" s="119"/>
      <c r="GC318" s="119"/>
      <c r="GD318" s="119"/>
      <c r="GE318" s="119"/>
      <c r="GF318" s="119"/>
      <c r="GG318" s="56"/>
      <c r="GH318" s="56"/>
      <c r="GI318" s="56"/>
      <c r="GJ318" s="56"/>
      <c r="GK318" s="56"/>
      <c r="GL318" s="121"/>
      <c r="GM318" s="121">
        <f>SUM(GM292:GM317)</f>
        <v>929698.41927083337</v>
      </c>
      <c r="GN318" s="121"/>
      <c r="GO318" s="252" t="s">
        <v>117</v>
      </c>
      <c r="GP318" s="120">
        <f>SUM(GP292:GP317)</f>
        <v>0.17834451127094356</v>
      </c>
      <c r="GT318" s="48">
        <f t="shared" si="751"/>
        <v>1</v>
      </c>
      <c r="GU318" s="221">
        <f>LARGE(GY$362:GY$617,SUM(GT$310:GT317))</f>
        <v>4000</v>
      </c>
      <c r="GV318" s="372">
        <f t="shared" si="752"/>
        <v>14459.19107363627</v>
      </c>
      <c r="GW318" s="373">
        <f t="shared" si="753"/>
        <v>5.5053567523737114E-3</v>
      </c>
      <c r="GX318" s="374">
        <f t="shared" si="754"/>
        <v>12109.418093191218</v>
      </c>
      <c r="GY318" s="375"/>
      <c r="GZ318" s="369">
        <f t="shared" si="755"/>
        <v>4000</v>
      </c>
      <c r="HA318" s="344">
        <f t="shared" si="756"/>
        <v>0</v>
      </c>
      <c r="HB318" s="376">
        <f t="shared" si="757"/>
        <v>5.5053567523737114E-3</v>
      </c>
      <c r="HC318" s="381" t="s">
        <v>101</v>
      </c>
      <c r="HD318" s="382"/>
      <c r="HE318" s="458">
        <f>+HLOOKUP(GU$46,$AO$55:$AS$61,5,FALSE)</f>
        <v>1.8188318017715175</v>
      </c>
    </row>
    <row r="319" spans="13:213">
      <c r="M319" s="49" t="str">
        <f t="shared" si="748"/>
        <v>PIC-d</v>
      </c>
      <c r="N319" s="201">
        <f t="shared" si="738"/>
        <v>1</v>
      </c>
      <c r="O319" s="47">
        <f t="shared" si="739"/>
        <v>1</v>
      </c>
      <c r="P319" s="47">
        <f t="shared" si="740"/>
        <v>1</v>
      </c>
      <c r="Q319" s="47">
        <f t="shared" si="741"/>
        <v>1</v>
      </c>
      <c r="R319" s="201" t="str">
        <f t="shared" si="742"/>
        <v/>
      </c>
      <c r="AE319" s="49" t="str">
        <f t="shared" si="749"/>
        <v>PIC-d</v>
      </c>
      <c r="AF319" s="201">
        <f t="shared" si="743"/>
        <v>1</v>
      </c>
      <c r="AG319" s="47">
        <f t="shared" si="744"/>
        <v>1</v>
      </c>
      <c r="AH319" s="47">
        <f t="shared" si="745"/>
        <v>1</v>
      </c>
      <c r="AI319" s="47">
        <f t="shared" si="746"/>
        <v>1</v>
      </c>
      <c r="AJ319" s="201" t="str">
        <f t="shared" si="747"/>
        <v/>
      </c>
      <c r="BY319" s="127"/>
      <c r="BZ319" s="127"/>
      <c r="CB319" s="127"/>
      <c r="DC319" s="127"/>
      <c r="DE319" s="127"/>
      <c r="EF319" s="127"/>
      <c r="EH319" s="127"/>
      <c r="FI319" s="127"/>
      <c r="FK319" s="127"/>
      <c r="FO319" s="142"/>
      <c r="FP319" s="142"/>
      <c r="FQ319" s="142"/>
      <c r="FR319" s="142"/>
      <c r="FS319" s="142"/>
      <c r="FT319" s="142"/>
      <c r="FU319" s="142"/>
      <c r="GL319" s="127"/>
      <c r="GN319" s="127"/>
      <c r="GT319" s="48">
        <f t="shared" si="751"/>
        <v>1</v>
      </c>
      <c r="GU319" s="221">
        <f>LARGE(GY$362:GY$617,SUM(GT$310:GT318))</f>
        <v>3000</v>
      </c>
      <c r="GV319" s="372">
        <f t="shared" si="752"/>
        <v>1607.998746228013</v>
      </c>
      <c r="GW319" s="373">
        <f t="shared" si="753"/>
        <v>4.5918578935041471E-4</v>
      </c>
      <c r="GX319" s="374">
        <f t="shared" si="754"/>
        <v>108888.38714005567</v>
      </c>
      <c r="GY319" s="375"/>
      <c r="GZ319" s="369">
        <f t="shared" si="755"/>
        <v>3000</v>
      </c>
      <c r="HA319" s="344">
        <f t="shared" si="756"/>
        <v>0</v>
      </c>
      <c r="HB319" s="376">
        <f t="shared" si="757"/>
        <v>4.5918578935041471E-4</v>
      </c>
      <c r="HC319" s="381"/>
      <c r="HD319" s="385"/>
      <c r="HE319" s="386"/>
    </row>
    <row r="320" spans="13:213">
      <c r="M320" s="49" t="str">
        <f t="shared" si="748"/>
        <v>PIC-d</v>
      </c>
      <c r="N320" s="201">
        <f t="shared" si="738"/>
        <v>1</v>
      </c>
      <c r="O320" s="47">
        <f t="shared" si="739"/>
        <v>1</v>
      </c>
      <c r="P320" s="47">
        <f t="shared" si="740"/>
        <v>1</v>
      </c>
      <c r="Q320" s="47" t="str">
        <f t="shared" si="741"/>
        <v/>
      </c>
      <c r="R320" s="201" t="str">
        <f t="shared" si="742"/>
        <v/>
      </c>
      <c r="AE320" s="49" t="str">
        <f t="shared" si="749"/>
        <v>PIC-d</v>
      </c>
      <c r="AF320" s="201">
        <f t="shared" si="743"/>
        <v>1</v>
      </c>
      <c r="AG320" s="47">
        <f t="shared" si="744"/>
        <v>1</v>
      </c>
      <c r="AH320" s="47">
        <f t="shared" si="745"/>
        <v>1</v>
      </c>
      <c r="AI320" s="47" t="str">
        <f t="shared" si="746"/>
        <v/>
      </c>
      <c r="AJ320" s="201" t="str">
        <f t="shared" si="747"/>
        <v/>
      </c>
      <c r="FO320" s="142"/>
      <c r="FP320" s="142"/>
      <c r="FQ320" s="142"/>
      <c r="FR320" s="142"/>
      <c r="FS320" s="142"/>
      <c r="FT320" s="142"/>
      <c r="FU320" s="142"/>
      <c r="GT320" s="48">
        <f t="shared" si="751"/>
        <v>1</v>
      </c>
      <c r="GU320" s="221">
        <f>LARGE(GY$362:GY$617,SUM(GT$310:GT319))</f>
        <v>2500</v>
      </c>
      <c r="GV320" s="372">
        <f t="shared" si="752"/>
        <v>27449.870553856352</v>
      </c>
      <c r="GW320" s="373">
        <f t="shared" si="753"/>
        <v>6.5322348184902908E-3</v>
      </c>
      <c r="GX320" s="374">
        <f t="shared" si="754"/>
        <v>6378.6235223394078</v>
      </c>
      <c r="GY320" s="375"/>
      <c r="GZ320" s="369">
        <f t="shared" si="755"/>
        <v>2500</v>
      </c>
      <c r="HA320" s="344">
        <f t="shared" si="756"/>
        <v>0</v>
      </c>
      <c r="HB320" s="376">
        <f t="shared" si="757"/>
        <v>6.5322348184902908E-3</v>
      </c>
      <c r="HC320" s="387" t="s">
        <v>109</v>
      </c>
      <c r="HD320" s="388"/>
      <c r="HE320" s="389">
        <v>31.623000000000001</v>
      </c>
    </row>
    <row r="321" spans="13:213">
      <c r="M321" s="49" t="str">
        <f t="shared" si="748"/>
        <v>PIC-d</v>
      </c>
      <c r="N321" s="201">
        <f t="shared" si="738"/>
        <v>1</v>
      </c>
      <c r="O321" s="47">
        <f t="shared" si="739"/>
        <v>1</v>
      </c>
      <c r="P321" s="47">
        <f t="shared" si="740"/>
        <v>1</v>
      </c>
      <c r="Q321" s="47" t="str">
        <f t="shared" si="741"/>
        <v/>
      </c>
      <c r="R321" s="201">
        <f t="shared" si="742"/>
        <v>1</v>
      </c>
      <c r="AE321" s="49" t="str">
        <f t="shared" si="749"/>
        <v>PIC-d</v>
      </c>
      <c r="AF321" s="201">
        <f t="shared" si="743"/>
        <v>1</v>
      </c>
      <c r="AG321" s="47">
        <f t="shared" si="744"/>
        <v>1</v>
      </c>
      <c r="AH321" s="47" t="str">
        <f t="shared" si="745"/>
        <v/>
      </c>
      <c r="AI321" s="47" t="str">
        <f t="shared" si="746"/>
        <v/>
      </c>
      <c r="AJ321" s="201">
        <f t="shared" si="747"/>
        <v>1</v>
      </c>
      <c r="FO321" s="142"/>
      <c r="FP321" s="142"/>
      <c r="FQ321" s="142"/>
      <c r="FR321" s="142"/>
      <c r="FS321" s="142"/>
      <c r="FT321" s="142"/>
      <c r="FU321" s="142"/>
      <c r="GT321" s="48">
        <f t="shared" si="751"/>
        <v>4</v>
      </c>
      <c r="GU321" s="221">
        <f>LARGE(GY$362:GY$617,SUM(GT$310:GT320))</f>
        <v>2400</v>
      </c>
      <c r="GV321" s="372">
        <f t="shared" si="752"/>
        <v>65987.599431413459</v>
      </c>
      <c r="GW321" s="373">
        <f t="shared" si="753"/>
        <v>1.5074921173082042E-2</v>
      </c>
      <c r="GX321" s="374">
        <f t="shared" si="754"/>
        <v>2653.4135429792145</v>
      </c>
      <c r="GY321" s="375"/>
      <c r="GZ321" s="369">
        <f t="shared" si="755"/>
        <v>2400</v>
      </c>
      <c r="HA321" s="344">
        <f t="shared" si="756"/>
        <v>0</v>
      </c>
      <c r="HB321" s="376">
        <f t="shared" si="757"/>
        <v>1.5074921173082042E-2</v>
      </c>
      <c r="HC321" s="390" t="s">
        <v>113</v>
      </c>
      <c r="HD321" s="391"/>
      <c r="HE321" s="392">
        <f>($HE316-$HE314)*$HE320</f>
        <v>-0.88728932013820982</v>
      </c>
    </row>
    <row r="322" spans="13:213">
      <c r="M322" s="49" t="str">
        <f t="shared" si="748"/>
        <v>PIC-d</v>
      </c>
      <c r="N322" s="201">
        <f t="shared" si="738"/>
        <v>1</v>
      </c>
      <c r="O322" s="47">
        <f t="shared" si="739"/>
        <v>1</v>
      </c>
      <c r="P322" s="47" t="str">
        <f t="shared" si="740"/>
        <v/>
      </c>
      <c r="Q322" s="47" t="str">
        <f t="shared" si="741"/>
        <v/>
      </c>
      <c r="R322" s="201">
        <f t="shared" si="742"/>
        <v>1</v>
      </c>
      <c r="AE322" s="49" t="str">
        <f t="shared" si="749"/>
        <v>PIC-d</v>
      </c>
      <c r="AF322" s="201">
        <f t="shared" si="743"/>
        <v>1</v>
      </c>
      <c r="AG322" s="47">
        <f t="shared" si="744"/>
        <v>1</v>
      </c>
      <c r="AH322" s="47" t="str">
        <f t="shared" si="745"/>
        <v/>
      </c>
      <c r="AI322" s="47" t="str">
        <f t="shared" si="746"/>
        <v/>
      </c>
      <c r="AJ322" s="201">
        <f t="shared" si="747"/>
        <v>1</v>
      </c>
      <c r="BM322" s="46"/>
      <c r="BN322" s="46"/>
      <c r="BQ322" s="57"/>
      <c r="BR322" s="74"/>
      <c r="BS322" s="157"/>
      <c r="BT322" s="60"/>
      <c r="BU322" s="60"/>
      <c r="CP322" s="46"/>
      <c r="CQ322" s="46"/>
      <c r="CT322" s="57"/>
      <c r="CU322" s="74"/>
      <c r="CV322" s="157"/>
      <c r="CW322" s="60"/>
      <c r="CX322" s="60"/>
      <c r="DS322" s="46"/>
      <c r="DT322" s="46"/>
      <c r="DW322" s="57"/>
      <c r="DX322" s="74"/>
      <c r="DY322" s="157"/>
      <c r="DZ322" s="60"/>
      <c r="EA322" s="60"/>
      <c r="EV322" s="46"/>
      <c r="EW322" s="46"/>
      <c r="EZ322" s="57"/>
      <c r="FA322" s="74"/>
      <c r="FB322" s="157"/>
      <c r="FC322" s="60"/>
      <c r="FD322" s="60"/>
      <c r="FO322" s="142"/>
      <c r="FP322" s="142"/>
      <c r="FQ322" s="142"/>
      <c r="FR322" s="142"/>
      <c r="FS322" s="142"/>
      <c r="FT322" s="142"/>
      <c r="FU322" s="142"/>
      <c r="FY322" s="46"/>
      <c r="FZ322" s="46"/>
      <c r="GC322" s="57"/>
      <c r="GD322" s="74"/>
      <c r="GE322" s="157"/>
      <c r="GF322" s="60"/>
      <c r="GG322" s="60"/>
      <c r="GT322" s="48">
        <f t="shared" si="751"/>
        <v>1</v>
      </c>
      <c r="GU322" s="221">
        <f>LARGE(GY$362:GY$617,SUM(GT$310:GT321))</f>
        <v>2000</v>
      </c>
      <c r="GV322" s="372">
        <f t="shared" si="752"/>
        <v>51840</v>
      </c>
      <c r="GW322" s="373">
        <f t="shared" si="753"/>
        <v>9.8690754064182911E-3</v>
      </c>
      <c r="GX322" s="374">
        <f t="shared" si="754"/>
        <v>3377.5538194444443</v>
      </c>
      <c r="GY322" s="375"/>
      <c r="GZ322" s="369">
        <f t="shared" si="755"/>
        <v>2000</v>
      </c>
      <c r="HA322" s="344">
        <f t="shared" si="756"/>
        <v>0</v>
      </c>
      <c r="HB322" s="376">
        <f t="shared" si="757"/>
        <v>9.8690754064182911E-3</v>
      </c>
      <c r="HC322" s="217"/>
      <c r="HD322" s="217"/>
      <c r="HE322" s="393"/>
    </row>
    <row r="323" spans="13:213">
      <c r="M323" s="49" t="str">
        <f t="shared" si="748"/>
        <v>PIC-d</v>
      </c>
      <c r="N323" s="201">
        <f t="shared" si="738"/>
        <v>1</v>
      </c>
      <c r="O323" s="47">
        <f t="shared" si="739"/>
        <v>1</v>
      </c>
      <c r="P323" s="47" t="str">
        <f t="shared" si="740"/>
        <v/>
      </c>
      <c r="Q323" s="47" t="str">
        <f t="shared" si="741"/>
        <v/>
      </c>
      <c r="R323" s="201">
        <f t="shared" si="742"/>
        <v>1</v>
      </c>
      <c r="AE323" s="49" t="str">
        <f t="shared" si="749"/>
        <v>PIC-d</v>
      </c>
      <c r="AF323" s="201">
        <f t="shared" si="743"/>
        <v>1</v>
      </c>
      <c r="AG323" s="47">
        <f t="shared" si="744"/>
        <v>1</v>
      </c>
      <c r="AH323" s="47" t="str">
        <f t="shared" si="745"/>
        <v/>
      </c>
      <c r="AI323" s="47" t="str">
        <f t="shared" si="746"/>
        <v/>
      </c>
      <c r="AJ323" s="201">
        <f t="shared" si="747"/>
        <v>1</v>
      </c>
      <c r="BM323" s="46"/>
      <c r="BN323" s="46"/>
      <c r="BQ323" s="57"/>
      <c r="BR323" s="74"/>
      <c r="BS323" s="157"/>
      <c r="BT323" s="60"/>
      <c r="BU323" s="82"/>
      <c r="CP323" s="46"/>
      <c r="CQ323" s="46"/>
      <c r="CT323" s="57"/>
      <c r="CU323" s="74"/>
      <c r="CV323" s="157"/>
      <c r="CW323" s="60"/>
      <c r="CX323" s="82"/>
      <c r="DS323" s="46"/>
      <c r="DT323" s="46"/>
      <c r="DW323" s="57"/>
      <c r="DX323" s="74"/>
      <c r="DY323" s="157"/>
      <c r="DZ323" s="60"/>
      <c r="EA323" s="82"/>
      <c r="EV323" s="46"/>
      <c r="EW323" s="46"/>
      <c r="EZ323" s="57"/>
      <c r="FA323" s="74"/>
      <c r="FB323" s="157"/>
      <c r="FC323" s="60"/>
      <c r="FD323" s="82"/>
      <c r="FO323" s="142"/>
      <c r="FP323" s="142"/>
      <c r="FQ323" s="142"/>
      <c r="FR323" s="142"/>
      <c r="FS323" s="142"/>
      <c r="FT323" s="142"/>
      <c r="FU323" s="142"/>
      <c r="FY323" s="46"/>
      <c r="FZ323" s="46"/>
      <c r="GC323" s="57"/>
      <c r="GD323" s="74"/>
      <c r="GE323" s="157"/>
      <c r="GF323" s="60"/>
      <c r="GG323" s="82"/>
      <c r="GT323" s="48">
        <f t="shared" si="751"/>
        <v>4</v>
      </c>
      <c r="GU323" s="221">
        <f>LARGE(GY$362:GY$617,SUM(GT$310:GT322))</f>
        <v>1800</v>
      </c>
      <c r="GV323" s="372">
        <f t="shared" si="752"/>
        <v>380382.7396688431</v>
      </c>
      <c r="GW323" s="373">
        <f t="shared" si="753"/>
        <v>6.5174061477288034E-2</v>
      </c>
      <c r="GX323" s="374">
        <f t="shared" si="754"/>
        <v>460.30582289941299</v>
      </c>
      <c r="GY323" s="375"/>
      <c r="GZ323" s="369">
        <f t="shared" si="755"/>
        <v>1800</v>
      </c>
      <c r="HA323" s="344">
        <f t="shared" si="756"/>
        <v>0</v>
      </c>
      <c r="HB323" s="376">
        <f t="shared" si="757"/>
        <v>6.5174061477288034E-2</v>
      </c>
      <c r="HC323" s="217"/>
      <c r="HD323" s="217"/>
      <c r="HE323" s="393"/>
    </row>
    <row r="324" spans="13:213">
      <c r="M324" s="49" t="str">
        <f t="shared" si="748"/>
        <v>PIC-d</v>
      </c>
      <c r="N324" s="201">
        <f t="shared" si="738"/>
        <v>1</v>
      </c>
      <c r="O324" s="47" t="str">
        <f t="shared" si="739"/>
        <v/>
      </c>
      <c r="P324" s="47" t="str">
        <f t="shared" si="740"/>
        <v/>
      </c>
      <c r="Q324" s="47" t="str">
        <f t="shared" si="741"/>
        <v/>
      </c>
      <c r="R324" s="201">
        <f t="shared" si="742"/>
        <v>1</v>
      </c>
      <c r="AE324" s="49" t="str">
        <f t="shared" si="749"/>
        <v>PIC-d</v>
      </c>
      <c r="AF324" s="201">
        <f t="shared" si="743"/>
        <v>1</v>
      </c>
      <c r="AG324" s="47" t="str">
        <f t="shared" si="744"/>
        <v/>
      </c>
      <c r="AH324" s="47" t="str">
        <f t="shared" si="745"/>
        <v/>
      </c>
      <c r="AI324" s="47" t="str">
        <f t="shared" si="746"/>
        <v/>
      </c>
      <c r="AJ324" s="201">
        <f t="shared" si="747"/>
        <v>1</v>
      </c>
      <c r="BM324" s="46"/>
      <c r="BN324" s="46"/>
      <c r="BQ324" s="57"/>
      <c r="BR324" s="74"/>
      <c r="BS324" s="157"/>
      <c r="BT324" s="60"/>
      <c r="CP324" s="46"/>
      <c r="CQ324" s="46"/>
      <c r="CT324" s="57"/>
      <c r="CU324" s="74"/>
      <c r="CV324" s="157"/>
      <c r="CW324" s="60"/>
      <c r="DS324" s="46"/>
      <c r="DT324" s="46"/>
      <c r="DW324" s="57"/>
      <c r="DX324" s="74"/>
      <c r="DY324" s="157"/>
      <c r="DZ324" s="60"/>
      <c r="EV324" s="46"/>
      <c r="EW324" s="46"/>
      <c r="EZ324" s="57"/>
      <c r="FA324" s="74"/>
      <c r="FB324" s="157"/>
      <c r="FC324" s="60"/>
      <c r="FO324" s="142"/>
      <c r="FP324" s="142"/>
      <c r="FQ324" s="142"/>
      <c r="FR324" s="142"/>
      <c r="FS324" s="142"/>
      <c r="FT324" s="142"/>
      <c r="FU324" s="142"/>
      <c r="FY324" s="46"/>
      <c r="FZ324" s="46"/>
      <c r="GC324" s="57"/>
      <c r="GD324" s="74"/>
      <c r="GE324" s="157"/>
      <c r="GF324" s="60"/>
      <c r="GT324" s="48">
        <f t="shared" si="751"/>
        <v>2</v>
      </c>
      <c r="GU324" s="221">
        <f>LARGE(GY$362:GY$617,SUM(GT$310:GT323))</f>
        <v>1600</v>
      </c>
      <c r="GV324" s="372">
        <f t="shared" si="752"/>
        <v>47221.155658204523</v>
      </c>
      <c r="GW324" s="373">
        <f t="shared" si="753"/>
        <v>7.1918078081641395E-3</v>
      </c>
      <c r="GX324" s="374">
        <f t="shared" si="754"/>
        <v>3707.9225944267687</v>
      </c>
      <c r="GY324" s="375"/>
      <c r="GZ324" s="369">
        <f t="shared" si="755"/>
        <v>1600</v>
      </c>
      <c r="HA324" s="344">
        <f t="shared" si="756"/>
        <v>0</v>
      </c>
      <c r="HB324" s="376">
        <f t="shared" si="757"/>
        <v>7.1918078081641395E-3</v>
      </c>
      <c r="HC324" s="217"/>
      <c r="HD324" s="217"/>
      <c r="HE324" s="393"/>
    </row>
    <row r="325" spans="13:213">
      <c r="M325" s="49" t="str">
        <f t="shared" si="748"/>
        <v>PIC-d</v>
      </c>
      <c r="N325" s="201">
        <f t="shared" si="738"/>
        <v>1</v>
      </c>
      <c r="O325" s="47" t="str">
        <f t="shared" si="739"/>
        <v/>
      </c>
      <c r="P325" s="47" t="str">
        <f t="shared" si="740"/>
        <v/>
      </c>
      <c r="Q325" s="47" t="str">
        <f t="shared" si="741"/>
        <v/>
      </c>
      <c r="R325" s="201" t="str">
        <f t="shared" si="742"/>
        <v/>
      </c>
      <c r="AE325" s="49" t="str">
        <f t="shared" si="749"/>
        <v>PIC-d</v>
      </c>
      <c r="AF325" s="201">
        <f t="shared" si="743"/>
        <v>1</v>
      </c>
      <c r="AG325" s="47" t="str">
        <f t="shared" si="744"/>
        <v/>
      </c>
      <c r="AH325" s="47" t="str">
        <f t="shared" si="745"/>
        <v/>
      </c>
      <c r="AI325" s="47" t="str">
        <f t="shared" si="746"/>
        <v/>
      </c>
      <c r="AJ325" s="201" t="str">
        <f t="shared" si="747"/>
        <v/>
      </c>
      <c r="FO325" s="142"/>
      <c r="FP325" s="142"/>
      <c r="FQ325" s="142"/>
      <c r="FR325" s="142"/>
      <c r="FS325" s="142"/>
      <c r="FT325" s="142"/>
      <c r="FU325" s="142"/>
      <c r="GT325" s="48">
        <f t="shared" si="751"/>
        <v>5</v>
      </c>
      <c r="GU325" s="221">
        <f>LARGE(GY$362:GY$617,SUM(GT$310:GT324))</f>
        <v>1500</v>
      </c>
      <c r="GV325" s="372">
        <f t="shared" si="752"/>
        <v>148741.27818266721</v>
      </c>
      <c r="GW325" s="373">
        <f t="shared" si="753"/>
        <v>2.123754181758945E-2</v>
      </c>
      <c r="GX325" s="374">
        <f t="shared" si="754"/>
        <v>1177.1607191984147</v>
      </c>
      <c r="GY325" s="375"/>
      <c r="GZ325" s="369">
        <f t="shared" si="755"/>
        <v>1500</v>
      </c>
      <c r="HA325" s="344">
        <f t="shared" si="756"/>
        <v>0</v>
      </c>
      <c r="HB325" s="376">
        <f t="shared" si="757"/>
        <v>2.123754181758945E-2</v>
      </c>
      <c r="HC325" s="217"/>
      <c r="HD325" s="217"/>
      <c r="HE325" s="393"/>
    </row>
    <row r="326" spans="13:213">
      <c r="M326" s="49" t="str">
        <f t="shared" si="748"/>
        <v>PIC-d</v>
      </c>
      <c r="N326" s="201">
        <f t="shared" si="738"/>
        <v>1</v>
      </c>
      <c r="O326" s="47" t="str">
        <f t="shared" si="739"/>
        <v/>
      </c>
      <c r="P326" s="47" t="str">
        <f t="shared" si="740"/>
        <v/>
      </c>
      <c r="Q326" s="47" t="str">
        <f t="shared" si="741"/>
        <v/>
      </c>
      <c r="R326" s="201" t="str">
        <f t="shared" si="742"/>
        <v/>
      </c>
      <c r="AE326" s="49" t="str">
        <f t="shared" si="749"/>
        <v>PIC-d</v>
      </c>
      <c r="AF326" s="201">
        <f t="shared" si="743"/>
        <v>1</v>
      </c>
      <c r="AG326" s="47" t="str">
        <f t="shared" si="744"/>
        <v/>
      </c>
      <c r="AH326" s="47" t="str">
        <f t="shared" si="745"/>
        <v/>
      </c>
      <c r="AI326" s="47" t="str">
        <f t="shared" si="746"/>
        <v/>
      </c>
      <c r="AJ326" s="201" t="str">
        <f t="shared" si="747"/>
        <v/>
      </c>
      <c r="FO326" s="142"/>
      <c r="FP326" s="142"/>
      <c r="FQ326" s="142"/>
      <c r="FR326" s="142"/>
      <c r="FS326" s="142"/>
      <c r="FT326" s="142"/>
      <c r="FU326" s="142"/>
      <c r="GT326" s="48">
        <f t="shared" si="751"/>
        <v>2</v>
      </c>
      <c r="GU326" s="221">
        <f>LARGE(GY$362:GY$617,SUM(GT$310:GT325))</f>
        <v>1000</v>
      </c>
      <c r="GV326" s="372">
        <f t="shared" si="752"/>
        <v>89646.412694872663</v>
      </c>
      <c r="GW326" s="373">
        <f t="shared" si="753"/>
        <v>8.5332485223822575E-3</v>
      </c>
      <c r="GX326" s="374">
        <f t="shared" si="754"/>
        <v>1953.1444118791205</v>
      </c>
      <c r="GY326" s="375"/>
      <c r="GZ326" s="369">
        <f t="shared" si="755"/>
        <v>1000</v>
      </c>
      <c r="HA326" s="344">
        <f t="shared" si="756"/>
        <v>0</v>
      </c>
      <c r="HB326" s="376">
        <f t="shared" si="757"/>
        <v>8.5332485223822575E-3</v>
      </c>
      <c r="HC326" s="217"/>
      <c r="HD326" s="217"/>
      <c r="HE326" s="393"/>
    </row>
    <row r="327" spans="13:213">
      <c r="M327" s="49" t="str">
        <f t="shared" si="748"/>
        <v>PIC-d</v>
      </c>
      <c r="N327" s="201">
        <f t="shared" si="738"/>
        <v>1</v>
      </c>
      <c r="O327" s="47" t="str">
        <f t="shared" si="739"/>
        <v/>
      </c>
      <c r="P327" s="47" t="str">
        <f t="shared" si="740"/>
        <v/>
      </c>
      <c r="Q327" s="47">
        <f t="shared" si="741"/>
        <v>1</v>
      </c>
      <c r="R327" s="201" t="str">
        <f t="shared" si="742"/>
        <v/>
      </c>
      <c r="AE327" s="49" t="str">
        <f t="shared" si="749"/>
        <v>PIC-d</v>
      </c>
      <c r="AF327" s="201">
        <f t="shared" si="743"/>
        <v>1</v>
      </c>
      <c r="AG327" s="47" t="str">
        <f t="shared" si="744"/>
        <v/>
      </c>
      <c r="AH327" s="47" t="str">
        <f t="shared" si="745"/>
        <v/>
      </c>
      <c r="AI327" s="47">
        <f t="shared" si="746"/>
        <v>1</v>
      </c>
      <c r="AJ327" s="201" t="str">
        <f t="shared" si="747"/>
        <v/>
      </c>
      <c r="FO327" s="142"/>
      <c r="FP327" s="142"/>
      <c r="FQ327" s="142"/>
      <c r="FR327" s="142"/>
      <c r="FS327" s="142"/>
      <c r="FT327" s="142"/>
      <c r="FU327" s="142"/>
      <c r="GT327" s="48">
        <f t="shared" si="751"/>
        <v>1</v>
      </c>
      <c r="GU327" s="221">
        <f>LARGE(GY$362:GY$617,SUM(GT$310:GT326))</f>
        <v>960</v>
      </c>
      <c r="GV327" s="372">
        <f t="shared" si="752"/>
        <v>21197.492717785964</v>
      </c>
      <c r="GW327" s="373">
        <f t="shared" si="753"/>
        <v>1.9370338338780765E-3</v>
      </c>
      <c r="GX327" s="374">
        <f t="shared" si="754"/>
        <v>8260.0519000573604</v>
      </c>
      <c r="GY327" s="375"/>
      <c r="GZ327" s="369">
        <f t="shared" si="755"/>
        <v>960</v>
      </c>
      <c r="HA327" s="344">
        <f t="shared" si="756"/>
        <v>0</v>
      </c>
      <c r="HB327" s="376">
        <f t="shared" si="757"/>
        <v>1.9370338338780765E-3</v>
      </c>
      <c r="HC327" s="217"/>
      <c r="HD327" s="217"/>
      <c r="HE327" s="393"/>
    </row>
    <row r="328" spans="13:213">
      <c r="M328" s="49" t="str">
        <f t="shared" si="748"/>
        <v>PIC-d</v>
      </c>
      <c r="N328" s="201">
        <f t="shared" si="738"/>
        <v>1</v>
      </c>
      <c r="O328" s="47" t="str">
        <f t="shared" si="739"/>
        <v/>
      </c>
      <c r="P328" s="47" t="str">
        <f t="shared" si="740"/>
        <v/>
      </c>
      <c r="Q328" s="47">
        <f t="shared" si="741"/>
        <v>1</v>
      </c>
      <c r="R328" s="201">
        <f t="shared" si="742"/>
        <v>1</v>
      </c>
      <c r="AE328" s="49" t="str">
        <f t="shared" si="749"/>
        <v>PIC-d</v>
      </c>
      <c r="AF328" s="201">
        <f t="shared" si="743"/>
        <v>1</v>
      </c>
      <c r="AG328" s="47" t="str">
        <f t="shared" si="744"/>
        <v/>
      </c>
      <c r="AH328" s="47" t="str">
        <f t="shared" si="745"/>
        <v/>
      </c>
      <c r="AI328" s="47">
        <f t="shared" si="746"/>
        <v>1</v>
      </c>
      <c r="AJ328" s="201">
        <f t="shared" si="747"/>
        <v>1</v>
      </c>
      <c r="FO328" s="142"/>
      <c r="FP328" s="142"/>
      <c r="FQ328" s="142"/>
      <c r="FR328" s="142"/>
      <c r="FS328" s="142"/>
      <c r="FT328" s="142"/>
      <c r="FU328" s="142"/>
      <c r="GT328" s="48">
        <f t="shared" si="751"/>
        <v>4</v>
      </c>
      <c r="GU328" s="221">
        <f>LARGE(GY$362:GY$617,SUM(GT$310:GT327))</f>
        <v>900</v>
      </c>
      <c r="GV328" s="372">
        <f t="shared" si="752"/>
        <v>107100.96704590738</v>
      </c>
      <c r="GW328" s="373">
        <f t="shared" si="753"/>
        <v>9.1752388878158023E-3</v>
      </c>
      <c r="GX328" s="374">
        <f t="shared" si="754"/>
        <v>1634.8348182976631</v>
      </c>
      <c r="GY328" s="375"/>
      <c r="GZ328" s="369">
        <f t="shared" si="755"/>
        <v>900</v>
      </c>
      <c r="HA328" s="344">
        <f t="shared" si="756"/>
        <v>0</v>
      </c>
      <c r="HB328" s="376">
        <f t="shared" si="757"/>
        <v>9.1752388878158023E-3</v>
      </c>
      <c r="HC328" s="217"/>
      <c r="HD328" s="217"/>
      <c r="HE328" s="393"/>
    </row>
    <row r="329" spans="13:213">
      <c r="M329" s="49" t="str">
        <f t="shared" si="748"/>
        <v>PIC-d</v>
      </c>
      <c r="N329" s="201">
        <f t="shared" si="738"/>
        <v>1</v>
      </c>
      <c r="O329" s="47" t="str">
        <f t="shared" si="739"/>
        <v/>
      </c>
      <c r="P329" s="47" t="str">
        <f t="shared" si="740"/>
        <v/>
      </c>
      <c r="Q329" s="47">
        <f t="shared" si="741"/>
        <v>1</v>
      </c>
      <c r="R329" s="201">
        <f t="shared" si="742"/>
        <v>1</v>
      </c>
      <c r="AE329" s="49" t="str">
        <f t="shared" si="749"/>
        <v>PIC-d</v>
      </c>
      <c r="AF329" s="201">
        <f t="shared" si="743"/>
        <v>1</v>
      </c>
      <c r="AG329" s="47" t="str">
        <f t="shared" si="744"/>
        <v/>
      </c>
      <c r="AH329" s="47" t="str">
        <f t="shared" si="745"/>
        <v/>
      </c>
      <c r="AI329" s="47">
        <f t="shared" si="746"/>
        <v>1</v>
      </c>
      <c r="AJ329" s="201">
        <f t="shared" si="747"/>
        <v>1</v>
      </c>
      <c r="FO329" s="142"/>
      <c r="FP329" s="142"/>
      <c r="FQ329" s="142"/>
      <c r="FR329" s="142"/>
      <c r="FS329" s="142"/>
      <c r="FT329" s="142"/>
      <c r="FU329" s="142"/>
      <c r="GT329" s="48">
        <f t="shared" si="751"/>
        <v>7</v>
      </c>
      <c r="GU329" s="221">
        <f>LARGE(GY$362:GY$617,SUM(GT$310:GT328))</f>
        <v>800</v>
      </c>
      <c r="GV329" s="372">
        <f t="shared" si="752"/>
        <v>382001.25322966394</v>
      </c>
      <c r="GW329" s="373">
        <f t="shared" si="753"/>
        <v>2.9089499795291997E-2</v>
      </c>
      <c r="GX329" s="374">
        <f t="shared" si="754"/>
        <v>458.35553815508626</v>
      </c>
      <c r="GY329" s="375"/>
      <c r="GZ329" s="369">
        <f t="shared" si="755"/>
        <v>800</v>
      </c>
      <c r="HA329" s="344">
        <f t="shared" si="756"/>
        <v>0</v>
      </c>
      <c r="HB329" s="376">
        <f>IF(GX329&lt;HB$4,GW329,)</f>
        <v>2.9089499795291997E-2</v>
      </c>
      <c r="HC329" s="217"/>
      <c r="HD329" s="217"/>
      <c r="HE329" s="393"/>
    </row>
    <row r="330" spans="13:213">
      <c r="M330" s="49" t="str">
        <f t="shared" si="748"/>
        <v>PIC-d</v>
      </c>
      <c r="N330" s="201">
        <f t="shared" si="738"/>
        <v>1</v>
      </c>
      <c r="O330" s="47" t="str">
        <f t="shared" si="739"/>
        <v/>
      </c>
      <c r="P330" s="47" t="str">
        <f t="shared" si="740"/>
        <v/>
      </c>
      <c r="Q330" s="47">
        <f t="shared" si="741"/>
        <v>1</v>
      </c>
      <c r="R330" s="201">
        <f t="shared" si="742"/>
        <v>1</v>
      </c>
      <c r="AE330" s="49" t="str">
        <f t="shared" si="749"/>
        <v>PIC-d</v>
      </c>
      <c r="AF330" s="201">
        <f t="shared" si="743"/>
        <v>1</v>
      </c>
      <c r="AG330" s="47" t="str">
        <f t="shared" si="744"/>
        <v/>
      </c>
      <c r="AH330" s="47" t="str">
        <f t="shared" si="745"/>
        <v/>
      </c>
      <c r="AI330" s="47">
        <f t="shared" si="746"/>
        <v>1</v>
      </c>
      <c r="AJ330" s="201">
        <f t="shared" si="747"/>
        <v>1</v>
      </c>
      <c r="FO330" s="142"/>
      <c r="FP330" s="142"/>
      <c r="FQ330" s="142"/>
      <c r="FR330" s="142"/>
      <c r="FS330" s="142"/>
      <c r="FT330" s="142"/>
      <c r="FU330" s="142"/>
      <c r="GT330" s="48">
        <f t="shared" si="751"/>
        <v>4</v>
      </c>
      <c r="GU330" s="221">
        <f>LARGE(GY$362:GY$617,SUM(GT$310:GT329))</f>
        <v>600</v>
      </c>
      <c r="GV330" s="372">
        <f t="shared" si="752"/>
        <v>179092.26420635919</v>
      </c>
      <c r="GW330" s="373">
        <f t="shared" si="753"/>
        <v>1.0228443635177931E-2</v>
      </c>
      <c r="GX330" s="374">
        <f t="shared" si="754"/>
        <v>977.66584601470925</v>
      </c>
      <c r="GY330" s="375"/>
      <c r="GZ330" s="369">
        <f t="shared" si="755"/>
        <v>600</v>
      </c>
      <c r="HA330" s="344">
        <f t="shared" si="756"/>
        <v>0</v>
      </c>
      <c r="HB330" s="376">
        <f t="shared" ref="HB330:HB348" si="758">IF(GX330&lt;HB$4,GW330,)</f>
        <v>1.0228443635177931E-2</v>
      </c>
      <c r="HC330" s="217"/>
      <c r="HD330" s="217"/>
      <c r="HE330" s="393"/>
    </row>
    <row r="331" spans="13:213">
      <c r="M331" s="49" t="str">
        <f t="shared" si="748"/>
        <v>PIC-d</v>
      </c>
      <c r="N331" s="201">
        <f t="shared" si="738"/>
        <v>1</v>
      </c>
      <c r="O331" s="47" t="str">
        <f t="shared" si="739"/>
        <v/>
      </c>
      <c r="P331" s="47" t="str">
        <f t="shared" si="740"/>
        <v/>
      </c>
      <c r="Q331" s="47">
        <f t="shared" si="741"/>
        <v>1</v>
      </c>
      <c r="R331" s="201">
        <f t="shared" si="742"/>
        <v>1</v>
      </c>
      <c r="AE331" s="49" t="str">
        <f t="shared" si="749"/>
        <v>PIC-d</v>
      </c>
      <c r="AF331" s="201">
        <f t="shared" si="743"/>
        <v>1</v>
      </c>
      <c r="AG331" s="47" t="str">
        <f t="shared" si="744"/>
        <v/>
      </c>
      <c r="AH331" s="47" t="str">
        <f t="shared" si="745"/>
        <v/>
      </c>
      <c r="AI331" s="47">
        <f t="shared" si="746"/>
        <v>1</v>
      </c>
      <c r="AJ331" s="201">
        <f t="shared" si="747"/>
        <v>1</v>
      </c>
      <c r="BL331" s="49"/>
      <c r="BN331" s="46"/>
      <c r="BS331" s="49"/>
      <c r="BT331" s="46"/>
      <c r="CO331" s="49"/>
      <c r="CQ331" s="46"/>
      <c r="CV331" s="49"/>
      <c r="CW331" s="46"/>
      <c r="DR331" s="49"/>
      <c r="DT331" s="46"/>
      <c r="DY331" s="49"/>
      <c r="DZ331" s="46"/>
      <c r="EU331" s="49"/>
      <c r="EW331" s="46"/>
      <c r="FB331" s="49"/>
      <c r="FC331" s="46"/>
      <c r="FO331" s="142"/>
      <c r="FP331" s="142"/>
      <c r="FQ331" s="142"/>
      <c r="FR331" s="142"/>
      <c r="FS331" s="142"/>
      <c r="FT331" s="142"/>
      <c r="FU331" s="142"/>
      <c r="FX331" s="49"/>
      <c r="FZ331" s="46"/>
      <c r="GE331" s="49"/>
      <c r="GF331" s="46"/>
      <c r="GT331" s="48">
        <f t="shared" si="751"/>
        <v>8</v>
      </c>
      <c r="GU331" s="221">
        <f>LARGE(GY$362:GY$617,SUM(GT$310:GT330))</f>
        <v>500</v>
      </c>
      <c r="GV331" s="372">
        <f t="shared" si="752"/>
        <v>1485525.5041781901</v>
      </c>
      <c r="GW331" s="373">
        <f t="shared" si="753"/>
        <v>7.0701983115799144E-2</v>
      </c>
      <c r="GX331" s="374">
        <f t="shared" si="754"/>
        <v>117.86562365138465</v>
      </c>
      <c r="GY331" s="375"/>
      <c r="GZ331" s="369">
        <f t="shared" si="755"/>
        <v>500</v>
      </c>
      <c r="HA331" s="344">
        <f t="shared" si="756"/>
        <v>0</v>
      </c>
      <c r="HB331" s="376">
        <f t="shared" si="758"/>
        <v>7.0701983115799144E-2</v>
      </c>
      <c r="HC331" s="217"/>
      <c r="HD331" s="217"/>
      <c r="HE331" s="393"/>
    </row>
    <row r="332" spans="13:213">
      <c r="M332" s="49" t="str">
        <f t="shared" si="748"/>
        <v>PIC-d</v>
      </c>
      <c r="N332" s="201">
        <f t="shared" si="738"/>
        <v>1</v>
      </c>
      <c r="O332" s="47" t="str">
        <f t="shared" si="739"/>
        <v/>
      </c>
      <c r="P332" s="47" t="str">
        <f t="shared" si="740"/>
        <v/>
      </c>
      <c r="Q332" s="47">
        <f t="shared" si="741"/>
        <v>1</v>
      </c>
      <c r="R332" s="201" t="str">
        <f t="shared" si="742"/>
        <v/>
      </c>
      <c r="AE332" s="49" t="str">
        <f t="shared" si="749"/>
        <v>PIC-d</v>
      </c>
      <c r="AF332" s="201">
        <f t="shared" si="743"/>
        <v>1</v>
      </c>
      <c r="AG332" s="47" t="str">
        <f t="shared" si="744"/>
        <v/>
      </c>
      <c r="AH332" s="47" t="str">
        <f t="shared" si="745"/>
        <v/>
      </c>
      <c r="AI332" s="47">
        <f t="shared" si="746"/>
        <v>1</v>
      </c>
      <c r="AJ332" s="201">
        <f t="shared" si="747"/>
        <v>1</v>
      </c>
      <c r="BM332" s="46"/>
      <c r="BN332" s="46"/>
      <c r="BP332" s="74"/>
      <c r="BR332" s="60"/>
      <c r="BS332" s="60"/>
      <c r="BT332" s="46"/>
      <c r="CP332" s="46"/>
      <c r="CQ332" s="46"/>
      <c r="CS332" s="74"/>
      <c r="CU332" s="60"/>
      <c r="CV332" s="60"/>
      <c r="CW332" s="46"/>
      <c r="DS332" s="46"/>
      <c r="DT332" s="46"/>
      <c r="DV332" s="74"/>
      <c r="DX332" s="60"/>
      <c r="DY332" s="60"/>
      <c r="DZ332" s="46"/>
      <c r="EV332" s="46"/>
      <c r="EW332" s="46"/>
      <c r="EY332" s="74"/>
      <c r="FA332" s="60"/>
      <c r="FB332" s="60"/>
      <c r="FC332" s="46"/>
      <c r="FO332" s="142"/>
      <c r="FP332" s="142"/>
      <c r="FQ332" s="142"/>
      <c r="FR332" s="142"/>
      <c r="FS332" s="142"/>
      <c r="FT332" s="142"/>
      <c r="FU332" s="142"/>
      <c r="FY332" s="46"/>
      <c r="FZ332" s="46"/>
      <c r="GB332" s="74"/>
      <c r="GD332" s="60"/>
      <c r="GE332" s="60"/>
      <c r="GF332" s="46"/>
      <c r="GT332" s="48">
        <f t="shared" si="751"/>
        <v>3</v>
      </c>
      <c r="GU332" s="221">
        <f>LARGE(GY$362:GY$617,SUM(GT$310:GT331))</f>
        <v>400</v>
      </c>
      <c r="GV332" s="372">
        <f t="shared" si="752"/>
        <v>100180.23081208624</v>
      </c>
      <c r="GW332" s="373">
        <f t="shared" si="753"/>
        <v>3.8143759726731027E-3</v>
      </c>
      <c r="GX332" s="374">
        <f t="shared" si="754"/>
        <v>1747.7738729553414</v>
      </c>
      <c r="GY332" s="375"/>
      <c r="GZ332" s="369">
        <f t="shared" si="755"/>
        <v>400</v>
      </c>
      <c r="HA332" s="344">
        <f t="shared" si="756"/>
        <v>0</v>
      </c>
      <c r="HB332" s="376">
        <f t="shared" si="758"/>
        <v>3.8143759726731027E-3</v>
      </c>
      <c r="HC332" s="217"/>
      <c r="HD332" s="217"/>
      <c r="HE332" s="393"/>
    </row>
    <row r="333" spans="13:213">
      <c r="M333" s="49" t="str">
        <f t="shared" si="748"/>
        <v>PIC-d</v>
      </c>
      <c r="N333" s="201">
        <f t="shared" si="738"/>
        <v>1</v>
      </c>
      <c r="O333" s="47" t="str">
        <f t="shared" si="739"/>
        <v/>
      </c>
      <c r="P333" s="47" t="str">
        <f t="shared" si="740"/>
        <v/>
      </c>
      <c r="Q333" s="47" t="str">
        <f t="shared" si="741"/>
        <v/>
      </c>
      <c r="R333" s="201" t="str">
        <f t="shared" si="742"/>
        <v/>
      </c>
      <c r="AE333" s="49" t="str">
        <f t="shared" si="749"/>
        <v>PIC-d</v>
      </c>
      <c r="AF333" s="201">
        <f t="shared" si="743"/>
        <v>1</v>
      </c>
      <c r="AG333" s="47" t="str">
        <f t="shared" si="744"/>
        <v/>
      </c>
      <c r="AH333" s="47" t="str">
        <f t="shared" si="745"/>
        <v/>
      </c>
      <c r="AI333" s="47" t="str">
        <f t="shared" si="746"/>
        <v/>
      </c>
      <c r="AJ333" s="201">
        <f t="shared" si="747"/>
        <v>1</v>
      </c>
      <c r="BL333" s="49"/>
      <c r="BP333" s="74"/>
      <c r="BR333" s="60"/>
      <c r="BT333" s="46"/>
      <c r="CO333" s="49"/>
      <c r="CS333" s="74"/>
      <c r="CU333" s="60"/>
      <c r="CW333" s="46"/>
      <c r="DR333" s="49"/>
      <c r="DV333" s="74"/>
      <c r="DX333" s="60"/>
      <c r="DZ333" s="46"/>
      <c r="EU333" s="49"/>
      <c r="EY333" s="74"/>
      <c r="FA333" s="60"/>
      <c r="FC333" s="46"/>
      <c r="FO333" s="142"/>
      <c r="FP333" s="142"/>
      <c r="FQ333" s="142"/>
      <c r="FR333" s="142"/>
      <c r="FS333" s="142"/>
      <c r="FT333" s="142"/>
      <c r="FU333" s="142"/>
      <c r="FX333" s="49"/>
      <c r="GB333" s="74"/>
      <c r="GD333" s="60"/>
      <c r="GF333" s="46"/>
      <c r="GT333" s="48">
        <f t="shared" si="751"/>
        <v>1</v>
      </c>
      <c r="GU333" s="221">
        <f>LARGE(GY$362:GY$617,SUM(GT$310:GT332))</f>
        <v>360</v>
      </c>
      <c r="GV333" s="372">
        <f t="shared" si="752"/>
        <v>34404.524313437752</v>
      </c>
      <c r="GW333" s="373">
        <f t="shared" si="753"/>
        <v>1.1789612665669051E-3</v>
      </c>
      <c r="GX333" s="374">
        <f t="shared" si="754"/>
        <v>5089.225719409591</v>
      </c>
      <c r="GY333" s="313"/>
      <c r="GZ333" s="369">
        <f t="shared" si="755"/>
        <v>360</v>
      </c>
      <c r="HA333" s="344">
        <f t="shared" si="756"/>
        <v>0</v>
      </c>
      <c r="HB333" s="376">
        <f t="shared" si="758"/>
        <v>1.1789612665669051E-3</v>
      </c>
      <c r="HC333" s="217"/>
      <c r="HD333" s="217"/>
      <c r="HE333" s="393"/>
    </row>
    <row r="334" spans="13:213">
      <c r="M334" s="49" t="str">
        <f t="shared" si="748"/>
        <v>PIC-d</v>
      </c>
      <c r="N334" s="201">
        <f t="shared" ref="N334:N365" si="759">IF(AND(COUNTIF(H36:H38,$AL$26)=0,COUNTIF(H36:H38,$M334)=0,H39&lt;&gt;""),1,"")</f>
        <v>1</v>
      </c>
      <c r="O334" s="47" t="str">
        <f t="shared" ref="O334:O365" si="760">IF(AND(COUNTIF(I36:I39,$AL$26)=0,COUNTIF(I36:I39,$M334)=0,I39&lt;&gt;""),1,"")</f>
        <v/>
      </c>
      <c r="P334" s="47" t="str">
        <f t="shared" ref="P334:P365" si="761">IF(AND(COUNTIF(J36:J39,$AL$26)=0,COUNTIF(J36:J39,$M334)=0,J39&lt;&gt;""),1,"")</f>
        <v/>
      </c>
      <c r="Q334" s="47" t="str">
        <f t="shared" ref="Q334:Q365" si="762">IF(AND(COUNTIF(K36:K39,$AL$26)=0,COUNTIF(K36:K39,$M334)=0,K39&lt;&gt;""),1,"")</f>
        <v/>
      </c>
      <c r="R334" s="201" t="str">
        <f t="shared" ref="R334:R365" si="763">IF(AND(COUNTIF(L36:L38,$AL$26)=0,COUNTIF(L36:L38,$M334)=0,L39&lt;&gt;""),1,"")</f>
        <v/>
      </c>
      <c r="AE334" s="49" t="str">
        <f t="shared" si="749"/>
        <v>PIC-d</v>
      </c>
      <c r="AF334" s="201">
        <f t="shared" ref="AF334:AF365" si="764">IF(AND(COUNTIF(Z36:Z38,$AL$26)=0,COUNTIF(Z36:Z38,$AE334)=0,Z39&lt;&gt;""),1,"")</f>
        <v>1</v>
      </c>
      <c r="AG334" s="47" t="str">
        <f t="shared" ref="AG334:AG365" si="765">IF(AND(COUNTIF(AA36:AA39,$AL$26)=0,COUNTIF(AA36:AA39,$AE334)=0,AA39&lt;&gt;""),1,"")</f>
        <v/>
      </c>
      <c r="AH334" s="47" t="str">
        <f t="shared" ref="AH334:AH365" si="766">IF(AND(COUNTIF(AB36:AB39,$AL$26)=0,COUNTIF(AB36:AB39,$AE334)=0,AB39&lt;&gt;""),1,"")</f>
        <v/>
      </c>
      <c r="AI334" s="47" t="str">
        <f t="shared" ref="AI334:AI365" si="767">IF(AND(COUNTIF(AC36:AC39,$AL$26)=0,COUNTIF(AC36:AC39,$AE334)=0,AC39&lt;&gt;""),1,"")</f>
        <v/>
      </c>
      <c r="AJ334" s="201" t="str">
        <f t="shared" ref="AJ334:AJ365" si="768">IF(AND(COUNTIF(AD36:AD38,$AL$26)=0,COUNTIF(AD36:AD38,$AE334)=0,AD39&lt;&gt;""),1,"")</f>
        <v/>
      </c>
      <c r="BM334" s="46"/>
      <c r="BN334" s="46"/>
      <c r="BP334" s="74"/>
      <c r="BR334" s="60"/>
      <c r="BS334" s="60"/>
      <c r="BT334" s="46"/>
      <c r="CP334" s="46"/>
      <c r="CQ334" s="46"/>
      <c r="CS334" s="74"/>
      <c r="CU334" s="60"/>
      <c r="CV334" s="60"/>
      <c r="CW334" s="46"/>
      <c r="DS334" s="46"/>
      <c r="DT334" s="46"/>
      <c r="DV334" s="74"/>
      <c r="DX334" s="60"/>
      <c r="DY334" s="60"/>
      <c r="DZ334" s="46"/>
      <c r="EV334" s="46"/>
      <c r="EW334" s="46"/>
      <c r="EY334" s="74"/>
      <c r="FA334" s="60"/>
      <c r="FB334" s="60"/>
      <c r="FC334" s="46"/>
      <c r="FO334" s="142"/>
      <c r="FP334" s="142"/>
      <c r="FQ334" s="142"/>
      <c r="FR334" s="142"/>
      <c r="FS334" s="142"/>
      <c r="FT334" s="142"/>
      <c r="FU334" s="142"/>
      <c r="FY334" s="46"/>
      <c r="FZ334" s="46"/>
      <c r="GB334" s="74"/>
      <c r="GD334" s="60"/>
      <c r="GE334" s="60"/>
      <c r="GF334" s="46"/>
      <c r="GT334" s="48">
        <f t="shared" si="751"/>
        <v>11</v>
      </c>
      <c r="GU334" s="221">
        <f>LARGE(GY$362:GY$617,SUM(GT$310:GT333))</f>
        <v>300</v>
      </c>
      <c r="GV334" s="372">
        <f t="shared" si="752"/>
        <v>4159717.9403004902</v>
      </c>
      <c r="GW334" s="373">
        <f t="shared" si="753"/>
        <v>0.11878637159217743</v>
      </c>
      <c r="GX334" s="374">
        <f t="shared" si="754"/>
        <v>42.092370808043697</v>
      </c>
      <c r="GY334" s="217"/>
      <c r="GZ334" s="369">
        <f t="shared" si="755"/>
        <v>300</v>
      </c>
      <c r="HA334" s="344">
        <f t="shared" si="756"/>
        <v>0</v>
      </c>
      <c r="HB334" s="376">
        <f t="shared" si="758"/>
        <v>0.11878637159217743</v>
      </c>
      <c r="HC334" s="217"/>
      <c r="HD334" s="217"/>
      <c r="HE334" s="393"/>
    </row>
    <row r="335" spans="13:213">
      <c r="M335" s="49" t="str">
        <f t="shared" ref="M335:M366" si="769">M334</f>
        <v>PIC-d</v>
      </c>
      <c r="N335" s="201">
        <f t="shared" si="759"/>
        <v>1</v>
      </c>
      <c r="O335" s="47" t="str">
        <f t="shared" si="760"/>
        <v/>
      </c>
      <c r="P335" s="47" t="str">
        <f t="shared" si="761"/>
        <v/>
      </c>
      <c r="Q335" s="47" t="str">
        <f t="shared" si="762"/>
        <v/>
      </c>
      <c r="R335" s="201" t="str">
        <f t="shared" si="763"/>
        <v/>
      </c>
      <c r="AE335" s="49" t="str">
        <f t="shared" ref="AE335:AE366" si="770">AE334</f>
        <v>PIC-d</v>
      </c>
      <c r="AF335" s="201">
        <f t="shared" si="764"/>
        <v>1</v>
      </c>
      <c r="AG335" s="47" t="str">
        <f t="shared" si="765"/>
        <v/>
      </c>
      <c r="AH335" s="47" t="str">
        <f t="shared" si="766"/>
        <v/>
      </c>
      <c r="AI335" s="47" t="str">
        <f t="shared" si="767"/>
        <v/>
      </c>
      <c r="AJ335" s="201" t="str">
        <f t="shared" si="768"/>
        <v/>
      </c>
      <c r="BL335" s="49"/>
      <c r="BP335" s="74"/>
      <c r="BR335" s="60"/>
      <c r="BT335" s="46"/>
      <c r="CO335" s="49"/>
      <c r="CS335" s="74"/>
      <c r="CU335" s="60"/>
      <c r="CW335" s="46"/>
      <c r="DR335" s="49"/>
      <c r="DV335" s="74"/>
      <c r="DX335" s="60"/>
      <c r="DZ335" s="46"/>
      <c r="EU335" s="49"/>
      <c r="EY335" s="74"/>
      <c r="FA335" s="60"/>
      <c r="FC335" s="46"/>
      <c r="FO335" s="142"/>
      <c r="FP335" s="142"/>
      <c r="FQ335" s="142"/>
      <c r="FR335" s="142"/>
      <c r="FS335" s="142"/>
      <c r="FT335" s="142"/>
      <c r="FU335" s="142"/>
      <c r="FX335" s="49"/>
      <c r="GB335" s="74"/>
      <c r="GD335" s="60"/>
      <c r="GF335" s="46"/>
      <c r="GS335" s="264"/>
      <c r="GT335" s="48">
        <f t="shared" si="751"/>
        <v>3</v>
      </c>
      <c r="GU335" s="221">
        <f>LARGE(GY$362:GY$617,SUM(GT$310:GT334))</f>
        <v>250</v>
      </c>
      <c r="GV335" s="372">
        <f t="shared" si="752"/>
        <v>190185.90693231992</v>
      </c>
      <c r="GW335" s="373">
        <f t="shared" si="753"/>
        <v>4.5258464910134947E-3</v>
      </c>
      <c r="GX335" s="374">
        <f t="shared" si="754"/>
        <v>920.6380894579579</v>
      </c>
      <c r="GY335" s="217"/>
      <c r="GZ335" s="369">
        <f t="shared" si="755"/>
        <v>250</v>
      </c>
      <c r="HA335" s="344">
        <f t="shared" si="756"/>
        <v>0</v>
      </c>
      <c r="HB335" s="376">
        <f t="shared" si="758"/>
        <v>4.5258464910134947E-3</v>
      </c>
      <c r="HC335" s="217"/>
      <c r="HD335" s="217"/>
      <c r="HE335" s="393"/>
    </row>
    <row r="336" spans="13:213">
      <c r="M336" s="49" t="str">
        <f t="shared" si="769"/>
        <v>PIC-d</v>
      </c>
      <c r="N336" s="201">
        <f t="shared" si="759"/>
        <v>1</v>
      </c>
      <c r="O336" s="47" t="str">
        <f t="shared" si="760"/>
        <v/>
      </c>
      <c r="P336" s="47" t="str">
        <f t="shared" si="761"/>
        <v/>
      </c>
      <c r="Q336" s="47" t="str">
        <f t="shared" si="762"/>
        <v/>
      </c>
      <c r="R336" s="201" t="str">
        <f t="shared" si="763"/>
        <v/>
      </c>
      <c r="AE336" s="49" t="str">
        <f t="shared" si="770"/>
        <v>PIC-d</v>
      </c>
      <c r="AF336" s="201">
        <f t="shared" si="764"/>
        <v>1</v>
      </c>
      <c r="AG336" s="47" t="str">
        <f t="shared" si="765"/>
        <v/>
      </c>
      <c r="AH336" s="47" t="str">
        <f t="shared" si="766"/>
        <v/>
      </c>
      <c r="AI336" s="47" t="str">
        <f t="shared" si="767"/>
        <v/>
      </c>
      <c r="AJ336" s="201" t="str">
        <f t="shared" si="768"/>
        <v/>
      </c>
      <c r="BM336" s="46"/>
      <c r="BN336" s="46"/>
      <c r="BO336" s="57"/>
      <c r="BP336" s="74"/>
      <c r="BQ336" s="157"/>
      <c r="BR336" s="60"/>
      <c r="BT336" s="46"/>
      <c r="CP336" s="46"/>
      <c r="CQ336" s="46"/>
      <c r="CR336" s="57"/>
      <c r="CS336" s="74"/>
      <c r="CT336" s="157"/>
      <c r="CU336" s="60"/>
      <c r="CW336" s="46"/>
      <c r="DS336" s="46"/>
      <c r="DT336" s="46"/>
      <c r="DU336" s="57"/>
      <c r="DV336" s="74"/>
      <c r="DW336" s="157"/>
      <c r="DX336" s="60"/>
      <c r="DZ336" s="46"/>
      <c r="EV336" s="46"/>
      <c r="EW336" s="46"/>
      <c r="EX336" s="57"/>
      <c r="EY336" s="74"/>
      <c r="EZ336" s="157"/>
      <c r="FA336" s="60"/>
      <c r="FC336" s="46"/>
      <c r="FO336" s="142"/>
      <c r="FP336" s="142"/>
      <c r="FQ336" s="142"/>
      <c r="FR336" s="142"/>
      <c r="FS336" s="142"/>
      <c r="FT336" s="142"/>
      <c r="FU336" s="142"/>
      <c r="FY336" s="46"/>
      <c r="FZ336" s="46"/>
      <c r="GA336" s="57"/>
      <c r="GB336" s="74"/>
      <c r="GC336" s="157"/>
      <c r="GD336" s="60"/>
      <c r="GF336" s="46"/>
      <c r="GT336" s="48">
        <f t="shared" si="751"/>
        <v>3</v>
      </c>
      <c r="GU336" s="221">
        <f>LARGE(GY$362:GY$617,SUM(GT$310:GT335))</f>
        <v>240</v>
      </c>
      <c r="GV336" s="372">
        <f t="shared" si="752"/>
        <v>342178.48535287834</v>
      </c>
      <c r="GW336" s="373">
        <f t="shared" si="753"/>
        <v>7.8170955425961881E-3</v>
      </c>
      <c r="GX336" s="374">
        <f t="shared" si="754"/>
        <v>511.69900357537824</v>
      </c>
      <c r="GY336" s="217"/>
      <c r="GZ336" s="369">
        <f t="shared" si="755"/>
        <v>240</v>
      </c>
      <c r="HA336" s="344">
        <f t="shared" si="756"/>
        <v>0</v>
      </c>
      <c r="HB336" s="376">
        <f t="shared" si="758"/>
        <v>7.8170955425961881E-3</v>
      </c>
      <c r="HC336" s="217"/>
      <c r="HD336" s="217"/>
      <c r="HE336" s="394"/>
    </row>
    <row r="337" spans="13:213">
      <c r="M337" s="49" t="str">
        <f t="shared" si="769"/>
        <v>PIC-d</v>
      </c>
      <c r="N337" s="201">
        <f t="shared" si="759"/>
        <v>1</v>
      </c>
      <c r="O337" s="47" t="str">
        <f t="shared" si="760"/>
        <v/>
      </c>
      <c r="P337" s="47" t="str">
        <f t="shared" si="761"/>
        <v/>
      </c>
      <c r="Q337" s="47">
        <f t="shared" si="762"/>
        <v>1</v>
      </c>
      <c r="R337" s="201">
        <f t="shared" si="763"/>
        <v>1</v>
      </c>
      <c r="AE337" s="49" t="str">
        <f t="shared" si="770"/>
        <v>PIC-d</v>
      </c>
      <c r="AF337" s="201">
        <f t="shared" si="764"/>
        <v>1</v>
      </c>
      <c r="AG337" s="47" t="str">
        <f t="shared" si="765"/>
        <v/>
      </c>
      <c r="AH337" s="47" t="str">
        <f t="shared" si="766"/>
        <v/>
      </c>
      <c r="AI337" s="47">
        <f t="shared" si="767"/>
        <v>1</v>
      </c>
      <c r="AJ337" s="201">
        <f t="shared" si="768"/>
        <v>1</v>
      </c>
      <c r="BM337" s="46"/>
      <c r="BN337" s="46"/>
      <c r="BQ337" s="57"/>
      <c r="BR337" s="74"/>
      <c r="BS337" s="157"/>
      <c r="BT337" s="60"/>
      <c r="CP337" s="46"/>
      <c r="CQ337" s="46"/>
      <c r="CT337" s="57"/>
      <c r="CU337" s="74"/>
      <c r="CV337" s="157"/>
      <c r="CW337" s="60"/>
      <c r="DS337" s="46"/>
      <c r="DT337" s="46"/>
      <c r="DW337" s="57"/>
      <c r="DX337" s="74"/>
      <c r="DY337" s="157"/>
      <c r="DZ337" s="60"/>
      <c r="EV337" s="46"/>
      <c r="EW337" s="46"/>
      <c r="EZ337" s="57"/>
      <c r="FA337" s="74"/>
      <c r="FB337" s="157"/>
      <c r="FC337" s="60"/>
      <c r="FO337" s="142"/>
      <c r="FP337" s="142"/>
      <c r="FQ337" s="142"/>
      <c r="FR337" s="142"/>
      <c r="FS337" s="142"/>
      <c r="FT337" s="142"/>
      <c r="FU337" s="142"/>
      <c r="FY337" s="46"/>
      <c r="FZ337" s="46"/>
      <c r="GC337" s="57"/>
      <c r="GD337" s="74"/>
      <c r="GE337" s="157"/>
      <c r="GF337" s="60"/>
      <c r="GT337" s="48">
        <f t="shared" si="751"/>
        <v>2</v>
      </c>
      <c r="GU337" s="221">
        <f>LARGE(GY$362:GY$617,SUM(GT$310:GT336))</f>
        <v>200</v>
      </c>
      <c r="GV337" s="372">
        <f t="shared" si="752"/>
        <v>668160</v>
      </c>
      <c r="GW337" s="373">
        <f t="shared" si="753"/>
        <v>1.272014163493913E-2</v>
      </c>
      <c r="GX337" s="374">
        <f t="shared" si="754"/>
        <v>262.05158943965517</v>
      </c>
      <c r="GY337" s="217"/>
      <c r="GZ337" s="369">
        <f t="shared" si="755"/>
        <v>200</v>
      </c>
      <c r="HA337" s="344">
        <f t="shared" si="756"/>
        <v>0</v>
      </c>
      <c r="HB337" s="376">
        <f t="shared" si="758"/>
        <v>1.272014163493913E-2</v>
      </c>
      <c r="HC337" s="217"/>
      <c r="HD337" s="217"/>
      <c r="HE337" s="394"/>
    </row>
    <row r="338" spans="13:213">
      <c r="M338" s="49" t="str">
        <f t="shared" si="769"/>
        <v>PIC-d</v>
      </c>
      <c r="N338" s="201">
        <f t="shared" si="759"/>
        <v>1</v>
      </c>
      <c r="O338" s="47" t="str">
        <f t="shared" si="760"/>
        <v/>
      </c>
      <c r="P338" s="47" t="str">
        <f t="shared" si="761"/>
        <v/>
      </c>
      <c r="Q338" s="47">
        <f t="shared" si="762"/>
        <v>1</v>
      </c>
      <c r="R338" s="201">
        <f t="shared" si="763"/>
        <v>1</v>
      </c>
      <c r="AE338" s="49" t="str">
        <f t="shared" si="770"/>
        <v>PIC-d</v>
      </c>
      <c r="AF338" s="201">
        <f t="shared" si="764"/>
        <v>1</v>
      </c>
      <c r="AG338" s="47" t="str">
        <f t="shared" si="765"/>
        <v/>
      </c>
      <c r="AH338" s="47" t="str">
        <f t="shared" si="766"/>
        <v/>
      </c>
      <c r="AI338" s="47">
        <f t="shared" si="767"/>
        <v>1</v>
      </c>
      <c r="AJ338" s="201">
        <f t="shared" si="768"/>
        <v>1</v>
      </c>
      <c r="BM338" s="46"/>
      <c r="BN338" s="46"/>
      <c r="BQ338" s="60"/>
      <c r="BR338" s="74"/>
      <c r="BT338" s="60"/>
      <c r="CP338" s="46"/>
      <c r="CQ338" s="46"/>
      <c r="CT338" s="60"/>
      <c r="CU338" s="74"/>
      <c r="CW338" s="60"/>
      <c r="DS338" s="46"/>
      <c r="DT338" s="46"/>
      <c r="DW338" s="60"/>
      <c r="DX338" s="74"/>
      <c r="DZ338" s="60"/>
      <c r="EV338" s="46"/>
      <c r="EW338" s="46"/>
      <c r="EZ338" s="60"/>
      <c r="FA338" s="74"/>
      <c r="FC338" s="60"/>
      <c r="FO338" s="142"/>
      <c r="FP338" s="142"/>
      <c r="FQ338" s="142"/>
      <c r="FR338" s="142"/>
      <c r="FS338" s="142"/>
      <c r="FT338" s="142"/>
      <c r="FU338" s="142"/>
      <c r="FY338" s="46"/>
      <c r="FZ338" s="46"/>
      <c r="GC338" s="60"/>
      <c r="GD338" s="74"/>
      <c r="GF338" s="60"/>
      <c r="GT338" s="48">
        <f t="shared" si="751"/>
        <v>4</v>
      </c>
      <c r="GU338" s="221">
        <f>LARGE(GY$362:GY$617,SUM(GT$310:GT337))</f>
        <v>160</v>
      </c>
      <c r="GV338" s="372">
        <f t="shared" si="752"/>
        <v>625564.39490564074</v>
      </c>
      <c r="GW338" s="373">
        <f t="shared" si="753"/>
        <v>9.5273799149601848E-3</v>
      </c>
      <c r="GX338" s="374">
        <f t="shared" si="754"/>
        <v>279.89506983755155</v>
      </c>
      <c r="GY338" s="217"/>
      <c r="GZ338" s="369">
        <f t="shared" si="755"/>
        <v>160</v>
      </c>
      <c r="HA338" s="344">
        <f t="shared" si="756"/>
        <v>0</v>
      </c>
      <c r="HB338" s="376">
        <f t="shared" si="758"/>
        <v>9.5273799149601848E-3</v>
      </c>
      <c r="HC338" s="217"/>
      <c r="HD338" s="217"/>
      <c r="HE338" s="394"/>
    </row>
    <row r="339" spans="13:213">
      <c r="M339" s="49" t="str">
        <f t="shared" si="769"/>
        <v>PIC-d</v>
      </c>
      <c r="N339" s="201">
        <f t="shared" si="759"/>
        <v>1</v>
      </c>
      <c r="O339" s="47" t="str">
        <f t="shared" si="760"/>
        <v/>
      </c>
      <c r="P339" s="47" t="str">
        <f t="shared" si="761"/>
        <v/>
      </c>
      <c r="Q339" s="47">
        <f t="shared" si="762"/>
        <v>1</v>
      </c>
      <c r="R339" s="201">
        <f t="shared" si="763"/>
        <v>1</v>
      </c>
      <c r="AE339" s="49" t="str">
        <f t="shared" si="770"/>
        <v>PIC-d</v>
      </c>
      <c r="AF339" s="201">
        <f t="shared" si="764"/>
        <v>1</v>
      </c>
      <c r="AG339" s="47" t="str">
        <f t="shared" si="765"/>
        <v/>
      </c>
      <c r="AH339" s="47">
        <f t="shared" si="766"/>
        <v>1</v>
      </c>
      <c r="AI339" s="47">
        <f t="shared" si="767"/>
        <v>1</v>
      </c>
      <c r="AJ339" s="201">
        <f t="shared" si="768"/>
        <v>1</v>
      </c>
      <c r="BM339" s="46"/>
      <c r="BN339" s="46"/>
      <c r="BR339" s="74"/>
      <c r="BT339" s="60"/>
      <c r="CP339" s="46"/>
      <c r="CQ339" s="46"/>
      <c r="CU339" s="74"/>
      <c r="CW339" s="60"/>
      <c r="DS339" s="46"/>
      <c r="DT339" s="46"/>
      <c r="DX339" s="74"/>
      <c r="DZ339" s="60"/>
      <c r="EV339" s="46"/>
      <c r="EW339" s="46"/>
      <c r="FA339" s="74"/>
      <c r="FC339" s="60"/>
      <c r="FY339" s="46"/>
      <c r="FZ339" s="46"/>
      <c r="GD339" s="74"/>
      <c r="GF339" s="60"/>
      <c r="GT339" s="48">
        <f t="shared" si="751"/>
        <v>6</v>
      </c>
      <c r="GU339" s="221">
        <f>LARGE(GY$362:GY$617,SUM(GT$310:GT338))</f>
        <v>150</v>
      </c>
      <c r="GV339" s="372">
        <f t="shared" si="752"/>
        <v>812201.67884344026</v>
      </c>
      <c r="GW339" s="373">
        <f t="shared" si="753"/>
        <v>1.1596758700412968E-2</v>
      </c>
      <c r="GX339" s="374">
        <f t="shared" si="754"/>
        <v>215.5774785510518</v>
      </c>
      <c r="GY339" s="217"/>
      <c r="GZ339" s="369">
        <f t="shared" si="755"/>
        <v>150</v>
      </c>
      <c r="HA339" s="344">
        <f t="shared" si="756"/>
        <v>0</v>
      </c>
      <c r="HB339" s="376">
        <f t="shared" si="758"/>
        <v>1.1596758700412968E-2</v>
      </c>
      <c r="HC339" s="217"/>
      <c r="HD339" s="217"/>
      <c r="HE339" s="394"/>
    </row>
    <row r="340" spans="13:213">
      <c r="M340" s="49" t="str">
        <f t="shared" si="769"/>
        <v>PIC-d</v>
      </c>
      <c r="N340" s="201">
        <f t="shared" si="759"/>
        <v>1</v>
      </c>
      <c r="O340" s="47" t="str">
        <f t="shared" si="760"/>
        <v/>
      </c>
      <c r="P340" s="47">
        <f t="shared" si="761"/>
        <v>1</v>
      </c>
      <c r="Q340" s="47">
        <f t="shared" si="762"/>
        <v>1</v>
      </c>
      <c r="R340" s="201" t="str">
        <f t="shared" si="763"/>
        <v/>
      </c>
      <c r="AE340" s="49" t="str">
        <f t="shared" si="770"/>
        <v>PIC-d</v>
      </c>
      <c r="AF340" s="201">
        <f t="shared" si="764"/>
        <v>1</v>
      </c>
      <c r="AG340" s="47" t="str">
        <f t="shared" si="765"/>
        <v/>
      </c>
      <c r="AH340" s="47">
        <f t="shared" si="766"/>
        <v>1</v>
      </c>
      <c r="AI340" s="47">
        <f t="shared" si="767"/>
        <v>1</v>
      </c>
      <c r="AJ340" s="201" t="str">
        <f t="shared" si="768"/>
        <v/>
      </c>
      <c r="BM340" s="46"/>
      <c r="BN340" s="46"/>
      <c r="BR340" s="74"/>
      <c r="BT340" s="60"/>
      <c r="CP340" s="46"/>
      <c r="CQ340" s="46"/>
      <c r="CU340" s="74"/>
      <c r="CW340" s="60"/>
      <c r="DS340" s="46"/>
      <c r="DT340" s="46"/>
      <c r="DX340" s="74"/>
      <c r="DZ340" s="60"/>
      <c r="EV340" s="46"/>
      <c r="EW340" s="46"/>
      <c r="FA340" s="74"/>
      <c r="FC340" s="60"/>
      <c r="FY340" s="46"/>
      <c r="FZ340" s="46"/>
      <c r="GD340" s="74"/>
      <c r="GF340" s="60"/>
      <c r="GT340" s="48">
        <f t="shared" si="751"/>
        <v>1</v>
      </c>
      <c r="GU340" s="221">
        <f>LARGE(GY$362:GY$617,SUM(GT$310:GT339))</f>
        <v>120</v>
      </c>
      <c r="GV340" s="372">
        <f t="shared" si="752"/>
        <v>1286584</v>
      </c>
      <c r="GW340" s="373">
        <f t="shared" si="753"/>
        <v>1.4696058463763045E-2</v>
      </c>
      <c r="GX340" s="374">
        <f t="shared" si="754"/>
        <v>136.09091205859858</v>
      </c>
      <c r="GY340" s="217"/>
      <c r="GZ340" s="369">
        <f t="shared" si="755"/>
        <v>120</v>
      </c>
      <c r="HA340" s="344">
        <f t="shared" si="756"/>
        <v>0</v>
      </c>
      <c r="HB340" s="376">
        <f t="shared" si="758"/>
        <v>1.4696058463763045E-2</v>
      </c>
      <c r="HC340" s="217"/>
      <c r="HD340" s="217"/>
      <c r="HE340" s="394"/>
    </row>
    <row r="341" spans="13:213">
      <c r="M341" s="49" t="str">
        <f t="shared" si="769"/>
        <v>PIC-d</v>
      </c>
      <c r="N341" s="201">
        <f t="shared" si="759"/>
        <v>1</v>
      </c>
      <c r="O341" s="47" t="str">
        <f t="shared" si="760"/>
        <v/>
      </c>
      <c r="P341" s="47">
        <f t="shared" si="761"/>
        <v>1</v>
      </c>
      <c r="Q341" s="47">
        <f t="shared" si="762"/>
        <v>1</v>
      </c>
      <c r="R341" s="201" t="str">
        <f t="shared" si="763"/>
        <v/>
      </c>
      <c r="AE341" s="49" t="str">
        <f t="shared" si="770"/>
        <v>PIC-d</v>
      </c>
      <c r="AF341" s="201">
        <f t="shared" si="764"/>
        <v>1</v>
      </c>
      <c r="AG341" s="47" t="str">
        <f t="shared" si="765"/>
        <v/>
      </c>
      <c r="AH341" s="47" t="str">
        <f t="shared" si="766"/>
        <v/>
      </c>
      <c r="AI341" s="47">
        <f t="shared" si="767"/>
        <v>1</v>
      </c>
      <c r="AJ341" s="201" t="str">
        <f t="shared" si="768"/>
        <v/>
      </c>
      <c r="BM341" s="46"/>
      <c r="BN341" s="46"/>
      <c r="BR341" s="74"/>
      <c r="BT341" s="60"/>
      <c r="CP341" s="46"/>
      <c r="CQ341" s="46"/>
      <c r="CU341" s="74"/>
      <c r="CW341" s="60"/>
      <c r="DS341" s="46"/>
      <c r="DT341" s="46"/>
      <c r="DX341" s="74"/>
      <c r="DZ341" s="60"/>
      <c r="EV341" s="46"/>
      <c r="EW341" s="46"/>
      <c r="FA341" s="74"/>
      <c r="FC341" s="60"/>
      <c r="FY341" s="46"/>
      <c r="FZ341" s="46"/>
      <c r="GD341" s="74"/>
      <c r="GF341" s="60"/>
      <c r="GT341" s="48">
        <f t="shared" si="751"/>
        <v>11</v>
      </c>
      <c r="GU341" s="221">
        <f>LARGE(GY$362:GY$617,SUM(GT$310:GT340))</f>
        <v>100</v>
      </c>
      <c r="GV341" s="372">
        <f t="shared" si="752"/>
        <v>17195594.905953676</v>
      </c>
      <c r="GW341" s="373">
        <f t="shared" si="753"/>
        <v>0.16368115623560867</v>
      </c>
      <c r="GX341" s="374">
        <f t="shared" si="754"/>
        <v>10.182397931424712</v>
      </c>
      <c r="GY341" s="217"/>
      <c r="GZ341" s="369">
        <f t="shared" si="755"/>
        <v>100</v>
      </c>
      <c r="HA341" s="344">
        <f t="shared" si="756"/>
        <v>0</v>
      </c>
      <c r="HB341" s="376">
        <f t="shared" si="758"/>
        <v>0.16368115623560867</v>
      </c>
      <c r="HC341" s="217"/>
      <c r="HD341" s="217"/>
      <c r="HE341" s="394"/>
    </row>
    <row r="342" spans="13:213">
      <c r="M342" s="49" t="str">
        <f t="shared" si="769"/>
        <v>PIC-d</v>
      </c>
      <c r="N342" s="201">
        <f t="shared" si="759"/>
        <v>1</v>
      </c>
      <c r="O342" s="47" t="str">
        <f t="shared" si="760"/>
        <v/>
      </c>
      <c r="P342" s="47" t="str">
        <f t="shared" si="761"/>
        <v/>
      </c>
      <c r="Q342" s="47">
        <f t="shared" si="762"/>
        <v>1</v>
      </c>
      <c r="R342" s="201" t="str">
        <f t="shared" si="763"/>
        <v/>
      </c>
      <c r="AE342" s="49" t="str">
        <f t="shared" si="770"/>
        <v>PIC-d</v>
      </c>
      <c r="AF342" s="201">
        <f t="shared" si="764"/>
        <v>1</v>
      </c>
      <c r="AG342" s="47" t="str">
        <f t="shared" si="765"/>
        <v/>
      </c>
      <c r="AH342" s="47" t="str">
        <f t="shared" si="766"/>
        <v/>
      </c>
      <c r="AI342" s="47">
        <f t="shared" si="767"/>
        <v>1</v>
      </c>
      <c r="AJ342" s="201" t="str">
        <f t="shared" si="768"/>
        <v/>
      </c>
      <c r="BM342" s="46"/>
      <c r="BO342" s="49"/>
      <c r="BP342" s="49"/>
      <c r="BR342" s="74"/>
      <c r="BT342" s="60"/>
      <c r="CP342" s="46"/>
      <c r="CR342" s="49"/>
      <c r="CS342" s="49"/>
      <c r="CU342" s="74"/>
      <c r="CW342" s="60"/>
      <c r="DS342" s="46"/>
      <c r="DU342" s="49"/>
      <c r="DV342" s="49"/>
      <c r="DX342" s="74"/>
      <c r="DZ342" s="60"/>
      <c r="EV342" s="46"/>
      <c r="EX342" s="49"/>
      <c r="EY342" s="49"/>
      <c r="FA342" s="74"/>
      <c r="FC342" s="60"/>
      <c r="FY342" s="46"/>
      <c r="GA342" s="49"/>
      <c r="GB342" s="49"/>
      <c r="GD342" s="74"/>
      <c r="GF342" s="60"/>
      <c r="GT342" s="48">
        <f t="shared" si="751"/>
        <v>3</v>
      </c>
      <c r="GU342" s="221">
        <f>LARGE(GY$362:GY$617,SUM(GT$310:GT341))</f>
        <v>90</v>
      </c>
      <c r="GV342" s="372">
        <f t="shared" si="752"/>
        <v>555371.72134422255</v>
      </c>
      <c r="GW342" s="373">
        <f t="shared" si="753"/>
        <v>4.7578171844951909E-3</v>
      </c>
      <c r="GX342" s="374">
        <f t="shared" si="754"/>
        <v>315.27062554824744</v>
      </c>
      <c r="GY342" s="217"/>
      <c r="GZ342" s="369">
        <f t="shared" si="755"/>
        <v>90</v>
      </c>
      <c r="HA342" s="344">
        <f t="shared" si="756"/>
        <v>0</v>
      </c>
      <c r="HB342" s="376">
        <f t="shared" si="758"/>
        <v>4.7578171844951909E-3</v>
      </c>
      <c r="HC342" s="217"/>
      <c r="HD342" s="217"/>
      <c r="HE342" s="394"/>
    </row>
    <row r="343" spans="13:213">
      <c r="M343" s="49" t="str">
        <f t="shared" si="769"/>
        <v>PIC-d</v>
      </c>
      <c r="N343" s="201">
        <f t="shared" si="759"/>
        <v>1</v>
      </c>
      <c r="O343" s="47" t="str">
        <f t="shared" si="760"/>
        <v/>
      </c>
      <c r="P343" s="47" t="str">
        <f t="shared" si="761"/>
        <v/>
      </c>
      <c r="Q343" s="47">
        <f t="shared" si="762"/>
        <v>1</v>
      </c>
      <c r="R343" s="201">
        <f t="shared" si="763"/>
        <v>1</v>
      </c>
      <c r="AE343" s="49" t="str">
        <f t="shared" si="770"/>
        <v>PIC-d</v>
      </c>
      <c r="AF343" s="201">
        <f t="shared" si="764"/>
        <v>1</v>
      </c>
      <c r="AG343" s="47" t="str">
        <f t="shared" si="765"/>
        <v/>
      </c>
      <c r="AH343" s="47" t="str">
        <f t="shared" si="766"/>
        <v/>
      </c>
      <c r="AI343" s="47">
        <f t="shared" si="767"/>
        <v>1</v>
      </c>
      <c r="AJ343" s="201">
        <f t="shared" si="768"/>
        <v>1</v>
      </c>
      <c r="BM343" s="46"/>
      <c r="BN343" s="46"/>
      <c r="BQ343" s="57"/>
      <c r="BR343" s="74"/>
      <c r="BS343" s="157"/>
      <c r="BT343" s="60"/>
      <c r="CP343" s="46"/>
      <c r="CQ343" s="46"/>
      <c r="CT343" s="57"/>
      <c r="CU343" s="74"/>
      <c r="CV343" s="157"/>
      <c r="CW343" s="60"/>
      <c r="DS343" s="46"/>
      <c r="DT343" s="46"/>
      <c r="DW343" s="57"/>
      <c r="DX343" s="74"/>
      <c r="DY343" s="157"/>
      <c r="DZ343" s="60"/>
      <c r="EV343" s="46"/>
      <c r="EW343" s="46"/>
      <c r="EZ343" s="57"/>
      <c r="FA343" s="74"/>
      <c r="FB343" s="157"/>
      <c r="FC343" s="60"/>
      <c r="FY343" s="46"/>
      <c r="FZ343" s="46"/>
      <c r="GC343" s="57"/>
      <c r="GD343" s="74"/>
      <c r="GE343" s="157"/>
      <c r="GF343" s="60"/>
      <c r="GT343" s="48">
        <f t="shared" si="751"/>
        <v>6</v>
      </c>
      <c r="GU343" s="221">
        <f>LARGE(GY$362:GY$617,SUM(GT$310:GT342))</f>
        <v>80</v>
      </c>
      <c r="GV343" s="372">
        <f t="shared" ref="GV343:GV348" si="771">SUMIF($GY$362:$GY$617,GU343,$GZ$362:$GZ$617)</f>
        <v>1203176.5400333903</v>
      </c>
      <c r="GW343" s="373">
        <f t="shared" ref="GW343:GW348" si="772">PRODUCT(GU343:GV343)/$AN$4/$AM$19</f>
        <v>9.1622222228572407E-3</v>
      </c>
      <c r="GX343" s="374">
        <f t="shared" ref="GX343:GX348" si="773">$AN$4/GV343</f>
        <v>145.52510307019523</v>
      </c>
      <c r="GY343" s="217"/>
      <c r="GZ343" s="369">
        <f t="shared" si="755"/>
        <v>80</v>
      </c>
      <c r="HA343" s="344">
        <f t="shared" si="756"/>
        <v>0</v>
      </c>
      <c r="HB343" s="376">
        <f t="shared" si="758"/>
        <v>9.1622222228572407E-3</v>
      </c>
      <c r="HC343" s="217"/>
      <c r="HD343" s="217"/>
      <c r="HE343" s="394"/>
    </row>
    <row r="344" spans="13:213">
      <c r="M344" s="49" t="str">
        <f t="shared" si="769"/>
        <v>PIC-d</v>
      </c>
      <c r="N344" s="201">
        <f t="shared" si="759"/>
        <v>1</v>
      </c>
      <c r="O344" s="47" t="str">
        <f t="shared" si="760"/>
        <v/>
      </c>
      <c r="P344" s="47" t="str">
        <f t="shared" si="761"/>
        <v/>
      </c>
      <c r="Q344" s="47">
        <f t="shared" si="762"/>
        <v>1</v>
      </c>
      <c r="R344" s="201" t="str">
        <f t="shared" si="763"/>
        <v/>
      </c>
      <c r="AE344" s="49" t="str">
        <f t="shared" si="770"/>
        <v>PIC-d</v>
      </c>
      <c r="AF344" s="201">
        <f t="shared" si="764"/>
        <v>1</v>
      </c>
      <c r="AG344" s="47" t="str">
        <f t="shared" si="765"/>
        <v/>
      </c>
      <c r="AH344" s="47" t="str">
        <f t="shared" si="766"/>
        <v/>
      </c>
      <c r="AI344" s="47">
        <f t="shared" si="767"/>
        <v>1</v>
      </c>
      <c r="AJ344" s="201" t="str">
        <f t="shared" si="768"/>
        <v/>
      </c>
      <c r="BM344" s="46"/>
      <c r="BN344" s="46"/>
      <c r="BQ344" s="57"/>
      <c r="BR344" s="74"/>
      <c r="BS344" s="157"/>
      <c r="BT344" s="60"/>
      <c r="CP344" s="46"/>
      <c r="CQ344" s="46"/>
      <c r="CT344" s="57"/>
      <c r="CU344" s="74"/>
      <c r="CV344" s="157"/>
      <c r="CW344" s="60"/>
      <c r="DS344" s="46"/>
      <c r="DT344" s="46"/>
      <c r="DW344" s="57"/>
      <c r="DX344" s="74"/>
      <c r="DY344" s="157"/>
      <c r="DZ344" s="60"/>
      <c r="EV344" s="46"/>
      <c r="EW344" s="46"/>
      <c r="EZ344" s="57"/>
      <c r="FA344" s="74"/>
      <c r="FB344" s="157"/>
      <c r="FC344" s="60"/>
      <c r="FY344" s="46"/>
      <c r="FZ344" s="46"/>
      <c r="GC344" s="57"/>
      <c r="GD344" s="74"/>
      <c r="GE344" s="157"/>
      <c r="GF344" s="60"/>
      <c r="GT344" s="48">
        <f t="shared" si="751"/>
        <v>4</v>
      </c>
      <c r="GU344" s="221">
        <f>LARGE(GY$362:GY$617,SUM(GT$310:GT343))</f>
        <v>60</v>
      </c>
      <c r="GV344" s="372">
        <f t="shared" si="771"/>
        <v>1015320.3362628662</v>
      </c>
      <c r="GW344" s="373">
        <f t="shared" si="772"/>
        <v>5.7987690742177097E-3</v>
      </c>
      <c r="GX344" s="374">
        <f t="shared" si="773"/>
        <v>172.45039200580794</v>
      </c>
      <c r="GY344" s="217"/>
      <c r="GZ344" s="369">
        <f t="shared" si="755"/>
        <v>60</v>
      </c>
      <c r="HA344" s="344">
        <f t="shared" si="756"/>
        <v>0</v>
      </c>
      <c r="HB344" s="376">
        <f t="shared" si="758"/>
        <v>5.7987690742177097E-3</v>
      </c>
      <c r="HC344" s="217"/>
      <c r="HD344" s="217"/>
      <c r="HE344" s="394"/>
    </row>
    <row r="345" spans="13:213">
      <c r="M345" s="49" t="str">
        <f t="shared" si="769"/>
        <v>PIC-d</v>
      </c>
      <c r="N345" s="201">
        <f t="shared" si="759"/>
        <v>1</v>
      </c>
      <c r="O345" s="47" t="str">
        <f t="shared" si="760"/>
        <v/>
      </c>
      <c r="P345" s="47" t="str">
        <f t="shared" si="761"/>
        <v/>
      </c>
      <c r="Q345" s="47">
        <f t="shared" si="762"/>
        <v>1</v>
      </c>
      <c r="R345" s="201" t="str">
        <f t="shared" si="763"/>
        <v/>
      </c>
      <c r="AE345" s="49" t="str">
        <f t="shared" si="770"/>
        <v>PIC-d</v>
      </c>
      <c r="AF345" s="201">
        <f t="shared" si="764"/>
        <v>1</v>
      </c>
      <c r="AG345" s="47" t="str">
        <f t="shared" si="765"/>
        <v/>
      </c>
      <c r="AH345" s="47" t="str">
        <f t="shared" si="766"/>
        <v/>
      </c>
      <c r="AI345" s="47">
        <f t="shared" si="767"/>
        <v>1</v>
      </c>
      <c r="AJ345" s="201" t="str">
        <f t="shared" si="768"/>
        <v/>
      </c>
      <c r="BM345" s="46"/>
      <c r="BN345" s="46"/>
      <c r="BQ345" s="57"/>
      <c r="BR345" s="74"/>
      <c r="BS345" s="157"/>
      <c r="BT345" s="60"/>
      <c r="CP345" s="46"/>
      <c r="CQ345" s="46"/>
      <c r="CT345" s="57"/>
      <c r="CU345" s="74"/>
      <c r="CV345" s="157"/>
      <c r="CW345" s="60"/>
      <c r="DS345" s="46"/>
      <c r="DT345" s="46"/>
      <c r="DW345" s="57"/>
      <c r="DX345" s="74"/>
      <c r="DY345" s="157"/>
      <c r="DZ345" s="60"/>
      <c r="EV345" s="46"/>
      <c r="EW345" s="46"/>
      <c r="EZ345" s="57"/>
      <c r="FA345" s="74"/>
      <c r="FB345" s="157"/>
      <c r="FC345" s="60"/>
      <c r="FY345" s="46"/>
      <c r="FZ345" s="46"/>
      <c r="GC345" s="57"/>
      <c r="GD345" s="74"/>
      <c r="GE345" s="157"/>
      <c r="GF345" s="60"/>
      <c r="GT345" s="48">
        <f t="shared" si="751"/>
        <v>9</v>
      </c>
      <c r="GU345" s="221">
        <f>LARGE(GY$362:GY$617,SUM(GT$310:GT344))</f>
        <v>50</v>
      </c>
      <c r="GV345" s="372">
        <f t="shared" si="771"/>
        <v>6416763.4627196407</v>
      </c>
      <c r="GW345" s="373">
        <f t="shared" si="772"/>
        <v>3.0539893170683778E-2</v>
      </c>
      <c r="GX345" s="374">
        <f t="shared" si="773"/>
        <v>27.286714091497764</v>
      </c>
      <c r="GY345" s="217"/>
      <c r="GZ345" s="369">
        <f t="shared" si="755"/>
        <v>50</v>
      </c>
      <c r="HA345" s="344">
        <f t="shared" si="756"/>
        <v>0</v>
      </c>
      <c r="HB345" s="376">
        <f t="shared" si="758"/>
        <v>3.0539893170683778E-2</v>
      </c>
      <c r="HC345" s="217"/>
      <c r="HD345" s="217"/>
      <c r="HE345" s="394"/>
    </row>
    <row r="346" spans="13:213">
      <c r="M346" s="49" t="str">
        <f t="shared" si="769"/>
        <v>PIC-d</v>
      </c>
      <c r="N346" s="201">
        <f t="shared" si="759"/>
        <v>1</v>
      </c>
      <c r="O346" s="47" t="str">
        <f t="shared" si="760"/>
        <v/>
      </c>
      <c r="P346" s="47" t="str">
        <f t="shared" si="761"/>
        <v/>
      </c>
      <c r="Q346" s="47" t="str">
        <f t="shared" si="762"/>
        <v/>
      </c>
      <c r="R346" s="201" t="str">
        <f t="shared" si="763"/>
        <v/>
      </c>
      <c r="AE346" s="49" t="str">
        <f t="shared" si="770"/>
        <v>PIC-d</v>
      </c>
      <c r="AF346" s="201">
        <f t="shared" si="764"/>
        <v>1</v>
      </c>
      <c r="AG346" s="47" t="str">
        <f t="shared" si="765"/>
        <v/>
      </c>
      <c r="AH346" s="47" t="str">
        <f t="shared" si="766"/>
        <v/>
      </c>
      <c r="AI346" s="47" t="str">
        <f t="shared" si="767"/>
        <v/>
      </c>
      <c r="AJ346" s="201" t="str">
        <f t="shared" si="768"/>
        <v/>
      </c>
      <c r="BM346" s="46"/>
      <c r="BN346" s="46"/>
      <c r="BQ346" s="57"/>
      <c r="BR346" s="74"/>
      <c r="BS346" s="157"/>
      <c r="BT346" s="60"/>
      <c r="CP346" s="46"/>
      <c r="CQ346" s="46"/>
      <c r="CT346" s="57"/>
      <c r="CU346" s="74"/>
      <c r="CV346" s="157"/>
      <c r="CW346" s="60"/>
      <c r="DS346" s="46"/>
      <c r="DT346" s="46"/>
      <c r="DW346" s="57"/>
      <c r="DX346" s="74"/>
      <c r="DY346" s="157"/>
      <c r="DZ346" s="60"/>
      <c r="EV346" s="46"/>
      <c r="EW346" s="46"/>
      <c r="EZ346" s="57"/>
      <c r="FA346" s="74"/>
      <c r="FB346" s="157"/>
      <c r="FC346" s="60"/>
      <c r="FY346" s="46"/>
      <c r="FZ346" s="46"/>
      <c r="GC346" s="57"/>
      <c r="GD346" s="74"/>
      <c r="GE346" s="157"/>
      <c r="GF346" s="60"/>
      <c r="GT346" s="48">
        <f t="shared" si="751"/>
        <v>9</v>
      </c>
      <c r="GU346" s="221">
        <f>LARGE(GY$362:GY$617,SUM(GT$310:GT345))</f>
        <v>30</v>
      </c>
      <c r="GV346" s="372">
        <f t="shared" si="771"/>
        <v>18547947.923374508</v>
      </c>
      <c r="GW346" s="373">
        <f t="shared" si="772"/>
        <v>5.296617381079357E-2</v>
      </c>
      <c r="GX346" s="374">
        <f t="shared" si="773"/>
        <v>9.4399871470064323</v>
      </c>
      <c r="GY346" s="217"/>
      <c r="GZ346" s="369">
        <f t="shared" si="755"/>
        <v>30</v>
      </c>
      <c r="HA346" s="344">
        <f t="shared" si="756"/>
        <v>0</v>
      </c>
      <c r="HB346" s="376">
        <f t="shared" si="758"/>
        <v>5.296617381079357E-2</v>
      </c>
      <c r="HC346" s="217"/>
      <c r="HD346" s="217"/>
      <c r="HE346" s="394"/>
    </row>
    <row r="347" spans="13:213">
      <c r="M347" s="49" t="str">
        <f t="shared" si="769"/>
        <v>PIC-d</v>
      </c>
      <c r="N347" s="201">
        <f t="shared" si="759"/>
        <v>1</v>
      </c>
      <c r="O347" s="47" t="str">
        <f t="shared" si="760"/>
        <v/>
      </c>
      <c r="P347" s="47" t="str">
        <f t="shared" si="761"/>
        <v/>
      </c>
      <c r="Q347" s="47" t="str">
        <f t="shared" si="762"/>
        <v/>
      </c>
      <c r="R347" s="201">
        <f t="shared" si="763"/>
        <v>1</v>
      </c>
      <c r="AE347" s="49" t="str">
        <f t="shared" si="770"/>
        <v>PIC-d</v>
      </c>
      <c r="AF347" s="201">
        <f t="shared" si="764"/>
        <v>1</v>
      </c>
      <c r="AG347" s="47" t="str">
        <f t="shared" si="765"/>
        <v/>
      </c>
      <c r="AH347" s="47" t="str">
        <f t="shared" si="766"/>
        <v/>
      </c>
      <c r="AI347" s="47" t="str">
        <f t="shared" si="767"/>
        <v/>
      </c>
      <c r="AJ347" s="201">
        <f t="shared" si="768"/>
        <v>1</v>
      </c>
      <c r="BM347" s="46"/>
      <c r="BN347" s="46"/>
      <c r="BQ347" s="57"/>
      <c r="BR347" s="74"/>
      <c r="BS347" s="157"/>
      <c r="BT347" s="60"/>
      <c r="CP347" s="46"/>
      <c r="CQ347" s="46"/>
      <c r="CT347" s="57"/>
      <c r="CU347" s="74"/>
      <c r="CV347" s="157"/>
      <c r="CW347" s="60"/>
      <c r="DS347" s="46"/>
      <c r="DT347" s="46"/>
      <c r="DW347" s="57"/>
      <c r="DX347" s="74"/>
      <c r="DY347" s="157"/>
      <c r="DZ347" s="60"/>
      <c r="EV347" s="46"/>
      <c r="EW347" s="46"/>
      <c r="EZ347" s="57"/>
      <c r="FA347" s="74"/>
      <c r="FB347" s="157"/>
      <c r="FC347" s="60"/>
      <c r="FY347" s="46"/>
      <c r="FZ347" s="46"/>
      <c r="GC347" s="57"/>
      <c r="GD347" s="74"/>
      <c r="GE347" s="157"/>
      <c r="GF347" s="60"/>
      <c r="GT347" s="48">
        <f t="shared" si="751"/>
        <v>4</v>
      </c>
      <c r="GU347" s="221">
        <f>LARGE(GY$362:GY$617,SUM(GT$310:GT346))</f>
        <v>20</v>
      </c>
      <c r="GV347" s="372">
        <f t="shared" si="771"/>
        <v>19795968</v>
      </c>
      <c r="GW347" s="373">
        <f t="shared" si="772"/>
        <v>3.768670928530931E-2</v>
      </c>
      <c r="GX347" s="374">
        <f t="shared" si="773"/>
        <v>8.8448511333216953</v>
      </c>
      <c r="GY347" s="217"/>
      <c r="GZ347" s="369">
        <f t="shared" si="755"/>
        <v>20</v>
      </c>
      <c r="HA347" s="344">
        <f t="shared" si="756"/>
        <v>0</v>
      </c>
      <c r="HB347" s="376">
        <f t="shared" si="758"/>
        <v>3.768670928530931E-2</v>
      </c>
      <c r="HC347" s="217"/>
      <c r="HD347" s="217"/>
      <c r="HE347" s="394"/>
    </row>
    <row r="348" spans="13:213">
      <c r="M348" s="49" t="str">
        <f t="shared" si="769"/>
        <v>PIC-d</v>
      </c>
      <c r="N348" s="201">
        <f t="shared" si="759"/>
        <v>1</v>
      </c>
      <c r="O348" s="47" t="str">
        <f t="shared" si="760"/>
        <v/>
      </c>
      <c r="P348" s="47" t="str">
        <f t="shared" si="761"/>
        <v/>
      </c>
      <c r="Q348" s="47" t="str">
        <f t="shared" si="762"/>
        <v/>
      </c>
      <c r="R348" s="201">
        <f t="shared" si="763"/>
        <v>1</v>
      </c>
      <c r="AE348" s="49" t="str">
        <f t="shared" si="770"/>
        <v>PIC-d</v>
      </c>
      <c r="AF348" s="201">
        <f t="shared" si="764"/>
        <v>1</v>
      </c>
      <c r="AG348" s="47" t="str">
        <f t="shared" si="765"/>
        <v/>
      </c>
      <c r="AH348" s="47" t="str">
        <f t="shared" si="766"/>
        <v/>
      </c>
      <c r="AI348" s="47" t="str">
        <f t="shared" si="767"/>
        <v/>
      </c>
      <c r="AJ348" s="201">
        <f t="shared" si="768"/>
        <v>1</v>
      </c>
      <c r="BM348" s="46"/>
      <c r="BN348" s="46"/>
      <c r="BQ348" s="57"/>
      <c r="BR348" s="74"/>
      <c r="BS348" s="157"/>
      <c r="BT348" s="60"/>
      <c r="CP348" s="46"/>
      <c r="CQ348" s="46"/>
      <c r="CT348" s="57"/>
      <c r="CU348" s="74"/>
      <c r="CV348" s="157"/>
      <c r="CW348" s="60"/>
      <c r="DS348" s="46"/>
      <c r="DT348" s="46"/>
      <c r="DW348" s="57"/>
      <c r="DX348" s="74"/>
      <c r="DY348" s="157"/>
      <c r="DZ348" s="60"/>
      <c r="EV348" s="46"/>
      <c r="EW348" s="46"/>
      <c r="EZ348" s="57"/>
      <c r="FA348" s="74"/>
      <c r="FB348" s="157"/>
      <c r="FC348" s="60"/>
      <c r="FY348" s="46"/>
      <c r="FZ348" s="46"/>
      <c r="GC348" s="57"/>
      <c r="GD348" s="74"/>
      <c r="GE348" s="157"/>
      <c r="GF348" s="60"/>
      <c r="GT348" s="48">
        <f t="shared" si="751"/>
        <v>6</v>
      </c>
      <c r="GU348" s="221">
        <f>LARGE(GY$362:GY$617,SUM(GT$310:GT347))</f>
        <v>10</v>
      </c>
      <c r="GV348" s="372">
        <f t="shared" si="771"/>
        <v>42351888</v>
      </c>
      <c r="GW348" s="373">
        <f t="shared" si="772"/>
        <v>4.031384802046508E-2</v>
      </c>
      <c r="GX348" s="374">
        <f t="shared" si="773"/>
        <v>4.1342286794864966</v>
      </c>
      <c r="GY348" s="217"/>
      <c r="GZ348" s="369">
        <f t="shared" si="755"/>
        <v>10</v>
      </c>
      <c r="HA348" s="344">
        <f t="shared" si="756"/>
        <v>0</v>
      </c>
      <c r="HB348" s="376">
        <f t="shared" si="758"/>
        <v>4.031384802046508E-2</v>
      </c>
      <c r="HC348" s="217"/>
      <c r="HD348" s="217"/>
      <c r="HE348" s="394"/>
    </row>
    <row r="349" spans="13:213">
      <c r="M349" s="49" t="str">
        <f t="shared" si="769"/>
        <v>PIC-d</v>
      </c>
      <c r="N349" s="201">
        <f t="shared" si="759"/>
        <v>1</v>
      </c>
      <c r="O349" s="47" t="str">
        <f t="shared" si="760"/>
        <v/>
      </c>
      <c r="P349" s="47" t="str">
        <f t="shared" si="761"/>
        <v/>
      </c>
      <c r="Q349" s="47" t="str">
        <f t="shared" si="762"/>
        <v/>
      </c>
      <c r="R349" s="201" t="str">
        <f t="shared" si="763"/>
        <v/>
      </c>
      <c r="AE349" s="49" t="str">
        <f t="shared" si="770"/>
        <v>PIC-d</v>
      </c>
      <c r="AF349" s="201">
        <f t="shared" si="764"/>
        <v>1</v>
      </c>
      <c r="AG349" s="47" t="str">
        <f t="shared" si="765"/>
        <v/>
      </c>
      <c r="AH349" s="47" t="str">
        <f t="shared" si="766"/>
        <v/>
      </c>
      <c r="AI349" s="47" t="str">
        <f t="shared" si="767"/>
        <v/>
      </c>
      <c r="AJ349" s="201">
        <f t="shared" si="768"/>
        <v>1</v>
      </c>
      <c r="BM349" s="46"/>
      <c r="BN349" s="46"/>
      <c r="BR349" s="74"/>
      <c r="BT349" s="60"/>
      <c r="BU349" s="60"/>
      <c r="CP349" s="46"/>
      <c r="CQ349" s="46"/>
      <c r="CU349" s="74"/>
      <c r="CW349" s="60"/>
      <c r="CX349" s="60"/>
      <c r="DS349" s="46"/>
      <c r="DT349" s="46"/>
      <c r="DX349" s="74"/>
      <c r="DZ349" s="60"/>
      <c r="EA349" s="60"/>
      <c r="EV349" s="46"/>
      <c r="EW349" s="46"/>
      <c r="FA349" s="74"/>
      <c r="FC349" s="60"/>
      <c r="FD349" s="60"/>
      <c r="FY349" s="46"/>
      <c r="FZ349" s="46"/>
      <c r="GD349" s="74"/>
      <c r="GF349" s="60"/>
      <c r="GG349" s="60"/>
      <c r="GT349" s="48"/>
      <c r="GU349" s="213" t="s">
        <v>168</v>
      </c>
      <c r="GV349" s="208">
        <f>SUM(GV311:GV348)</f>
        <v>118340114.42501301</v>
      </c>
      <c r="GW349" s="209">
        <f>SUM(GW311:GW348)</f>
        <v>0.82194164626574917</v>
      </c>
      <c r="GX349" s="205">
        <f>$AN$4/GV349</f>
        <v>1.4795692132860701</v>
      </c>
      <c r="GZ349" s="210" t="s">
        <v>117</v>
      </c>
      <c r="HA349" s="211">
        <f>SUM(HA311:HA348)</f>
        <v>0</v>
      </c>
      <c r="HB349" s="212">
        <f>SUM(HB311:HB348)</f>
        <v>0.82194164626574917</v>
      </c>
      <c r="HE349" s="55"/>
    </row>
    <row r="350" spans="13:213">
      <c r="M350" s="49" t="str">
        <f t="shared" si="769"/>
        <v>PIC-d</v>
      </c>
      <c r="N350" s="201">
        <f t="shared" si="759"/>
        <v>1</v>
      </c>
      <c r="O350" s="47" t="str">
        <f t="shared" si="760"/>
        <v/>
      </c>
      <c r="P350" s="47" t="str">
        <f t="shared" si="761"/>
        <v/>
      </c>
      <c r="Q350" s="47">
        <f t="shared" si="762"/>
        <v>1</v>
      </c>
      <c r="R350" s="201" t="str">
        <f t="shared" si="763"/>
        <v/>
      </c>
      <c r="AE350" s="49" t="str">
        <f t="shared" si="770"/>
        <v>PIC-d</v>
      </c>
      <c r="AF350" s="201">
        <f t="shared" si="764"/>
        <v>1</v>
      </c>
      <c r="AG350" s="47" t="str">
        <f t="shared" si="765"/>
        <v/>
      </c>
      <c r="AH350" s="47" t="str">
        <f t="shared" si="766"/>
        <v/>
      </c>
      <c r="AI350" s="47">
        <f t="shared" si="767"/>
        <v>1</v>
      </c>
      <c r="AJ350" s="201">
        <f t="shared" si="768"/>
        <v>1</v>
      </c>
      <c r="BM350" s="46"/>
      <c r="BO350" s="49"/>
      <c r="BP350" s="49"/>
      <c r="BR350" s="74"/>
      <c r="BT350" s="60"/>
      <c r="CP350" s="46"/>
      <c r="CR350" s="49"/>
      <c r="CS350" s="49"/>
      <c r="CU350" s="74"/>
      <c r="CW350" s="60"/>
      <c r="DS350" s="46"/>
      <c r="DU350" s="49"/>
      <c r="DV350" s="49"/>
      <c r="DX350" s="74"/>
      <c r="DZ350" s="60"/>
      <c r="EV350" s="46"/>
      <c r="EX350" s="49"/>
      <c r="EY350" s="49"/>
      <c r="FA350" s="74"/>
      <c r="FC350" s="60"/>
      <c r="FY350" s="46"/>
      <c r="GA350" s="49"/>
      <c r="GB350" s="49"/>
      <c r="GD350" s="74"/>
      <c r="GF350" s="60"/>
      <c r="GZ350" s="214"/>
      <c r="HA350" s="142"/>
      <c r="HB350" s="142"/>
      <c r="HD350" s="49"/>
      <c r="HE350" s="178"/>
    </row>
    <row r="351" spans="13:213">
      <c r="M351" s="49" t="str">
        <f t="shared" si="769"/>
        <v>PIC-d</v>
      </c>
      <c r="N351" s="201" t="str">
        <f t="shared" si="759"/>
        <v/>
      </c>
      <c r="O351" s="47" t="str">
        <f t="shared" si="760"/>
        <v/>
      </c>
      <c r="P351" s="47" t="str">
        <f t="shared" si="761"/>
        <v/>
      </c>
      <c r="Q351" s="47">
        <f t="shared" si="762"/>
        <v>1</v>
      </c>
      <c r="R351" s="201" t="str">
        <f t="shared" si="763"/>
        <v/>
      </c>
      <c r="AE351" s="49" t="str">
        <f t="shared" si="770"/>
        <v>PIC-d</v>
      </c>
      <c r="AF351" s="201" t="str">
        <f t="shared" si="764"/>
        <v/>
      </c>
      <c r="AG351" s="47" t="str">
        <f t="shared" si="765"/>
        <v/>
      </c>
      <c r="AH351" s="47" t="str">
        <f t="shared" si="766"/>
        <v/>
      </c>
      <c r="AI351" s="47">
        <f t="shared" si="767"/>
        <v>1</v>
      </c>
      <c r="AJ351" s="201">
        <f t="shared" si="768"/>
        <v>1</v>
      </c>
      <c r="BM351" s="46"/>
      <c r="BN351" s="46"/>
      <c r="BQ351" s="57"/>
      <c r="BR351" s="74"/>
      <c r="BS351" s="157"/>
      <c r="BT351" s="60"/>
      <c r="CP351" s="46"/>
      <c r="CQ351" s="46"/>
      <c r="CT351" s="57"/>
      <c r="CU351" s="74"/>
      <c r="CV351" s="157"/>
      <c r="CW351" s="60"/>
      <c r="DS351" s="46"/>
      <c r="DT351" s="46"/>
      <c r="DW351" s="57"/>
      <c r="DX351" s="74"/>
      <c r="DY351" s="157"/>
      <c r="DZ351" s="60"/>
      <c r="EV351" s="46"/>
      <c r="EW351" s="46"/>
      <c r="EZ351" s="57"/>
      <c r="FA351" s="74"/>
      <c r="FB351" s="157"/>
      <c r="FC351" s="60"/>
      <c r="FY351" s="46"/>
      <c r="FZ351" s="46"/>
      <c r="GC351" s="57"/>
      <c r="GD351" s="74"/>
      <c r="GE351" s="157"/>
      <c r="GF351" s="60"/>
      <c r="GZ351" s="463" t="s">
        <v>173</v>
      </c>
      <c r="HA351" s="463"/>
      <c r="HB351" s="463"/>
      <c r="HC351" s="463"/>
      <c r="HD351" s="463" t="s">
        <v>174</v>
      </c>
      <c r="HE351" s="463"/>
    </row>
    <row r="352" spans="13:213">
      <c r="M352" s="49" t="str">
        <f t="shared" si="769"/>
        <v>PIC-d</v>
      </c>
      <c r="N352" s="201" t="str">
        <f t="shared" si="759"/>
        <v/>
      </c>
      <c r="O352" s="47" t="str">
        <f t="shared" si="760"/>
        <v/>
      </c>
      <c r="P352" s="47" t="str">
        <f t="shared" si="761"/>
        <v/>
      </c>
      <c r="Q352" s="47">
        <f t="shared" si="762"/>
        <v>1</v>
      </c>
      <c r="R352" s="201" t="str">
        <f t="shared" si="763"/>
        <v/>
      </c>
      <c r="AE352" s="49" t="str">
        <f t="shared" si="770"/>
        <v>PIC-d</v>
      </c>
      <c r="AF352" s="201" t="str">
        <f t="shared" si="764"/>
        <v/>
      </c>
      <c r="AG352" s="47" t="str">
        <f t="shared" si="765"/>
        <v/>
      </c>
      <c r="AH352" s="47" t="str">
        <f t="shared" si="766"/>
        <v/>
      </c>
      <c r="AI352" s="47">
        <f t="shared" si="767"/>
        <v>1</v>
      </c>
      <c r="AJ352" s="201">
        <f t="shared" si="768"/>
        <v>1</v>
      </c>
      <c r="BM352" s="46"/>
      <c r="BN352" s="46"/>
      <c r="BQ352" s="57"/>
      <c r="BR352" s="74"/>
      <c r="BS352" s="157"/>
      <c r="BT352" s="60"/>
      <c r="CP352" s="46"/>
      <c r="CQ352" s="46"/>
      <c r="CT352" s="57"/>
      <c r="CU352" s="74"/>
      <c r="CV352" s="157"/>
      <c r="CW352" s="60"/>
      <c r="DS352" s="46"/>
      <c r="DT352" s="46"/>
      <c r="DW352" s="57"/>
      <c r="DX352" s="74"/>
      <c r="DY352" s="157"/>
      <c r="DZ352" s="60"/>
      <c r="EV352" s="46"/>
      <c r="EW352" s="46"/>
      <c r="EZ352" s="57"/>
      <c r="FA352" s="74"/>
      <c r="FB352" s="157"/>
      <c r="FC352" s="60"/>
      <c r="FY352" s="46"/>
      <c r="FZ352" s="46"/>
      <c r="GC352" s="57"/>
      <c r="GD352" s="74"/>
      <c r="GE352" s="157"/>
      <c r="GF352" s="60"/>
      <c r="GZ352" s="289" t="s">
        <v>176</v>
      </c>
      <c r="HA352" s="289" t="s">
        <v>177</v>
      </c>
      <c r="HB352" s="289"/>
      <c r="HC352" s="289"/>
      <c r="HD352" s="289" t="s">
        <v>178</v>
      </c>
      <c r="HE352" s="289" t="s">
        <v>179</v>
      </c>
    </row>
    <row r="353" spans="13:213">
      <c r="M353" s="49" t="str">
        <f t="shared" si="769"/>
        <v>PIC-d</v>
      </c>
      <c r="N353" s="201" t="str">
        <f t="shared" si="759"/>
        <v/>
      </c>
      <c r="O353" s="47" t="str">
        <f t="shared" si="760"/>
        <v/>
      </c>
      <c r="P353" s="47" t="str">
        <f t="shared" si="761"/>
        <v/>
      </c>
      <c r="Q353" s="47" t="str">
        <f t="shared" si="762"/>
        <v/>
      </c>
      <c r="R353" s="201" t="str">
        <f t="shared" si="763"/>
        <v/>
      </c>
      <c r="AE353" s="49" t="str">
        <f t="shared" si="770"/>
        <v>PIC-d</v>
      </c>
      <c r="AF353" s="201" t="str">
        <f t="shared" si="764"/>
        <v/>
      </c>
      <c r="AG353" s="47" t="str">
        <f t="shared" si="765"/>
        <v/>
      </c>
      <c r="AH353" s="47" t="str">
        <f t="shared" si="766"/>
        <v/>
      </c>
      <c r="AI353" s="47" t="str">
        <f t="shared" si="767"/>
        <v/>
      </c>
      <c r="AJ353" s="201" t="str">
        <f t="shared" si="768"/>
        <v/>
      </c>
      <c r="BM353" s="46"/>
      <c r="BN353" s="46"/>
      <c r="BQ353" s="57"/>
      <c r="BR353" s="74"/>
      <c r="BS353" s="157"/>
      <c r="BT353" s="60"/>
      <c r="BU353" s="60"/>
      <c r="CP353" s="46"/>
      <c r="CQ353" s="46"/>
      <c r="CT353" s="57"/>
      <c r="CU353" s="74"/>
      <c r="CV353" s="157"/>
      <c r="CW353" s="60"/>
      <c r="CX353" s="60"/>
      <c r="DS353" s="46"/>
      <c r="DT353" s="46"/>
      <c r="DW353" s="57"/>
      <c r="DX353" s="74"/>
      <c r="DY353" s="157"/>
      <c r="DZ353" s="60"/>
      <c r="EA353" s="60"/>
      <c r="EV353" s="46"/>
      <c r="EW353" s="46"/>
      <c r="EZ353" s="57"/>
      <c r="FA353" s="74"/>
      <c r="FB353" s="157"/>
      <c r="FC353" s="60"/>
      <c r="FD353" s="60"/>
      <c r="FY353" s="46"/>
      <c r="FZ353" s="46"/>
      <c r="GC353" s="57"/>
      <c r="GD353" s="74"/>
      <c r="GE353" s="157"/>
      <c r="GF353" s="60"/>
      <c r="GG353" s="60"/>
      <c r="GZ353" s="169" t="str">
        <f>IF(HE314&lt;HB349,"Comply","Not Comply")</f>
        <v>Not Comply</v>
      </c>
      <c r="HA353" s="169" t="str">
        <f>IF(HE317&lt;=HE318,"Comply","Not Comply")</f>
        <v>Comply</v>
      </c>
      <c r="HB353" s="169"/>
      <c r="HC353" s="169"/>
      <c r="HD353" s="170" t="str">
        <f>IF(IF(GX311&lt;HE311,0,1)+HA349=0,"Comply","Not Comply")</f>
        <v>Comply</v>
      </c>
      <c r="HE353" s="170" t="s">
        <v>180</v>
      </c>
    </row>
    <row r="354" spans="13:213">
      <c r="M354" s="49" t="str">
        <f t="shared" si="769"/>
        <v>PIC-d</v>
      </c>
      <c r="N354" s="201">
        <f t="shared" si="759"/>
        <v>1</v>
      </c>
      <c r="O354" s="47" t="str">
        <f t="shared" si="760"/>
        <v/>
      </c>
      <c r="P354" s="47" t="str">
        <f t="shared" si="761"/>
        <v/>
      </c>
      <c r="Q354" s="47" t="str">
        <f t="shared" si="762"/>
        <v/>
      </c>
      <c r="R354" s="201" t="str">
        <f t="shared" si="763"/>
        <v/>
      </c>
      <c r="AE354" s="49" t="str">
        <f t="shared" si="770"/>
        <v>PIC-d</v>
      </c>
      <c r="AF354" s="201">
        <f t="shared" si="764"/>
        <v>1</v>
      </c>
      <c r="AG354" s="47" t="str">
        <f t="shared" si="765"/>
        <v/>
      </c>
      <c r="AH354" s="47" t="str">
        <f t="shared" si="766"/>
        <v/>
      </c>
      <c r="AI354" s="47" t="str">
        <f t="shared" si="767"/>
        <v/>
      </c>
      <c r="AJ354" s="201" t="str">
        <f t="shared" si="768"/>
        <v/>
      </c>
      <c r="BM354" s="46"/>
      <c r="BN354" s="46"/>
      <c r="BQ354" s="57"/>
      <c r="BR354" s="74"/>
      <c r="BS354" s="157"/>
      <c r="BT354" s="60"/>
      <c r="BU354" s="60"/>
      <c r="CP354" s="46"/>
      <c r="CQ354" s="46"/>
      <c r="CT354" s="57"/>
      <c r="CU354" s="74"/>
      <c r="CV354" s="157"/>
      <c r="CW354" s="60"/>
      <c r="CX354" s="60"/>
      <c r="DS354" s="46"/>
      <c r="DT354" s="46"/>
      <c r="DW354" s="57"/>
      <c r="DX354" s="74"/>
      <c r="DY354" s="157"/>
      <c r="DZ354" s="60"/>
      <c r="EA354" s="60"/>
      <c r="EV354" s="46"/>
      <c r="EW354" s="46"/>
      <c r="EZ354" s="57"/>
      <c r="FA354" s="74"/>
      <c r="FB354" s="157"/>
      <c r="FC354" s="60"/>
      <c r="FD354" s="60"/>
      <c r="FY354" s="46"/>
      <c r="FZ354" s="46"/>
      <c r="GC354" s="57"/>
      <c r="GD354" s="74"/>
      <c r="GE354" s="157"/>
      <c r="GF354" s="60"/>
      <c r="GG354" s="60"/>
    </row>
    <row r="355" spans="13:213">
      <c r="M355" s="49" t="str">
        <f t="shared" si="769"/>
        <v>PIC-d</v>
      </c>
      <c r="N355" s="201" t="str">
        <f t="shared" si="759"/>
        <v/>
      </c>
      <c r="O355" s="47" t="str">
        <f t="shared" si="760"/>
        <v/>
      </c>
      <c r="P355" s="47" t="str">
        <f t="shared" si="761"/>
        <v/>
      </c>
      <c r="Q355" s="47" t="str">
        <f t="shared" si="762"/>
        <v/>
      </c>
      <c r="R355" s="201" t="str">
        <f t="shared" si="763"/>
        <v/>
      </c>
      <c r="AE355" s="49" t="str">
        <f t="shared" si="770"/>
        <v>PIC-d</v>
      </c>
      <c r="AF355" s="201">
        <f t="shared" si="764"/>
        <v>1</v>
      </c>
      <c r="AG355" s="47" t="str">
        <f t="shared" si="765"/>
        <v/>
      </c>
      <c r="AH355" s="47" t="str">
        <f t="shared" si="766"/>
        <v/>
      </c>
      <c r="AI355" s="47" t="str">
        <f t="shared" si="767"/>
        <v/>
      </c>
      <c r="AJ355" s="201" t="str">
        <f t="shared" si="768"/>
        <v/>
      </c>
      <c r="BM355" s="46"/>
      <c r="BN355" s="46"/>
      <c r="BQ355" s="57"/>
      <c r="BR355" s="74"/>
      <c r="BS355" s="157"/>
      <c r="BT355" s="60"/>
      <c r="BU355" s="82"/>
      <c r="CP355" s="46"/>
      <c r="CQ355" s="46"/>
      <c r="CT355" s="57"/>
      <c r="CU355" s="74"/>
      <c r="CV355" s="157"/>
      <c r="CW355" s="60"/>
      <c r="CX355" s="82"/>
      <c r="DS355" s="46"/>
      <c r="DT355" s="46"/>
      <c r="DW355" s="57"/>
      <c r="DX355" s="74"/>
      <c r="DY355" s="157"/>
      <c r="DZ355" s="60"/>
      <c r="EA355" s="82"/>
      <c r="EV355" s="46"/>
      <c r="EW355" s="46"/>
      <c r="EZ355" s="57"/>
      <c r="FA355" s="74"/>
      <c r="FB355" s="157"/>
      <c r="FC355" s="60"/>
      <c r="FD355" s="82"/>
      <c r="FY355" s="46"/>
      <c r="FZ355" s="46"/>
      <c r="GC355" s="57"/>
      <c r="GD355" s="74"/>
      <c r="GE355" s="157"/>
      <c r="GF355" s="60"/>
      <c r="GG355" s="82"/>
      <c r="GZ355" s="365" t="s">
        <v>187</v>
      </c>
      <c r="HA355" s="56"/>
      <c r="HB355" s="366">
        <v>0.8</v>
      </c>
    </row>
    <row r="356" spans="13:213">
      <c r="M356" s="49" t="str">
        <f t="shared" si="769"/>
        <v>PIC-d</v>
      </c>
      <c r="N356" s="201" t="str">
        <f t="shared" si="759"/>
        <v/>
      </c>
      <c r="O356" s="47" t="str">
        <f t="shared" si="760"/>
        <v/>
      </c>
      <c r="P356" s="47" t="str">
        <f t="shared" si="761"/>
        <v/>
      </c>
      <c r="Q356" s="47" t="str">
        <f t="shared" si="762"/>
        <v/>
      </c>
      <c r="R356" s="201" t="str">
        <f t="shared" si="763"/>
        <v/>
      </c>
      <c r="AE356" s="49" t="str">
        <f t="shared" si="770"/>
        <v>PIC-d</v>
      </c>
      <c r="AF356" s="201">
        <f t="shared" si="764"/>
        <v>1</v>
      </c>
      <c r="AG356" s="47" t="str">
        <f t="shared" si="765"/>
        <v/>
      </c>
      <c r="AH356" s="47" t="str">
        <f t="shared" si="766"/>
        <v/>
      </c>
      <c r="AI356" s="47" t="str">
        <f t="shared" si="767"/>
        <v/>
      </c>
      <c r="AJ356" s="201">
        <f t="shared" si="768"/>
        <v>1</v>
      </c>
      <c r="BM356" s="46"/>
      <c r="BN356" s="46"/>
      <c r="BQ356" s="57"/>
      <c r="BR356" s="74"/>
      <c r="BS356" s="157"/>
      <c r="BT356" s="60"/>
      <c r="CP356" s="46"/>
      <c r="CQ356" s="46"/>
      <c r="CT356" s="57"/>
      <c r="CU356" s="74"/>
      <c r="CV356" s="157"/>
      <c r="CW356" s="60"/>
      <c r="DS356" s="46"/>
      <c r="DT356" s="46"/>
      <c r="DW356" s="57"/>
      <c r="DX356" s="74"/>
      <c r="DY356" s="157"/>
      <c r="DZ356" s="60"/>
      <c r="EV356" s="46"/>
      <c r="EW356" s="46"/>
      <c r="EZ356" s="57"/>
      <c r="FA356" s="74"/>
      <c r="FB356" s="157"/>
      <c r="FC356" s="60"/>
      <c r="FY356" s="46"/>
      <c r="FZ356" s="46"/>
      <c r="GC356" s="57"/>
      <c r="GD356" s="74"/>
      <c r="GE356" s="157"/>
      <c r="GF356" s="60"/>
      <c r="GZ356" s="289" t="s">
        <v>189</v>
      </c>
      <c r="HA356" s="367">
        <f>Analysis!L86</f>
        <v>0.81829033995139633</v>
      </c>
      <c r="HB356" s="368" t="str">
        <f>IF(HA356&gt;HB355,"Comply", "Not Comply")</f>
        <v>Comply</v>
      </c>
    </row>
    <row r="357" spans="13:213">
      <c r="M357" s="49" t="str">
        <f t="shared" si="769"/>
        <v>PIC-d</v>
      </c>
      <c r="N357" s="201" t="str">
        <f t="shared" si="759"/>
        <v/>
      </c>
      <c r="O357" s="47" t="str">
        <f t="shared" si="760"/>
        <v/>
      </c>
      <c r="P357" s="47" t="str">
        <f t="shared" si="761"/>
        <v/>
      </c>
      <c r="Q357" s="47">
        <f t="shared" si="762"/>
        <v>1</v>
      </c>
      <c r="R357" s="201" t="str">
        <f t="shared" si="763"/>
        <v/>
      </c>
      <c r="AE357" s="49" t="str">
        <f t="shared" si="770"/>
        <v>PIC-d</v>
      </c>
      <c r="AF357" s="201">
        <f t="shared" si="764"/>
        <v>1</v>
      </c>
      <c r="AG357" s="47" t="str">
        <f t="shared" si="765"/>
        <v/>
      </c>
      <c r="AH357" s="47" t="str">
        <f t="shared" si="766"/>
        <v/>
      </c>
      <c r="AI357" s="47">
        <f t="shared" si="767"/>
        <v>1</v>
      </c>
      <c r="AJ357" s="201">
        <f t="shared" si="768"/>
        <v>1</v>
      </c>
      <c r="BM357" s="46"/>
      <c r="BN357" s="46"/>
      <c r="BQ357" s="57"/>
      <c r="BR357" s="74"/>
      <c r="BS357" s="157"/>
      <c r="BT357" s="60"/>
      <c r="CP357" s="46"/>
      <c r="CQ357" s="46"/>
      <c r="CT357" s="57"/>
      <c r="CU357" s="74"/>
      <c r="CV357" s="157"/>
      <c r="CW357" s="60"/>
      <c r="DS357" s="46"/>
      <c r="DT357" s="46"/>
      <c r="DW357" s="57"/>
      <c r="DX357" s="74"/>
      <c r="DY357" s="157"/>
      <c r="DZ357" s="60"/>
      <c r="EV357" s="46"/>
      <c r="EW357" s="46"/>
      <c r="EZ357" s="57"/>
      <c r="FA357" s="74"/>
      <c r="FB357" s="157"/>
      <c r="FC357" s="60"/>
      <c r="FY357" s="46"/>
      <c r="FZ357" s="46"/>
      <c r="GC357" s="57"/>
      <c r="GD357" s="74"/>
      <c r="GE357" s="157"/>
      <c r="GF357" s="60"/>
      <c r="HA357" s="73"/>
    </row>
    <row r="358" spans="13:213">
      <c r="M358" s="49" t="str">
        <f t="shared" si="769"/>
        <v>PIC-d</v>
      </c>
      <c r="N358" s="201" t="str">
        <f t="shared" si="759"/>
        <v/>
      </c>
      <c r="O358" s="47" t="str">
        <f t="shared" si="760"/>
        <v/>
      </c>
      <c r="P358" s="47" t="str">
        <f t="shared" si="761"/>
        <v/>
      </c>
      <c r="Q358" s="47">
        <f t="shared" si="762"/>
        <v>1</v>
      </c>
      <c r="R358" s="201" t="str">
        <f t="shared" si="763"/>
        <v/>
      </c>
      <c r="AE358" s="49" t="str">
        <f t="shared" si="770"/>
        <v>PIC-d</v>
      </c>
      <c r="AF358" s="201" t="str">
        <f t="shared" si="764"/>
        <v/>
      </c>
      <c r="AG358" s="47" t="str">
        <f t="shared" si="765"/>
        <v/>
      </c>
      <c r="AH358" s="47" t="str">
        <f t="shared" si="766"/>
        <v/>
      </c>
      <c r="AI358" s="47">
        <f t="shared" si="767"/>
        <v>1</v>
      </c>
      <c r="AJ358" s="201">
        <f t="shared" si="768"/>
        <v>1</v>
      </c>
      <c r="BM358" s="46"/>
      <c r="BN358" s="46"/>
      <c r="BQ358" s="57"/>
      <c r="BR358" s="74"/>
      <c r="BS358" s="157"/>
      <c r="BT358" s="60"/>
      <c r="CP358" s="46"/>
      <c r="CQ358" s="46"/>
      <c r="CT358" s="57"/>
      <c r="CU358" s="74"/>
      <c r="CV358" s="157"/>
      <c r="CW358" s="60"/>
      <c r="DS358" s="46"/>
      <c r="DT358" s="46"/>
      <c r="DW358" s="57"/>
      <c r="DX358" s="74"/>
      <c r="DY358" s="157"/>
      <c r="DZ358" s="60"/>
      <c r="EV358" s="46"/>
      <c r="EW358" s="46"/>
      <c r="EZ358" s="57"/>
      <c r="FA358" s="74"/>
      <c r="FB358" s="157"/>
      <c r="FC358" s="60"/>
      <c r="FY358" s="46"/>
      <c r="FZ358" s="46"/>
      <c r="GC358" s="57"/>
      <c r="GD358" s="74"/>
      <c r="GE358" s="157"/>
      <c r="GF358" s="60"/>
      <c r="GU358" s="264">
        <f>+$AP$55</f>
        <v>12</v>
      </c>
      <c r="GV358" s="264"/>
      <c r="GW358" s="308" t="s">
        <v>191</v>
      </c>
      <c r="GX358" s="46">
        <f>+HLOOKUP(GU358,$AO$55:$AS$58,4,FALSE)</f>
        <v>12.886517242338394</v>
      </c>
    </row>
    <row r="359" spans="13:213">
      <c r="M359" s="49" t="str">
        <f t="shared" si="769"/>
        <v>PIC-d</v>
      </c>
      <c r="N359" s="201" t="str">
        <f t="shared" si="759"/>
        <v/>
      </c>
      <c r="O359" s="47" t="str">
        <f t="shared" si="760"/>
        <v/>
      </c>
      <c r="P359" s="47" t="str">
        <f t="shared" si="761"/>
        <v/>
      </c>
      <c r="Q359" s="47">
        <f t="shared" si="762"/>
        <v>1</v>
      </c>
      <c r="R359" s="201" t="str">
        <f t="shared" si="763"/>
        <v/>
      </c>
      <c r="AE359" s="49" t="str">
        <f t="shared" si="770"/>
        <v>PIC-d</v>
      </c>
      <c r="AF359" s="201" t="str">
        <f t="shared" si="764"/>
        <v/>
      </c>
      <c r="AG359" s="47" t="str">
        <f t="shared" si="765"/>
        <v/>
      </c>
      <c r="AH359" s="47" t="str">
        <f t="shared" si="766"/>
        <v/>
      </c>
      <c r="AI359" s="47">
        <f t="shared" si="767"/>
        <v>1</v>
      </c>
      <c r="AJ359" s="201">
        <f t="shared" si="768"/>
        <v>1</v>
      </c>
      <c r="BM359" s="46"/>
      <c r="BN359" s="46"/>
      <c r="BQ359" s="57"/>
      <c r="BR359" s="74"/>
      <c r="BS359" s="157"/>
      <c r="BT359" s="60"/>
      <c r="CP359" s="46"/>
      <c r="CQ359" s="46"/>
      <c r="CT359" s="57"/>
      <c r="CU359" s="74"/>
      <c r="CV359" s="157"/>
      <c r="CW359" s="60"/>
      <c r="DS359" s="46"/>
      <c r="DT359" s="46"/>
      <c r="DW359" s="57"/>
      <c r="DX359" s="74"/>
      <c r="DY359" s="157"/>
      <c r="DZ359" s="60"/>
      <c r="EV359" s="46"/>
      <c r="EW359" s="46"/>
      <c r="EZ359" s="57"/>
      <c r="FA359" s="74"/>
      <c r="FB359" s="157"/>
      <c r="FC359" s="60"/>
      <c r="FY359" s="46"/>
      <c r="FZ359" s="46"/>
      <c r="GC359" s="57"/>
      <c r="GD359" s="74"/>
      <c r="GE359" s="157"/>
      <c r="GF359" s="60"/>
      <c r="GS359" s="298" t="s">
        <v>192</v>
      </c>
      <c r="GU359" s="299">
        <f>+BC134</f>
        <v>3</v>
      </c>
      <c r="GV359" s="311">
        <f>+BC135</f>
        <v>5</v>
      </c>
      <c r="GW359" s="299">
        <f>+BC136</f>
        <v>8</v>
      </c>
      <c r="GX359" s="62"/>
      <c r="GY359" s="62"/>
      <c r="GZ359" s="62"/>
      <c r="HE359" s="60"/>
    </row>
    <row r="360" spans="13:213">
      <c r="M360" s="49" t="str">
        <f t="shared" si="769"/>
        <v>PIC-d</v>
      </c>
      <c r="N360" s="201" t="str">
        <f t="shared" si="759"/>
        <v/>
      </c>
      <c r="O360" s="47" t="str">
        <f t="shared" si="760"/>
        <v/>
      </c>
      <c r="P360" s="47" t="str">
        <f t="shared" si="761"/>
        <v/>
      </c>
      <c r="Q360" s="47">
        <f t="shared" si="762"/>
        <v>1</v>
      </c>
      <c r="R360" s="201" t="str">
        <f t="shared" si="763"/>
        <v/>
      </c>
      <c r="AE360" s="49" t="str">
        <f t="shared" si="770"/>
        <v>PIC-d</v>
      </c>
      <c r="AF360" s="201" t="str">
        <f t="shared" si="764"/>
        <v/>
      </c>
      <c r="AG360" s="47" t="str">
        <f t="shared" si="765"/>
        <v/>
      </c>
      <c r="AH360" s="47" t="str">
        <f t="shared" si="766"/>
        <v/>
      </c>
      <c r="AI360" s="47">
        <f t="shared" si="767"/>
        <v>1</v>
      </c>
      <c r="AJ360" s="201">
        <f t="shared" si="768"/>
        <v>1</v>
      </c>
      <c r="BM360" s="46"/>
      <c r="BN360" s="46"/>
      <c r="BQ360" s="57"/>
      <c r="BR360" s="74"/>
      <c r="BS360" s="157"/>
      <c r="BT360" s="60"/>
      <c r="CP360" s="46"/>
      <c r="CQ360" s="46"/>
      <c r="CT360" s="57"/>
      <c r="CU360" s="74"/>
      <c r="CV360" s="157"/>
      <c r="CW360" s="60"/>
      <c r="DS360" s="46"/>
      <c r="DT360" s="46"/>
      <c r="DW360" s="57"/>
      <c r="DX360" s="74"/>
      <c r="DY360" s="157"/>
      <c r="DZ360" s="60"/>
      <c r="EV360" s="46"/>
      <c r="EW360" s="46"/>
      <c r="EZ360" s="57"/>
      <c r="FA360" s="74"/>
      <c r="FB360" s="157"/>
      <c r="FC360" s="60"/>
      <c r="FY360" s="46"/>
      <c r="FZ360" s="46"/>
      <c r="GC360" s="57"/>
      <c r="GD360" s="74"/>
      <c r="GE360" s="157"/>
      <c r="GF360" s="60"/>
      <c r="GU360" s="183" t="s">
        <v>193</v>
      </c>
      <c r="GV360" s="84"/>
      <c r="GW360" s="84"/>
      <c r="GX360" s="84"/>
      <c r="GY360" s="84"/>
      <c r="GZ360" s="84"/>
      <c r="HA360" s="84"/>
      <c r="HB360" s="84"/>
      <c r="HC360" s="92"/>
      <c r="HD360" s="195"/>
    </row>
    <row r="361" spans="13:213">
      <c r="M361" s="49" t="str">
        <f t="shared" si="769"/>
        <v>PIC-d</v>
      </c>
      <c r="N361" s="201" t="str">
        <f t="shared" si="759"/>
        <v/>
      </c>
      <c r="O361" s="47" t="str">
        <f t="shared" si="760"/>
        <v/>
      </c>
      <c r="P361" s="47" t="str">
        <f t="shared" si="761"/>
        <v/>
      </c>
      <c r="Q361" s="47" t="str">
        <f t="shared" si="762"/>
        <v/>
      </c>
      <c r="R361" s="201" t="str">
        <f t="shared" si="763"/>
        <v/>
      </c>
      <c r="AE361" s="49" t="str">
        <f t="shared" si="770"/>
        <v>PIC-d</v>
      </c>
      <c r="AF361" s="201" t="str">
        <f t="shared" si="764"/>
        <v/>
      </c>
      <c r="AG361" s="47" t="str">
        <f t="shared" si="765"/>
        <v/>
      </c>
      <c r="AH361" s="47" t="str">
        <f t="shared" si="766"/>
        <v/>
      </c>
      <c r="AI361" s="47" t="str">
        <f t="shared" si="767"/>
        <v/>
      </c>
      <c r="AJ361" s="201" t="str">
        <f t="shared" si="768"/>
        <v/>
      </c>
      <c r="BM361" s="46"/>
      <c r="BN361" s="46"/>
      <c r="BQ361" s="57"/>
      <c r="BR361" s="74"/>
      <c r="BS361" s="157"/>
      <c r="BT361" s="60"/>
      <c r="CP361" s="46"/>
      <c r="CQ361" s="46"/>
      <c r="CT361" s="57"/>
      <c r="CU361" s="74"/>
      <c r="CV361" s="157"/>
      <c r="CW361" s="60"/>
      <c r="DS361" s="46"/>
      <c r="DT361" s="46"/>
      <c r="DW361" s="57"/>
      <c r="DX361" s="74"/>
      <c r="DY361" s="157"/>
      <c r="DZ361" s="60"/>
      <c r="EV361" s="46"/>
      <c r="EW361" s="46"/>
      <c r="EZ361" s="57"/>
      <c r="FA361" s="74"/>
      <c r="FB361" s="157"/>
      <c r="FC361" s="60"/>
      <c r="FY361" s="46"/>
      <c r="FZ361" s="46"/>
      <c r="GC361" s="57"/>
      <c r="GD361" s="74"/>
      <c r="GE361" s="157"/>
      <c r="GF361" s="60"/>
      <c r="GU361" s="99" t="s">
        <v>194</v>
      </c>
      <c r="GV361" s="99" t="s">
        <v>195</v>
      </c>
      <c r="GW361" s="99" t="s">
        <v>196</v>
      </c>
      <c r="GX361" s="47" t="s">
        <v>197</v>
      </c>
      <c r="GY361" s="47" t="s">
        <v>198</v>
      </c>
      <c r="GZ361" s="47" t="s">
        <v>199</v>
      </c>
      <c r="HA361" s="47" t="s">
        <v>200</v>
      </c>
      <c r="HB361" s="47" t="s">
        <v>201</v>
      </c>
      <c r="HC361" s="47" t="s">
        <v>202</v>
      </c>
      <c r="HD361" s="47" t="s">
        <v>203</v>
      </c>
      <c r="HE361" s="49"/>
    </row>
    <row r="362" spans="13:213">
      <c r="M362" s="49" t="str">
        <f t="shared" si="769"/>
        <v>PIC-d</v>
      </c>
      <c r="N362" s="201" t="str">
        <f t="shared" si="759"/>
        <v/>
      </c>
      <c r="O362" s="47" t="str">
        <f t="shared" si="760"/>
        <v/>
      </c>
      <c r="P362" s="47" t="str">
        <f t="shared" si="761"/>
        <v/>
      </c>
      <c r="Q362" s="47" t="str">
        <f t="shared" si="762"/>
        <v/>
      </c>
      <c r="R362" s="201" t="str">
        <f t="shared" si="763"/>
        <v/>
      </c>
      <c r="AE362" s="49" t="str">
        <f t="shared" si="770"/>
        <v>PIC-d</v>
      </c>
      <c r="AF362" s="201" t="str">
        <f t="shared" si="764"/>
        <v/>
      </c>
      <c r="AG362" s="47" t="str">
        <f t="shared" si="765"/>
        <v/>
      </c>
      <c r="AH362" s="47" t="str">
        <f t="shared" si="766"/>
        <v/>
      </c>
      <c r="AI362" s="47" t="str">
        <f t="shared" si="767"/>
        <v/>
      </c>
      <c r="AJ362" s="201" t="str">
        <f t="shared" si="768"/>
        <v/>
      </c>
      <c r="BM362" s="46"/>
      <c r="BN362" s="46"/>
      <c r="BQ362" s="57"/>
      <c r="BR362" s="74"/>
      <c r="BS362" s="157"/>
      <c r="BT362" s="60"/>
      <c r="CP362" s="46"/>
      <c r="CQ362" s="46"/>
      <c r="CT362" s="57"/>
      <c r="CU362" s="74"/>
      <c r="CV362" s="157"/>
      <c r="CW362" s="60"/>
      <c r="DS362" s="46"/>
      <c r="DT362" s="46"/>
      <c r="DW362" s="57"/>
      <c r="DX362" s="74"/>
      <c r="DY362" s="157"/>
      <c r="DZ362" s="60"/>
      <c r="EV362" s="46"/>
      <c r="EW362" s="46"/>
      <c r="EZ362" s="57"/>
      <c r="FA362" s="74"/>
      <c r="FB362" s="157"/>
      <c r="FC362" s="60"/>
      <c r="FY362" s="46"/>
      <c r="FZ362" s="46"/>
      <c r="GC362" s="57"/>
      <c r="GD362" s="74"/>
      <c r="GE362" s="157"/>
      <c r="GF362" s="60"/>
      <c r="GS362" s="48">
        <v>1</v>
      </c>
      <c r="GT362" s="47">
        <v>5</v>
      </c>
      <c r="GU362" s="99" t="s">
        <v>205</v>
      </c>
      <c r="GV362" s="93">
        <v>1</v>
      </c>
      <c r="GW362" s="99" t="s">
        <v>206</v>
      </c>
      <c r="GX362" s="99" t="str">
        <f t="shared" ref="GX362:GX425" si="774">CONCATENATE(INDEX($AV$4:$AV$16,MATCH(GS362,$AT$4:$AT$16,0)),GT362)</f>
        <v>Wd5</v>
      </c>
      <c r="GY362" s="48">
        <f>INDEX($AW$44:$BA$56,GS362,GT362)*GV362*IF(GW362="Scatter",$AM$19,1)</f>
        <v>0</v>
      </c>
      <c r="GZ362" s="94">
        <f t="shared" ref="GZ362:GZ393" si="775">SUMIF($BM$6:$BM$79,GX362,$CA$6:$CA$79)</f>
        <v>0</v>
      </c>
      <c r="HA362" s="95">
        <f>IF(GZ362=0,0,$AN$4/GZ362)</f>
        <v>0</v>
      </c>
      <c r="HB362" s="51">
        <f t="shared" ref="HB362:HB425" si="776">GZ362/$GZ$306</f>
        <v>0</v>
      </c>
      <c r="HC362" s="51">
        <f t="shared" ref="HC362:HC425" si="777">PRODUCT(GY362:GZ362)/$AN$4/$AM$19</f>
        <v>0</v>
      </c>
      <c r="HD362" s="453">
        <f t="shared" ref="HD362:HD425" si="778">(GY362/$AM$19-HC$618)^2*GZ362/$AN$4</f>
        <v>0</v>
      </c>
      <c r="HE362" s="184"/>
    </row>
    <row r="363" spans="13:213">
      <c r="M363" s="49" t="str">
        <f t="shared" si="769"/>
        <v>PIC-d</v>
      </c>
      <c r="N363" s="201" t="str">
        <f t="shared" si="759"/>
        <v/>
      </c>
      <c r="O363" s="47" t="str">
        <f t="shared" si="760"/>
        <v/>
      </c>
      <c r="P363" s="47" t="str">
        <f t="shared" si="761"/>
        <v/>
      </c>
      <c r="Q363" s="47" t="str">
        <f t="shared" si="762"/>
        <v/>
      </c>
      <c r="R363" s="201" t="str">
        <f t="shared" si="763"/>
        <v/>
      </c>
      <c r="AE363" s="49" t="str">
        <f t="shared" si="770"/>
        <v>PIC-d</v>
      </c>
      <c r="AF363" s="201" t="str">
        <f t="shared" si="764"/>
        <v/>
      </c>
      <c r="AG363" s="47" t="str">
        <f t="shared" si="765"/>
        <v/>
      </c>
      <c r="AH363" s="47" t="str">
        <f t="shared" si="766"/>
        <v/>
      </c>
      <c r="AI363" s="47" t="str">
        <f t="shared" si="767"/>
        <v/>
      </c>
      <c r="AJ363" s="201" t="str">
        <f t="shared" si="768"/>
        <v/>
      </c>
      <c r="BM363" s="46"/>
      <c r="BN363" s="46"/>
      <c r="BQ363" s="57"/>
      <c r="BS363" s="157"/>
      <c r="BT363" s="60"/>
      <c r="CP363" s="46"/>
      <c r="CQ363" s="46"/>
      <c r="CT363" s="57"/>
      <c r="CV363" s="157"/>
      <c r="CW363" s="60"/>
      <c r="DS363" s="46"/>
      <c r="DT363" s="46"/>
      <c r="DW363" s="57"/>
      <c r="DY363" s="157"/>
      <c r="DZ363" s="60"/>
      <c r="EV363" s="46"/>
      <c r="EW363" s="46"/>
      <c r="EZ363" s="57"/>
      <c r="FB363" s="157"/>
      <c r="FC363" s="60"/>
      <c r="FY363" s="46"/>
      <c r="FZ363" s="46"/>
      <c r="GC363" s="57"/>
      <c r="GE363" s="157"/>
      <c r="GF363" s="60"/>
      <c r="GS363" s="48">
        <v>1</v>
      </c>
      <c r="GT363" s="47">
        <v>4</v>
      </c>
      <c r="GU363" s="99" t="s">
        <v>205</v>
      </c>
      <c r="GV363" s="93">
        <v>1</v>
      </c>
      <c r="GW363" s="47" t="s">
        <v>206</v>
      </c>
      <c r="GX363" s="99" t="str">
        <f t="shared" si="774"/>
        <v>Wd4</v>
      </c>
      <c r="GY363" s="48">
        <f>INDEX($AW$44:$BA$56,GS363,GT363)*GV363*IF(GW363="Scatter",$AM$19,1)</f>
        <v>0</v>
      </c>
      <c r="GZ363" s="94">
        <f t="shared" si="775"/>
        <v>0</v>
      </c>
      <c r="HA363" s="95">
        <f t="shared" ref="HA363:HA425" si="779">IF(GZ363=0,0,$AN$4/GZ363)</f>
        <v>0</v>
      </c>
      <c r="HB363" s="51">
        <f t="shared" si="776"/>
        <v>0</v>
      </c>
      <c r="HC363" s="51">
        <f t="shared" si="777"/>
        <v>0</v>
      </c>
      <c r="HD363" s="453">
        <f t="shared" si="778"/>
        <v>0</v>
      </c>
      <c r="HE363" s="184"/>
    </row>
    <row r="364" spans="13:213">
      <c r="M364" s="49" t="str">
        <f t="shared" si="769"/>
        <v>PIC-d</v>
      </c>
      <c r="N364" s="201" t="str">
        <f t="shared" si="759"/>
        <v/>
      </c>
      <c r="O364" s="47" t="str">
        <f t="shared" si="760"/>
        <v/>
      </c>
      <c r="P364" s="47" t="str">
        <f t="shared" si="761"/>
        <v/>
      </c>
      <c r="Q364" s="47" t="str">
        <f t="shared" si="762"/>
        <v/>
      </c>
      <c r="R364" s="201" t="str">
        <f t="shared" si="763"/>
        <v/>
      </c>
      <c r="AE364" s="49" t="str">
        <f t="shared" si="770"/>
        <v>PIC-d</v>
      </c>
      <c r="AF364" s="201" t="str">
        <f t="shared" si="764"/>
        <v/>
      </c>
      <c r="AG364" s="47" t="str">
        <f t="shared" si="765"/>
        <v/>
      </c>
      <c r="AH364" s="47" t="str">
        <f t="shared" si="766"/>
        <v/>
      </c>
      <c r="AI364" s="47" t="str">
        <f t="shared" si="767"/>
        <v/>
      </c>
      <c r="AJ364" s="201">
        <f t="shared" si="768"/>
        <v>1</v>
      </c>
      <c r="BM364" s="46"/>
      <c r="BN364" s="46"/>
      <c r="BQ364" s="57"/>
      <c r="BR364" s="57"/>
      <c r="BS364" s="157"/>
      <c r="BT364" s="60"/>
      <c r="CP364" s="46"/>
      <c r="CQ364" s="46"/>
      <c r="CT364" s="57"/>
      <c r="CU364" s="57"/>
      <c r="CV364" s="157"/>
      <c r="CW364" s="60"/>
      <c r="DS364" s="46"/>
      <c r="DT364" s="46"/>
      <c r="DW364" s="57"/>
      <c r="DX364" s="57"/>
      <c r="DY364" s="157"/>
      <c r="DZ364" s="60"/>
      <c r="EV364" s="46"/>
      <c r="EW364" s="46"/>
      <c r="EZ364" s="57"/>
      <c r="FA364" s="57"/>
      <c r="FB364" s="157"/>
      <c r="FC364" s="60"/>
      <c r="FY364" s="46"/>
      <c r="FZ364" s="46"/>
      <c r="GC364" s="57"/>
      <c r="GD364" s="57"/>
      <c r="GE364" s="157"/>
      <c r="GF364" s="60"/>
      <c r="GS364" s="48">
        <v>1</v>
      </c>
      <c r="GT364" s="47">
        <v>3</v>
      </c>
      <c r="GU364" s="99" t="s">
        <v>205</v>
      </c>
      <c r="GV364" s="93">
        <v>1</v>
      </c>
      <c r="GW364" s="47" t="s">
        <v>206</v>
      </c>
      <c r="GX364" s="99" t="str">
        <f t="shared" si="774"/>
        <v>Wd3</v>
      </c>
      <c r="GY364" s="48">
        <f>INDEX($AW$44:$BA$56,GS364,GT364)*GV364*IF(GW364="Scatter",$AM$19,1)</f>
        <v>0</v>
      </c>
      <c r="GZ364" s="94">
        <f t="shared" si="775"/>
        <v>0</v>
      </c>
      <c r="HA364" s="95">
        <f t="shared" si="779"/>
        <v>0</v>
      </c>
      <c r="HB364" s="51">
        <f t="shared" si="776"/>
        <v>0</v>
      </c>
      <c r="HC364" s="51">
        <f t="shared" si="777"/>
        <v>0</v>
      </c>
      <c r="HD364" s="453">
        <f t="shared" si="778"/>
        <v>0</v>
      </c>
      <c r="HE364" s="184"/>
    </row>
    <row r="365" spans="13:213">
      <c r="M365" s="49" t="str">
        <f t="shared" si="769"/>
        <v>PIC-d</v>
      </c>
      <c r="N365" s="201" t="str">
        <f t="shared" si="759"/>
        <v/>
      </c>
      <c r="O365" s="47" t="str">
        <f t="shared" si="760"/>
        <v/>
      </c>
      <c r="P365" s="47" t="str">
        <f t="shared" si="761"/>
        <v/>
      </c>
      <c r="Q365" s="47">
        <f t="shared" si="762"/>
        <v>1</v>
      </c>
      <c r="R365" s="201" t="str">
        <f t="shared" si="763"/>
        <v/>
      </c>
      <c r="AE365" s="49" t="str">
        <f t="shared" si="770"/>
        <v>PIC-d</v>
      </c>
      <c r="AF365" s="201" t="str">
        <f t="shared" si="764"/>
        <v/>
      </c>
      <c r="AG365" s="47" t="str">
        <f t="shared" si="765"/>
        <v/>
      </c>
      <c r="AH365" s="47" t="str">
        <f t="shared" si="766"/>
        <v/>
      </c>
      <c r="AI365" s="47">
        <f t="shared" si="767"/>
        <v>1</v>
      </c>
      <c r="AJ365" s="201">
        <f t="shared" si="768"/>
        <v>1</v>
      </c>
      <c r="BM365" s="46"/>
      <c r="BN365" s="46"/>
      <c r="BQ365" s="57"/>
      <c r="BS365" s="157"/>
      <c r="BT365" s="60"/>
      <c r="CP365" s="46"/>
      <c r="CQ365" s="46"/>
      <c r="CT365" s="57"/>
      <c r="CV365" s="157"/>
      <c r="CW365" s="60"/>
      <c r="DS365" s="46"/>
      <c r="DT365" s="46"/>
      <c r="DW365" s="57"/>
      <c r="DY365" s="157"/>
      <c r="DZ365" s="60"/>
      <c r="EV365" s="46"/>
      <c r="EW365" s="46"/>
      <c r="EZ365" s="57"/>
      <c r="FB365" s="157"/>
      <c r="FC365" s="60"/>
      <c r="FY365" s="46"/>
      <c r="FZ365" s="46"/>
      <c r="GC365" s="57"/>
      <c r="GE365" s="157"/>
      <c r="GF365" s="60"/>
      <c r="GS365" s="48">
        <v>1</v>
      </c>
      <c r="GT365" s="47">
        <v>2</v>
      </c>
      <c r="GU365" s="99" t="s">
        <v>205</v>
      </c>
      <c r="GV365" s="93">
        <v>1</v>
      </c>
      <c r="GW365" s="47" t="s">
        <v>206</v>
      </c>
      <c r="GX365" s="99" t="str">
        <f t="shared" si="774"/>
        <v>Wd2</v>
      </c>
      <c r="GY365" s="48">
        <f>INDEX($AW$44:$BA$56,GS365,GT365)*GV365*IF(GW365="Scatter",$AM$19,1)</f>
        <v>0</v>
      </c>
      <c r="GZ365" s="94">
        <f t="shared" si="775"/>
        <v>0</v>
      </c>
      <c r="HA365" s="95">
        <f t="shared" si="779"/>
        <v>0</v>
      </c>
      <c r="HB365" s="51">
        <f t="shared" si="776"/>
        <v>0</v>
      </c>
      <c r="HC365" s="51">
        <f t="shared" si="777"/>
        <v>0</v>
      </c>
      <c r="HD365" s="453">
        <f t="shared" si="778"/>
        <v>0</v>
      </c>
      <c r="HE365" s="184"/>
    </row>
    <row r="366" spans="13:213">
      <c r="M366" s="49" t="str">
        <f t="shared" si="769"/>
        <v>PIC-d</v>
      </c>
      <c r="N366" s="201" t="str">
        <f t="shared" ref="N366:N394" si="780">IF(AND(COUNTIF(H68:H70,$AL$26)=0,COUNTIF(H68:H70,$M366)=0,H71&lt;&gt;""),1,"")</f>
        <v/>
      </c>
      <c r="O366" s="47" t="str">
        <f t="shared" ref="O366:O394" si="781">IF(AND(COUNTIF(I68:I71,$AL$26)=0,COUNTIF(I68:I71,$M366)=0,I71&lt;&gt;""),1,"")</f>
        <v/>
      </c>
      <c r="P366" s="47" t="str">
        <f t="shared" ref="P366:P394" si="782">IF(AND(COUNTIF(J68:J71,$AL$26)=0,COUNTIF(J68:J71,$M366)=0,J71&lt;&gt;""),1,"")</f>
        <v/>
      </c>
      <c r="Q366" s="47">
        <f t="shared" ref="Q366:Q394" si="783">IF(AND(COUNTIF(K68:K71,$AL$26)=0,COUNTIF(K68:K71,$M366)=0,K71&lt;&gt;""),1,"")</f>
        <v>1</v>
      </c>
      <c r="R366" s="201" t="str">
        <f t="shared" ref="R366:R394" si="784">IF(AND(COUNTIF(L68:L70,$AL$26)=0,COUNTIF(L68:L70,$M366)=0,L71&lt;&gt;""),1,"")</f>
        <v/>
      </c>
      <c r="AE366" s="49" t="str">
        <f t="shared" si="770"/>
        <v>PIC-d</v>
      </c>
      <c r="AF366" s="201" t="str">
        <f t="shared" ref="AF366:AF394" si="785">IF(AND(COUNTIF(Z68:Z70,$AL$26)=0,COUNTIF(Z68:Z70,$AE366)=0,Z71&lt;&gt;""),1,"")</f>
        <v/>
      </c>
      <c r="AG366" s="47" t="str">
        <f t="shared" ref="AG366:AG394" si="786">IF(AND(COUNTIF(AA68:AA71,$AL$26)=0,COUNTIF(AA68:AA71,$AE366)=0,AA71&lt;&gt;""),1,"")</f>
        <v/>
      </c>
      <c r="AH366" s="47" t="str">
        <f t="shared" ref="AH366:AH394" si="787">IF(AND(COUNTIF(AB68:AB71,$AL$26)=0,COUNTIF(AB68:AB71,$AE366)=0,AB71&lt;&gt;""),1,"")</f>
        <v/>
      </c>
      <c r="AI366" s="47">
        <f t="shared" ref="AI366:AI394" si="788">IF(AND(COUNTIF(AC68:AC71,$AL$26)=0,COUNTIF(AC68:AC71,$AE366)=0,AC71&lt;&gt;""),1,"")</f>
        <v>1</v>
      </c>
      <c r="AJ366" s="201">
        <f t="shared" ref="AJ366:AJ394" si="789">IF(AND(COUNTIF(AD68:AD70,$AL$26)=0,COUNTIF(AD68:AD70,$AE366)=0,AD71&lt;&gt;""),1,"")</f>
        <v>1</v>
      </c>
      <c r="BM366" s="46"/>
      <c r="BN366" s="46"/>
      <c r="BQ366" s="57"/>
      <c r="BR366" s="74"/>
      <c r="BS366" s="157"/>
      <c r="BT366" s="60"/>
      <c r="BV366" s="83"/>
      <c r="CP366" s="46"/>
      <c r="CQ366" s="46"/>
      <c r="CT366" s="57"/>
      <c r="CU366" s="74"/>
      <c r="CV366" s="157"/>
      <c r="CW366" s="60"/>
      <c r="CY366" s="83"/>
      <c r="DS366" s="46"/>
      <c r="DT366" s="46"/>
      <c r="DW366" s="57"/>
      <c r="DX366" s="74"/>
      <c r="DY366" s="157"/>
      <c r="DZ366" s="60"/>
      <c r="EB366" s="83"/>
      <c r="EV366" s="46"/>
      <c r="EW366" s="46"/>
      <c r="EZ366" s="57"/>
      <c r="FA366" s="74"/>
      <c r="FB366" s="157"/>
      <c r="FC366" s="60"/>
      <c r="FE366" s="83"/>
      <c r="FY366" s="46"/>
      <c r="FZ366" s="46"/>
      <c r="GC366" s="57"/>
      <c r="GD366" s="74"/>
      <c r="GE366" s="157"/>
      <c r="GF366" s="60"/>
      <c r="GH366" s="83"/>
      <c r="GS366" s="48">
        <v>1</v>
      </c>
      <c r="GT366" s="47">
        <v>1</v>
      </c>
      <c r="GU366" s="99" t="s">
        <v>205</v>
      </c>
      <c r="GV366" s="93">
        <v>1</v>
      </c>
      <c r="GW366" s="47" t="s">
        <v>206</v>
      </c>
      <c r="GX366" s="99" t="str">
        <f t="shared" si="774"/>
        <v>Wd1</v>
      </c>
      <c r="GY366" s="48">
        <v>0</v>
      </c>
      <c r="GZ366" s="94">
        <f t="shared" si="775"/>
        <v>0</v>
      </c>
      <c r="HA366" s="95">
        <f t="shared" si="779"/>
        <v>0</v>
      </c>
      <c r="HB366" s="51">
        <f t="shared" si="776"/>
        <v>0</v>
      </c>
      <c r="HC366" s="51">
        <f t="shared" si="777"/>
        <v>0</v>
      </c>
      <c r="HD366" s="453">
        <f t="shared" si="778"/>
        <v>0</v>
      </c>
      <c r="HE366" s="184"/>
    </row>
    <row r="367" spans="13:213">
      <c r="M367" s="49" t="str">
        <f t="shared" ref="M367:M394" si="790">M366</f>
        <v>PIC-d</v>
      </c>
      <c r="N367" s="201" t="str">
        <f t="shared" si="780"/>
        <v/>
      </c>
      <c r="O367" s="47" t="str">
        <f t="shared" si="781"/>
        <v/>
      </c>
      <c r="P367" s="47" t="str">
        <f t="shared" si="782"/>
        <v/>
      </c>
      <c r="Q367" s="47">
        <f t="shared" si="783"/>
        <v>1</v>
      </c>
      <c r="R367" s="201" t="str">
        <f t="shared" si="784"/>
        <v/>
      </c>
      <c r="AE367" s="49" t="str">
        <f t="shared" ref="AE367:AE394" si="791">AE366</f>
        <v>PIC-d</v>
      </c>
      <c r="AF367" s="201" t="str">
        <f t="shared" si="785"/>
        <v/>
      </c>
      <c r="AG367" s="47" t="str">
        <f t="shared" si="786"/>
        <v/>
      </c>
      <c r="AH367" s="47" t="str">
        <f t="shared" si="787"/>
        <v/>
      </c>
      <c r="AI367" s="47">
        <f t="shared" si="788"/>
        <v>1</v>
      </c>
      <c r="AJ367" s="201">
        <f t="shared" si="789"/>
        <v>1</v>
      </c>
      <c r="BM367" s="46"/>
      <c r="BN367" s="46"/>
      <c r="BQ367" s="57"/>
      <c r="BR367" s="74"/>
      <c r="BS367" s="157"/>
      <c r="BT367" s="60"/>
      <c r="CP367" s="46"/>
      <c r="CQ367" s="46"/>
      <c r="CT367" s="57"/>
      <c r="CU367" s="74"/>
      <c r="CV367" s="157"/>
      <c r="CW367" s="60"/>
      <c r="DS367" s="46"/>
      <c r="DT367" s="46"/>
      <c r="DW367" s="57"/>
      <c r="DX367" s="74"/>
      <c r="DY367" s="157"/>
      <c r="DZ367" s="60"/>
      <c r="EV367" s="46"/>
      <c r="EW367" s="46"/>
      <c r="EZ367" s="57"/>
      <c r="FA367" s="74"/>
      <c r="FB367" s="157"/>
      <c r="FC367" s="60"/>
      <c r="FY367" s="46"/>
      <c r="FZ367" s="46"/>
      <c r="GC367" s="57"/>
      <c r="GD367" s="74"/>
      <c r="GE367" s="157"/>
      <c r="GF367" s="60"/>
      <c r="GS367" s="48">
        <v>2</v>
      </c>
      <c r="GT367" s="47">
        <v>5</v>
      </c>
      <c r="GU367" s="99" t="s">
        <v>205</v>
      </c>
      <c r="GV367" s="93">
        <v>1</v>
      </c>
      <c r="GW367" s="47" t="s">
        <v>206</v>
      </c>
      <c r="GX367" s="99" t="str">
        <f t="shared" si="774"/>
        <v>Pa5</v>
      </c>
      <c r="GY367" s="48">
        <f t="shared" ref="GY367:GY430" si="792">INDEX($AW$44:$BA$56,GS367,GT367)*GV367*IF(GW367="Scatter",$AM$19,1)</f>
        <v>2000</v>
      </c>
      <c r="GZ367" s="94">
        <f t="shared" si="775"/>
        <v>51840</v>
      </c>
      <c r="HA367" s="95">
        <f t="shared" si="779"/>
        <v>3377.5538194444443</v>
      </c>
      <c r="HB367" s="51">
        <f t="shared" si="776"/>
        <v>4.1331269478059166E-4</v>
      </c>
      <c r="HC367" s="51">
        <f t="shared" si="777"/>
        <v>9.8690754064182911E-3</v>
      </c>
      <c r="HD367" s="453">
        <f t="shared" si="778"/>
        <v>0.31294559492875412</v>
      </c>
      <c r="HE367" s="184"/>
    </row>
    <row r="368" spans="13:213">
      <c r="M368" s="49" t="str">
        <f t="shared" si="790"/>
        <v>PIC-d</v>
      </c>
      <c r="N368" s="201" t="str">
        <f t="shared" si="780"/>
        <v/>
      </c>
      <c r="O368" s="47" t="str">
        <f t="shared" si="781"/>
        <v/>
      </c>
      <c r="P368" s="47" t="str">
        <f t="shared" si="782"/>
        <v/>
      </c>
      <c r="Q368" s="47">
        <f t="shared" si="783"/>
        <v>1</v>
      </c>
      <c r="R368" s="201" t="str">
        <f t="shared" si="784"/>
        <v/>
      </c>
      <c r="AE368" s="49" t="str">
        <f t="shared" si="791"/>
        <v>PIC-d</v>
      </c>
      <c r="AF368" s="201" t="str">
        <f t="shared" si="785"/>
        <v/>
      </c>
      <c r="AG368" s="47" t="str">
        <f t="shared" si="786"/>
        <v/>
      </c>
      <c r="AH368" s="47" t="str">
        <f t="shared" si="787"/>
        <v/>
      </c>
      <c r="AI368" s="47">
        <f t="shared" si="788"/>
        <v>1</v>
      </c>
      <c r="AJ368" s="201" t="str">
        <f t="shared" si="789"/>
        <v/>
      </c>
      <c r="BM368" s="46"/>
      <c r="BN368" s="46"/>
      <c r="BQ368" s="57"/>
      <c r="BR368" s="74"/>
      <c r="BS368" s="157"/>
      <c r="BT368" s="60"/>
      <c r="CP368" s="46"/>
      <c r="CQ368" s="46"/>
      <c r="CT368" s="57"/>
      <c r="CU368" s="74"/>
      <c r="CV368" s="157"/>
      <c r="CW368" s="60"/>
      <c r="DS368" s="46"/>
      <c r="DT368" s="46"/>
      <c r="DW368" s="57"/>
      <c r="DX368" s="74"/>
      <c r="DY368" s="157"/>
      <c r="DZ368" s="60"/>
      <c r="EV368" s="46"/>
      <c r="EW368" s="46"/>
      <c r="EZ368" s="57"/>
      <c r="FA368" s="74"/>
      <c r="FB368" s="157"/>
      <c r="FC368" s="60"/>
      <c r="FY368" s="46"/>
      <c r="FZ368" s="46"/>
      <c r="GC368" s="57"/>
      <c r="GD368" s="74"/>
      <c r="GE368" s="157"/>
      <c r="GF368" s="60"/>
      <c r="GS368" s="48">
        <v>2</v>
      </c>
      <c r="GT368" s="47">
        <v>4</v>
      </c>
      <c r="GU368" s="99" t="s">
        <v>205</v>
      </c>
      <c r="GV368" s="93">
        <v>1</v>
      </c>
      <c r="GW368" s="47" t="s">
        <v>206</v>
      </c>
      <c r="GX368" s="99" t="str">
        <f t="shared" si="774"/>
        <v>Pa4</v>
      </c>
      <c r="GY368" s="48">
        <f t="shared" si="792"/>
        <v>500</v>
      </c>
      <c r="GZ368" s="94">
        <f t="shared" si="775"/>
        <v>760320</v>
      </c>
      <c r="HA368" s="95">
        <f t="shared" si="779"/>
        <v>230.28776041666666</v>
      </c>
      <c r="HB368" s="51">
        <f t="shared" si="776"/>
        <v>6.0619195234486774E-3</v>
      </c>
      <c r="HC368" s="51">
        <f t="shared" si="777"/>
        <v>3.6186609823533736E-2</v>
      </c>
      <c r="HD368" s="453">
        <f t="shared" si="778"/>
        <v>0.24500218758679915</v>
      </c>
      <c r="HE368" s="184"/>
    </row>
    <row r="369" spans="13:213">
      <c r="M369" s="49" t="str">
        <f t="shared" si="790"/>
        <v>PIC-d</v>
      </c>
      <c r="N369" s="201" t="str">
        <f t="shared" si="780"/>
        <v/>
      </c>
      <c r="O369" s="47" t="str">
        <f t="shared" si="781"/>
        <v/>
      </c>
      <c r="P369" s="47" t="str">
        <f t="shared" si="782"/>
        <v/>
      </c>
      <c r="Q369" s="47" t="str">
        <f t="shared" si="783"/>
        <v/>
      </c>
      <c r="R369" s="201" t="str">
        <f t="shared" si="784"/>
        <v/>
      </c>
      <c r="AE369" s="49" t="str">
        <f t="shared" si="791"/>
        <v>PIC-d</v>
      </c>
      <c r="AF369" s="201" t="str">
        <f t="shared" si="785"/>
        <v/>
      </c>
      <c r="AG369" s="47" t="str">
        <f t="shared" si="786"/>
        <v/>
      </c>
      <c r="AH369" s="47" t="str">
        <f t="shared" si="787"/>
        <v/>
      </c>
      <c r="AI369" s="47" t="str">
        <f t="shared" si="788"/>
        <v/>
      </c>
      <c r="AJ369" s="201" t="str">
        <f t="shared" si="789"/>
        <v/>
      </c>
      <c r="BM369" s="46"/>
      <c r="BN369" s="46"/>
      <c r="BQ369" s="57"/>
      <c r="BR369" s="74"/>
      <c r="BS369" s="157"/>
      <c r="BT369" s="60"/>
      <c r="CP369" s="46"/>
      <c r="CQ369" s="46"/>
      <c r="CT369" s="57"/>
      <c r="CU369" s="74"/>
      <c r="CV369" s="157"/>
      <c r="CW369" s="60"/>
      <c r="DS369" s="46"/>
      <c r="DT369" s="46"/>
      <c r="DW369" s="57"/>
      <c r="DX369" s="74"/>
      <c r="DY369" s="157"/>
      <c r="DZ369" s="60"/>
      <c r="EV369" s="46"/>
      <c r="EW369" s="46"/>
      <c r="EZ369" s="57"/>
      <c r="FA369" s="74"/>
      <c r="FB369" s="157"/>
      <c r="FC369" s="60"/>
      <c r="FY369" s="46"/>
      <c r="FZ369" s="46"/>
      <c r="GC369" s="57"/>
      <c r="GD369" s="74"/>
      <c r="GE369" s="157"/>
      <c r="GF369" s="60"/>
      <c r="GS369" s="48">
        <v>2</v>
      </c>
      <c r="GT369" s="47">
        <v>3</v>
      </c>
      <c r="GU369" s="99" t="s">
        <v>205</v>
      </c>
      <c r="GV369" s="93">
        <v>1</v>
      </c>
      <c r="GW369" s="47" t="s">
        <v>206</v>
      </c>
      <c r="GX369" s="99" t="str">
        <f t="shared" si="774"/>
        <v>Pa3</v>
      </c>
      <c r="GY369" s="48">
        <f t="shared" si="792"/>
        <v>100</v>
      </c>
      <c r="GZ369" s="94">
        <f t="shared" si="775"/>
        <v>2192832</v>
      </c>
      <c r="HA369" s="95">
        <f t="shared" si="779"/>
        <v>79.847608024691354</v>
      </c>
      <c r="HB369" s="51">
        <f t="shared" si="776"/>
        <v>1.7483126989219028E-2</v>
      </c>
      <c r="HC369" s="51">
        <f t="shared" si="777"/>
        <v>2.0873094484574688E-2</v>
      </c>
      <c r="HD369" s="453">
        <f t="shared" si="778"/>
        <v>8.9365276899800849E-3</v>
      </c>
      <c r="HE369" s="184"/>
    </row>
    <row r="370" spans="13:213">
      <c r="M370" s="49" t="str">
        <f t="shared" si="790"/>
        <v>PIC-d</v>
      </c>
      <c r="N370" s="201" t="str">
        <f t="shared" si="780"/>
        <v/>
      </c>
      <c r="O370" s="47" t="str">
        <f t="shared" si="781"/>
        <v/>
      </c>
      <c r="P370" s="47" t="str">
        <f t="shared" si="782"/>
        <v/>
      </c>
      <c r="Q370" s="47" t="str">
        <f t="shared" si="783"/>
        <v/>
      </c>
      <c r="R370" s="201" t="str">
        <f t="shared" si="784"/>
        <v/>
      </c>
      <c r="AE370" s="49" t="str">
        <f t="shared" si="791"/>
        <v>PIC-d</v>
      </c>
      <c r="AF370" s="201" t="str">
        <f t="shared" si="785"/>
        <v/>
      </c>
      <c r="AG370" s="47" t="str">
        <f t="shared" si="786"/>
        <v/>
      </c>
      <c r="AH370" s="47" t="str">
        <f t="shared" si="787"/>
        <v/>
      </c>
      <c r="AI370" s="47" t="str">
        <f t="shared" si="788"/>
        <v/>
      </c>
      <c r="AJ370" s="201" t="str">
        <f t="shared" si="789"/>
        <v/>
      </c>
      <c r="BM370" s="46"/>
      <c r="BN370" s="46"/>
      <c r="BQ370" s="60"/>
      <c r="BR370" s="74"/>
      <c r="BT370" s="60"/>
      <c r="CP370" s="46"/>
      <c r="CQ370" s="46"/>
      <c r="CT370" s="60"/>
      <c r="CU370" s="74"/>
      <c r="CW370" s="60"/>
      <c r="DS370" s="46"/>
      <c r="DT370" s="46"/>
      <c r="DW370" s="60"/>
      <c r="DX370" s="74"/>
      <c r="DZ370" s="60"/>
      <c r="EV370" s="46"/>
      <c r="EW370" s="46"/>
      <c r="EZ370" s="60"/>
      <c r="FA370" s="74"/>
      <c r="FC370" s="60"/>
      <c r="FY370" s="46"/>
      <c r="FZ370" s="46"/>
      <c r="GC370" s="60"/>
      <c r="GD370" s="74"/>
      <c r="GF370" s="60"/>
      <c r="GS370" s="48">
        <v>2</v>
      </c>
      <c r="GT370" s="47">
        <v>2</v>
      </c>
      <c r="GU370" s="99" t="s">
        <v>205</v>
      </c>
      <c r="GV370" s="93">
        <v>1</v>
      </c>
      <c r="GW370" s="47" t="s">
        <v>206</v>
      </c>
      <c r="GX370" s="99" t="str">
        <f t="shared" si="774"/>
        <v>Pa2</v>
      </c>
      <c r="GY370" s="48">
        <f t="shared" si="792"/>
        <v>0</v>
      </c>
      <c r="GZ370" s="94">
        <f t="shared" si="775"/>
        <v>0</v>
      </c>
      <c r="HA370" s="95">
        <f t="shared" si="779"/>
        <v>0</v>
      </c>
      <c r="HB370" s="51">
        <f t="shared" si="776"/>
        <v>0</v>
      </c>
      <c r="HC370" s="51">
        <f t="shared" si="777"/>
        <v>0</v>
      </c>
      <c r="HD370" s="453">
        <f t="shared" si="778"/>
        <v>0</v>
      </c>
      <c r="HE370" s="184"/>
    </row>
    <row r="371" spans="13:213">
      <c r="M371" s="49" t="str">
        <f t="shared" si="790"/>
        <v>PIC-d</v>
      </c>
      <c r="N371" s="201" t="str">
        <f t="shared" si="780"/>
        <v/>
      </c>
      <c r="O371" s="47" t="str">
        <f t="shared" si="781"/>
        <v/>
      </c>
      <c r="P371" s="47" t="str">
        <f t="shared" si="782"/>
        <v/>
      </c>
      <c r="Q371" s="47" t="str">
        <f t="shared" si="783"/>
        <v/>
      </c>
      <c r="R371" s="201" t="str">
        <f t="shared" si="784"/>
        <v/>
      </c>
      <c r="AE371" s="49" t="str">
        <f t="shared" si="791"/>
        <v>PIC-d</v>
      </c>
      <c r="AF371" s="201" t="str">
        <f t="shared" si="785"/>
        <v/>
      </c>
      <c r="AG371" s="47" t="str">
        <f t="shared" si="786"/>
        <v/>
      </c>
      <c r="AH371" s="47" t="str">
        <f t="shared" si="787"/>
        <v/>
      </c>
      <c r="AI371" s="47" t="str">
        <f t="shared" si="788"/>
        <v/>
      </c>
      <c r="AJ371" s="201">
        <f t="shared" si="789"/>
        <v>1</v>
      </c>
      <c r="BM371" s="46"/>
      <c r="BN371" s="46"/>
      <c r="BR371" s="74"/>
      <c r="BT371" s="60"/>
      <c r="CP371" s="46"/>
      <c r="CQ371" s="46"/>
      <c r="CU371" s="74"/>
      <c r="CW371" s="60"/>
      <c r="DS371" s="46"/>
      <c r="DT371" s="46"/>
      <c r="DX371" s="74"/>
      <c r="DZ371" s="60"/>
      <c r="EV371" s="46"/>
      <c r="EW371" s="46"/>
      <c r="FA371" s="74"/>
      <c r="FC371" s="60"/>
      <c r="FY371" s="46"/>
      <c r="FZ371" s="46"/>
      <c r="GD371" s="74"/>
      <c r="GF371" s="60"/>
      <c r="GS371" s="48">
        <v>2</v>
      </c>
      <c r="GT371" s="47">
        <v>1</v>
      </c>
      <c r="GU371" s="99" t="s">
        <v>205</v>
      </c>
      <c r="GV371" s="93">
        <v>1</v>
      </c>
      <c r="GW371" s="47" t="s">
        <v>206</v>
      </c>
      <c r="GX371" s="99" t="str">
        <f t="shared" si="774"/>
        <v>Pa1</v>
      </c>
      <c r="GY371" s="48">
        <f t="shared" si="792"/>
        <v>0</v>
      </c>
      <c r="GZ371" s="94">
        <f t="shared" si="775"/>
        <v>0</v>
      </c>
      <c r="HA371" s="95">
        <f t="shared" si="779"/>
        <v>0</v>
      </c>
      <c r="HB371" s="51">
        <f t="shared" si="776"/>
        <v>0</v>
      </c>
      <c r="HC371" s="51">
        <f t="shared" si="777"/>
        <v>0</v>
      </c>
      <c r="HD371" s="453">
        <f t="shared" si="778"/>
        <v>0</v>
      </c>
      <c r="HE371" s="184"/>
    </row>
    <row r="372" spans="13:213">
      <c r="M372" s="49" t="str">
        <f t="shared" si="790"/>
        <v>PIC-d</v>
      </c>
      <c r="N372" s="201" t="str">
        <f t="shared" si="780"/>
        <v/>
      </c>
      <c r="O372" s="47" t="str">
        <f t="shared" si="781"/>
        <v/>
      </c>
      <c r="P372" s="47" t="str">
        <f t="shared" si="782"/>
        <v/>
      </c>
      <c r="Q372" s="47" t="str">
        <f t="shared" si="783"/>
        <v/>
      </c>
      <c r="R372" s="201" t="str">
        <f t="shared" si="784"/>
        <v/>
      </c>
      <c r="AE372" s="49" t="str">
        <f t="shared" si="791"/>
        <v>PIC-d</v>
      </c>
      <c r="AF372" s="201" t="str">
        <f t="shared" si="785"/>
        <v/>
      </c>
      <c r="AG372" s="47" t="str">
        <f t="shared" si="786"/>
        <v/>
      </c>
      <c r="AH372" s="47" t="str">
        <f t="shared" si="787"/>
        <v/>
      </c>
      <c r="AI372" s="47" t="str">
        <f t="shared" si="788"/>
        <v/>
      </c>
      <c r="AJ372" s="201">
        <f t="shared" si="789"/>
        <v>1</v>
      </c>
      <c r="BM372" s="46"/>
      <c r="BN372" s="46"/>
      <c r="BR372" s="74"/>
      <c r="BT372" s="60"/>
      <c r="CP372" s="46"/>
      <c r="CQ372" s="46"/>
      <c r="CU372" s="74"/>
      <c r="CW372" s="60"/>
      <c r="DS372" s="46"/>
      <c r="DT372" s="46"/>
      <c r="DX372" s="74"/>
      <c r="DZ372" s="60"/>
      <c r="EV372" s="46"/>
      <c r="EW372" s="46"/>
      <c r="FA372" s="74"/>
      <c r="FC372" s="60"/>
      <c r="FY372" s="46"/>
      <c r="FZ372" s="46"/>
      <c r="GD372" s="74"/>
      <c r="GF372" s="60"/>
      <c r="GS372" s="48">
        <v>3</v>
      </c>
      <c r="GT372" s="47">
        <v>5</v>
      </c>
      <c r="GU372" s="99" t="s">
        <v>205</v>
      </c>
      <c r="GV372" s="93">
        <v>1</v>
      </c>
      <c r="GW372" s="47" t="s">
        <v>206</v>
      </c>
      <c r="GX372" s="99" t="str">
        <f t="shared" si="774"/>
        <v>Pb5</v>
      </c>
      <c r="GY372" s="48">
        <f t="shared" si="792"/>
        <v>1800</v>
      </c>
      <c r="GZ372" s="94">
        <f t="shared" si="775"/>
        <v>82944</v>
      </c>
      <c r="HA372" s="95">
        <f t="shared" si="779"/>
        <v>2110.9711371527778</v>
      </c>
      <c r="HB372" s="51">
        <f t="shared" si="776"/>
        <v>6.6130031164894664E-4</v>
      </c>
      <c r="HC372" s="51">
        <f t="shared" si="777"/>
        <v>1.4211468585242339E-2</v>
      </c>
      <c r="HD372" s="453">
        <f t="shared" si="778"/>
        <v>0.4033020984087029</v>
      </c>
      <c r="HE372" s="184"/>
    </row>
    <row r="373" spans="13:213">
      <c r="M373" s="49" t="str">
        <f t="shared" si="790"/>
        <v>PIC-d</v>
      </c>
      <c r="N373" s="201" t="str">
        <f t="shared" si="780"/>
        <v/>
      </c>
      <c r="O373" s="47" t="str">
        <f t="shared" si="781"/>
        <v/>
      </c>
      <c r="P373" s="47" t="str">
        <f t="shared" si="782"/>
        <v/>
      </c>
      <c r="Q373" s="47" t="str">
        <f t="shared" si="783"/>
        <v/>
      </c>
      <c r="R373" s="201" t="str">
        <f t="shared" si="784"/>
        <v/>
      </c>
      <c r="AE373" s="49" t="str">
        <f t="shared" si="791"/>
        <v>PIC-d</v>
      </c>
      <c r="AF373" s="201" t="str">
        <f t="shared" si="785"/>
        <v/>
      </c>
      <c r="AG373" s="47" t="str">
        <f t="shared" si="786"/>
        <v/>
      </c>
      <c r="AH373" s="47" t="str">
        <f t="shared" si="787"/>
        <v/>
      </c>
      <c r="AI373" s="47">
        <f t="shared" si="788"/>
        <v>1</v>
      </c>
      <c r="AJ373" s="201" t="str">
        <f t="shared" si="789"/>
        <v/>
      </c>
      <c r="BM373" s="46"/>
      <c r="BN373" s="46"/>
      <c r="BR373" s="74"/>
      <c r="BT373" s="60"/>
      <c r="CP373" s="46"/>
      <c r="CQ373" s="46"/>
      <c r="CU373" s="74"/>
      <c r="CW373" s="60"/>
      <c r="DS373" s="46"/>
      <c r="DT373" s="46"/>
      <c r="DX373" s="74"/>
      <c r="DZ373" s="60"/>
      <c r="EV373" s="46"/>
      <c r="EW373" s="46"/>
      <c r="FA373" s="74"/>
      <c r="FC373" s="60"/>
      <c r="FY373" s="46"/>
      <c r="FZ373" s="46"/>
      <c r="GD373" s="74"/>
      <c r="GF373" s="60"/>
      <c r="GS373" s="48">
        <v>3</v>
      </c>
      <c r="GT373" s="47">
        <v>4</v>
      </c>
      <c r="GU373" s="99" t="s">
        <v>205</v>
      </c>
      <c r="GV373" s="93">
        <v>1</v>
      </c>
      <c r="GW373" s="47" t="s">
        <v>206</v>
      </c>
      <c r="GX373" s="99" t="str">
        <f t="shared" si="774"/>
        <v>Pb4</v>
      </c>
      <c r="GY373" s="48">
        <f t="shared" si="792"/>
        <v>300</v>
      </c>
      <c r="GZ373" s="94">
        <f t="shared" si="775"/>
        <v>566784</v>
      </c>
      <c r="HA373" s="95">
        <f t="shared" si="779"/>
        <v>308.92260543699189</v>
      </c>
      <c r="HB373" s="51">
        <f t="shared" si="776"/>
        <v>4.5188854629344688E-3</v>
      </c>
      <c r="HC373" s="51">
        <f t="shared" si="777"/>
        <v>1.6185283666525999E-2</v>
      </c>
      <c r="HD373" s="453">
        <f t="shared" si="778"/>
        <v>5.6506617838845509E-2</v>
      </c>
      <c r="HE373" s="184"/>
    </row>
    <row r="374" spans="13:213">
      <c r="M374" s="49" t="str">
        <f t="shared" si="790"/>
        <v>PIC-d</v>
      </c>
      <c r="N374" s="201" t="str">
        <f t="shared" si="780"/>
        <v/>
      </c>
      <c r="O374" s="47" t="str">
        <f t="shared" si="781"/>
        <v/>
      </c>
      <c r="P374" s="47" t="str">
        <f t="shared" si="782"/>
        <v/>
      </c>
      <c r="Q374" s="47" t="str">
        <f t="shared" si="783"/>
        <v/>
      </c>
      <c r="R374" s="201" t="str">
        <f t="shared" si="784"/>
        <v/>
      </c>
      <c r="AE374" s="49" t="str">
        <f t="shared" si="791"/>
        <v>PIC-d</v>
      </c>
      <c r="AF374" s="201" t="str">
        <f t="shared" si="785"/>
        <v/>
      </c>
      <c r="AG374" s="47" t="str">
        <f t="shared" si="786"/>
        <v/>
      </c>
      <c r="AH374" s="47" t="str">
        <f t="shared" si="787"/>
        <v/>
      </c>
      <c r="AI374" s="47" t="str">
        <f t="shared" si="788"/>
        <v/>
      </c>
      <c r="AJ374" s="201" t="str">
        <f t="shared" si="789"/>
        <v/>
      </c>
      <c r="BM374" s="46"/>
      <c r="BN374" s="46"/>
      <c r="BQ374" s="57"/>
      <c r="BR374" s="74"/>
      <c r="BS374" s="157"/>
      <c r="BT374" s="60"/>
      <c r="BV374" s="83"/>
      <c r="CP374" s="46"/>
      <c r="CQ374" s="46"/>
      <c r="CT374" s="57"/>
      <c r="CU374" s="74"/>
      <c r="CV374" s="157"/>
      <c r="CW374" s="60"/>
      <c r="CY374" s="83"/>
      <c r="DS374" s="46"/>
      <c r="DT374" s="46"/>
      <c r="DW374" s="57"/>
      <c r="DX374" s="74"/>
      <c r="DY374" s="157"/>
      <c r="DZ374" s="60"/>
      <c r="EB374" s="83"/>
      <c r="EV374" s="46"/>
      <c r="EW374" s="46"/>
      <c r="EZ374" s="57"/>
      <c r="FA374" s="74"/>
      <c r="FB374" s="157"/>
      <c r="FC374" s="60"/>
      <c r="FE374" s="83"/>
      <c r="FY374" s="46"/>
      <c r="FZ374" s="46"/>
      <c r="GC374" s="57"/>
      <c r="GD374" s="74"/>
      <c r="GE374" s="157"/>
      <c r="GF374" s="60"/>
      <c r="GH374" s="83"/>
      <c r="GS374" s="48">
        <v>3</v>
      </c>
      <c r="GT374" s="47">
        <v>3</v>
      </c>
      <c r="GU374" s="99" t="s">
        <v>205</v>
      </c>
      <c r="GV374" s="93">
        <v>1</v>
      </c>
      <c r="GW374" s="47" t="s">
        <v>206</v>
      </c>
      <c r="GX374" s="99" t="str">
        <f t="shared" si="774"/>
        <v>Pb3</v>
      </c>
      <c r="GY374" s="48">
        <f t="shared" si="792"/>
        <v>50</v>
      </c>
      <c r="GZ374" s="94">
        <f t="shared" si="775"/>
        <v>2274048</v>
      </c>
      <c r="HA374" s="95">
        <f t="shared" si="779"/>
        <v>76.995907738095241</v>
      </c>
      <c r="HB374" s="51">
        <f t="shared" si="776"/>
        <v>1.8130650211041953E-2</v>
      </c>
      <c r="HC374" s="51">
        <f t="shared" si="777"/>
        <v>1.0823086029038727E-2</v>
      </c>
      <c r="HD374" s="453">
        <f t="shared" si="778"/>
        <v>1.6854211874114455E-6</v>
      </c>
      <c r="HE374" s="184"/>
    </row>
    <row r="375" spans="13:213">
      <c r="M375" s="49" t="str">
        <f t="shared" si="790"/>
        <v>PIC-d</v>
      </c>
      <c r="N375" s="201" t="str">
        <f t="shared" si="780"/>
        <v/>
      </c>
      <c r="O375" s="47" t="str">
        <f t="shared" si="781"/>
        <v/>
      </c>
      <c r="P375" s="47" t="str">
        <f t="shared" si="782"/>
        <v/>
      </c>
      <c r="Q375" s="47" t="str">
        <f t="shared" si="783"/>
        <v/>
      </c>
      <c r="R375" s="201" t="str">
        <f t="shared" si="784"/>
        <v/>
      </c>
      <c r="AE375" s="49" t="str">
        <f t="shared" si="791"/>
        <v>PIC-d</v>
      </c>
      <c r="AF375" s="201" t="str">
        <f t="shared" si="785"/>
        <v/>
      </c>
      <c r="AG375" s="47" t="str">
        <f t="shared" si="786"/>
        <v/>
      </c>
      <c r="AH375" s="47" t="str">
        <f t="shared" si="787"/>
        <v/>
      </c>
      <c r="AI375" s="47" t="str">
        <f t="shared" si="788"/>
        <v/>
      </c>
      <c r="AJ375" s="201" t="str">
        <f t="shared" si="789"/>
        <v/>
      </c>
      <c r="BM375" s="46"/>
      <c r="BN375" s="46"/>
      <c r="BQ375" s="57"/>
      <c r="BR375" s="74"/>
      <c r="BS375" s="157"/>
      <c r="BT375" s="60"/>
      <c r="CP375" s="46"/>
      <c r="CQ375" s="46"/>
      <c r="CT375" s="57"/>
      <c r="CU375" s="74"/>
      <c r="CV375" s="157"/>
      <c r="CW375" s="60"/>
      <c r="DS375" s="46"/>
      <c r="DT375" s="46"/>
      <c r="DW375" s="57"/>
      <c r="DX375" s="74"/>
      <c r="DY375" s="157"/>
      <c r="DZ375" s="60"/>
      <c r="EV375" s="46"/>
      <c r="EW375" s="46"/>
      <c r="EZ375" s="57"/>
      <c r="FA375" s="74"/>
      <c r="FB375" s="157"/>
      <c r="FC375" s="60"/>
      <c r="FY375" s="46"/>
      <c r="FZ375" s="46"/>
      <c r="GC375" s="57"/>
      <c r="GD375" s="74"/>
      <c r="GE375" s="157"/>
      <c r="GF375" s="60"/>
      <c r="GS375" s="48">
        <v>3</v>
      </c>
      <c r="GT375" s="47">
        <v>2</v>
      </c>
      <c r="GU375" s="99" t="s">
        <v>205</v>
      </c>
      <c r="GV375" s="93">
        <v>1</v>
      </c>
      <c r="GW375" s="47" t="s">
        <v>206</v>
      </c>
      <c r="GX375" s="99" t="str">
        <f t="shared" si="774"/>
        <v>Pb2</v>
      </c>
      <c r="GY375" s="48">
        <f t="shared" si="792"/>
        <v>0</v>
      </c>
      <c r="GZ375" s="94">
        <f t="shared" si="775"/>
        <v>0</v>
      </c>
      <c r="HA375" s="95">
        <f t="shared" si="779"/>
        <v>0</v>
      </c>
      <c r="HB375" s="51">
        <f t="shared" si="776"/>
        <v>0</v>
      </c>
      <c r="HC375" s="51">
        <f t="shared" si="777"/>
        <v>0</v>
      </c>
      <c r="HD375" s="453">
        <f t="shared" si="778"/>
        <v>0</v>
      </c>
      <c r="HE375" s="184"/>
    </row>
    <row r="376" spans="13:213">
      <c r="M376" s="49" t="str">
        <f t="shared" si="790"/>
        <v>PIC-d</v>
      </c>
      <c r="N376" s="201" t="str">
        <f t="shared" si="780"/>
        <v/>
      </c>
      <c r="O376" s="47" t="str">
        <f t="shared" si="781"/>
        <v/>
      </c>
      <c r="P376" s="47" t="str">
        <f t="shared" si="782"/>
        <v/>
      </c>
      <c r="Q376" s="47" t="str">
        <f t="shared" si="783"/>
        <v/>
      </c>
      <c r="R376" s="201" t="str">
        <f t="shared" si="784"/>
        <v/>
      </c>
      <c r="AE376" s="49" t="str">
        <f t="shared" si="791"/>
        <v>PIC-d</v>
      </c>
      <c r="AF376" s="201" t="str">
        <f t="shared" si="785"/>
        <v/>
      </c>
      <c r="AG376" s="47" t="str">
        <f t="shared" si="786"/>
        <v/>
      </c>
      <c r="AH376" s="47" t="str">
        <f t="shared" si="787"/>
        <v/>
      </c>
      <c r="AI376" s="47" t="str">
        <f t="shared" si="788"/>
        <v/>
      </c>
      <c r="AJ376" s="201">
        <f t="shared" si="789"/>
        <v>1</v>
      </c>
      <c r="BM376" s="46"/>
      <c r="BN376" s="46"/>
      <c r="BQ376" s="57"/>
      <c r="BR376" s="74"/>
      <c r="BS376" s="157"/>
      <c r="BT376" s="60"/>
      <c r="CP376" s="46"/>
      <c r="CQ376" s="46"/>
      <c r="CT376" s="57"/>
      <c r="CU376" s="74"/>
      <c r="CV376" s="157"/>
      <c r="CW376" s="60"/>
      <c r="DS376" s="46"/>
      <c r="DT376" s="46"/>
      <c r="DW376" s="57"/>
      <c r="DX376" s="74"/>
      <c r="DY376" s="157"/>
      <c r="DZ376" s="60"/>
      <c r="EV376" s="46"/>
      <c r="EW376" s="46"/>
      <c r="EZ376" s="57"/>
      <c r="FA376" s="74"/>
      <c r="FB376" s="157"/>
      <c r="FC376" s="60"/>
      <c r="FY376" s="46"/>
      <c r="FZ376" s="46"/>
      <c r="GC376" s="57"/>
      <c r="GD376" s="74"/>
      <c r="GE376" s="157"/>
      <c r="GF376" s="60"/>
      <c r="GS376" s="48">
        <v>3</v>
      </c>
      <c r="GT376" s="47">
        <v>1</v>
      </c>
      <c r="GU376" s="99" t="s">
        <v>205</v>
      </c>
      <c r="GV376" s="93">
        <v>1</v>
      </c>
      <c r="GW376" s="47" t="s">
        <v>206</v>
      </c>
      <c r="GX376" s="99" t="str">
        <f t="shared" si="774"/>
        <v>Pb1</v>
      </c>
      <c r="GY376" s="48">
        <f t="shared" si="792"/>
        <v>0</v>
      </c>
      <c r="GZ376" s="94">
        <f t="shared" si="775"/>
        <v>0</v>
      </c>
      <c r="HA376" s="95">
        <f t="shared" si="779"/>
        <v>0</v>
      </c>
      <c r="HB376" s="51">
        <f t="shared" si="776"/>
        <v>0</v>
      </c>
      <c r="HC376" s="51">
        <f t="shared" si="777"/>
        <v>0</v>
      </c>
      <c r="HD376" s="453">
        <f t="shared" si="778"/>
        <v>0</v>
      </c>
      <c r="HE376" s="184"/>
    </row>
    <row r="377" spans="13:213">
      <c r="M377" s="49" t="str">
        <f t="shared" si="790"/>
        <v>PIC-d</v>
      </c>
      <c r="N377" s="201" t="str">
        <f t="shared" si="780"/>
        <v/>
      </c>
      <c r="O377" s="47" t="str">
        <f t="shared" si="781"/>
        <v/>
      </c>
      <c r="P377" s="47" t="str">
        <f t="shared" si="782"/>
        <v/>
      </c>
      <c r="Q377" s="47" t="str">
        <f t="shared" si="783"/>
        <v/>
      </c>
      <c r="R377" s="201" t="str">
        <f t="shared" si="784"/>
        <v/>
      </c>
      <c r="AE377" s="49" t="str">
        <f t="shared" si="791"/>
        <v>PIC-d</v>
      </c>
      <c r="AF377" s="201" t="str">
        <f t="shared" si="785"/>
        <v/>
      </c>
      <c r="AG377" s="47" t="str">
        <f t="shared" si="786"/>
        <v/>
      </c>
      <c r="AH377" s="47" t="str">
        <f t="shared" si="787"/>
        <v/>
      </c>
      <c r="AI377" s="47" t="str">
        <f t="shared" si="788"/>
        <v/>
      </c>
      <c r="AJ377" s="201">
        <f t="shared" si="789"/>
        <v>1</v>
      </c>
      <c r="BM377" s="46"/>
      <c r="BN377" s="46"/>
      <c r="BQ377" s="57"/>
      <c r="BR377" s="74"/>
      <c r="BS377" s="157"/>
      <c r="BT377" s="60"/>
      <c r="CP377" s="46"/>
      <c r="CQ377" s="46"/>
      <c r="CT377" s="57"/>
      <c r="CU377" s="74"/>
      <c r="CV377" s="157"/>
      <c r="CW377" s="60"/>
      <c r="DS377" s="46"/>
      <c r="DT377" s="46"/>
      <c r="DW377" s="57"/>
      <c r="DX377" s="74"/>
      <c r="DY377" s="157"/>
      <c r="DZ377" s="60"/>
      <c r="EV377" s="46"/>
      <c r="EW377" s="46"/>
      <c r="EZ377" s="57"/>
      <c r="FA377" s="74"/>
      <c r="FB377" s="157"/>
      <c r="FC377" s="60"/>
      <c r="FY377" s="46"/>
      <c r="FZ377" s="46"/>
      <c r="GC377" s="57"/>
      <c r="GD377" s="74"/>
      <c r="GE377" s="157"/>
      <c r="GF377" s="60"/>
      <c r="GS377" s="48">
        <v>4</v>
      </c>
      <c r="GT377" s="47">
        <v>5</v>
      </c>
      <c r="GU377" s="99" t="s">
        <v>205</v>
      </c>
      <c r="GV377" s="93">
        <v>1</v>
      </c>
      <c r="GW377" s="47" t="s">
        <v>206</v>
      </c>
      <c r="GX377" s="99" t="str">
        <f t="shared" si="774"/>
        <v>Pc5</v>
      </c>
      <c r="GY377" s="48">
        <f t="shared" si="792"/>
        <v>1800</v>
      </c>
      <c r="GZ377" s="94">
        <f t="shared" si="775"/>
        <v>294912</v>
      </c>
      <c r="HA377" s="95">
        <f t="shared" si="779"/>
        <v>593.71063232421875</v>
      </c>
      <c r="HB377" s="51">
        <f t="shared" si="776"/>
        <v>2.3512899969740323E-3</v>
      </c>
      <c r="HC377" s="51">
        <f t="shared" si="777"/>
        <v>5.0529666080861652E-2</v>
      </c>
      <c r="HD377" s="453">
        <f t="shared" si="778"/>
        <v>1.4339630165642769</v>
      </c>
      <c r="HE377" s="184"/>
    </row>
    <row r="378" spans="13:213">
      <c r="M378" s="49" t="str">
        <f t="shared" si="790"/>
        <v>PIC-d</v>
      </c>
      <c r="N378" s="201" t="str">
        <f t="shared" si="780"/>
        <v/>
      </c>
      <c r="O378" s="47" t="str">
        <f t="shared" si="781"/>
        <v/>
      </c>
      <c r="P378" s="47" t="str">
        <f t="shared" si="782"/>
        <v/>
      </c>
      <c r="Q378" s="47" t="str">
        <f t="shared" si="783"/>
        <v/>
      </c>
      <c r="R378" s="201" t="str">
        <f t="shared" si="784"/>
        <v/>
      </c>
      <c r="AE378" s="49" t="str">
        <f t="shared" si="791"/>
        <v>PIC-d</v>
      </c>
      <c r="AF378" s="201" t="str">
        <f t="shared" si="785"/>
        <v/>
      </c>
      <c r="AG378" s="47" t="str">
        <f t="shared" si="786"/>
        <v/>
      </c>
      <c r="AH378" s="47" t="str">
        <f t="shared" si="787"/>
        <v/>
      </c>
      <c r="AI378" s="47" t="str">
        <f t="shared" si="788"/>
        <v/>
      </c>
      <c r="AJ378" s="201">
        <f t="shared" si="789"/>
        <v>1</v>
      </c>
      <c r="BM378" s="46"/>
      <c r="BN378" s="46"/>
      <c r="BQ378" s="60"/>
      <c r="BR378" s="74"/>
      <c r="BT378" s="60"/>
      <c r="CP378" s="46"/>
      <c r="CQ378" s="46"/>
      <c r="CT378" s="60"/>
      <c r="CU378" s="74"/>
      <c r="CW378" s="60"/>
      <c r="DS378" s="46"/>
      <c r="DT378" s="46"/>
      <c r="DW378" s="60"/>
      <c r="DX378" s="74"/>
      <c r="DZ378" s="60"/>
      <c r="EV378" s="46"/>
      <c r="EW378" s="46"/>
      <c r="EZ378" s="60"/>
      <c r="FA378" s="74"/>
      <c r="FC378" s="60"/>
      <c r="FY378" s="46"/>
      <c r="FZ378" s="46"/>
      <c r="GC378" s="60"/>
      <c r="GD378" s="74"/>
      <c r="GF378" s="60"/>
      <c r="GS378" s="48">
        <v>4</v>
      </c>
      <c r="GT378" s="47">
        <v>4</v>
      </c>
      <c r="GU378" s="99" t="s">
        <v>205</v>
      </c>
      <c r="GV378" s="93">
        <v>1</v>
      </c>
      <c r="GW378" s="47" t="s">
        <v>206</v>
      </c>
      <c r="GX378" s="99" t="str">
        <f t="shared" si="774"/>
        <v>Pc4</v>
      </c>
      <c r="GY378" s="48">
        <f t="shared" si="792"/>
        <v>300</v>
      </c>
      <c r="GZ378" s="94">
        <f t="shared" si="775"/>
        <v>860160</v>
      </c>
      <c r="HA378" s="95">
        <f t="shared" si="779"/>
        <v>203.55793108258928</v>
      </c>
      <c r="HB378" s="51">
        <f t="shared" si="776"/>
        <v>6.8579291578409283E-3</v>
      </c>
      <c r="HC378" s="51">
        <f t="shared" si="777"/>
        <v>2.4563032122641083E-2</v>
      </c>
      <c r="HD378" s="453">
        <f t="shared" si="778"/>
        <v>8.5755300785239796E-2</v>
      </c>
      <c r="HE378" s="184"/>
    </row>
    <row r="379" spans="13:213">
      <c r="M379" s="49" t="str">
        <f t="shared" si="790"/>
        <v>PIC-d</v>
      </c>
      <c r="N379" s="201" t="str">
        <f t="shared" si="780"/>
        <v/>
      </c>
      <c r="O379" s="47" t="str">
        <f t="shared" si="781"/>
        <v/>
      </c>
      <c r="P379" s="47" t="str">
        <f t="shared" si="782"/>
        <v/>
      </c>
      <c r="Q379" s="47" t="str">
        <f t="shared" si="783"/>
        <v/>
      </c>
      <c r="R379" s="201" t="str">
        <f t="shared" si="784"/>
        <v/>
      </c>
      <c r="AE379" s="49" t="str">
        <f t="shared" si="791"/>
        <v>PIC-d</v>
      </c>
      <c r="AF379" s="201" t="str">
        <f t="shared" si="785"/>
        <v/>
      </c>
      <c r="AG379" s="47" t="str">
        <f t="shared" si="786"/>
        <v/>
      </c>
      <c r="AH379" s="47" t="str">
        <f t="shared" si="787"/>
        <v/>
      </c>
      <c r="AI379" s="47" t="str">
        <f t="shared" si="788"/>
        <v/>
      </c>
      <c r="AJ379" s="201">
        <f t="shared" si="789"/>
        <v>1</v>
      </c>
      <c r="BM379" s="46"/>
      <c r="BN379" s="46"/>
      <c r="BR379" s="74"/>
      <c r="BT379" s="60"/>
      <c r="CP379" s="46"/>
      <c r="CQ379" s="46"/>
      <c r="CU379" s="74"/>
      <c r="CW379" s="60"/>
      <c r="DS379" s="46"/>
      <c r="DT379" s="46"/>
      <c r="DX379" s="74"/>
      <c r="DZ379" s="60"/>
      <c r="EV379" s="46"/>
      <c r="EW379" s="46"/>
      <c r="FA379" s="74"/>
      <c r="FC379" s="60"/>
      <c r="FY379" s="46"/>
      <c r="FZ379" s="46"/>
      <c r="GD379" s="74"/>
      <c r="GF379" s="60"/>
      <c r="GS379" s="48">
        <v>4</v>
      </c>
      <c r="GT379" s="47">
        <v>3</v>
      </c>
      <c r="GU379" s="99" t="s">
        <v>205</v>
      </c>
      <c r="GV379" s="93">
        <v>1</v>
      </c>
      <c r="GW379" s="47" t="s">
        <v>206</v>
      </c>
      <c r="GX379" s="99" t="str">
        <f t="shared" si="774"/>
        <v>Pc3</v>
      </c>
      <c r="GY379" s="48">
        <f t="shared" si="792"/>
        <v>30</v>
      </c>
      <c r="GZ379" s="94">
        <f t="shared" si="775"/>
        <v>3970560</v>
      </c>
      <c r="HA379" s="95">
        <f t="shared" si="779"/>
        <v>44.09765625</v>
      </c>
      <c r="HB379" s="51">
        <f t="shared" si="776"/>
        <v>3.1656690844676427E-2</v>
      </c>
      <c r="HC379" s="51">
        <f t="shared" si="777"/>
        <v>1.133847107804057E-2</v>
      </c>
      <c r="HD379" s="453">
        <f t="shared" si="778"/>
        <v>2.3503839526687054E-3</v>
      </c>
      <c r="HE379" s="184"/>
    </row>
    <row r="380" spans="13:213">
      <c r="M380" s="49" t="str">
        <f t="shared" si="790"/>
        <v>PIC-d</v>
      </c>
      <c r="N380" s="201" t="str">
        <f t="shared" si="780"/>
        <v/>
      </c>
      <c r="O380" s="47" t="str">
        <f t="shared" si="781"/>
        <v/>
      </c>
      <c r="P380" s="47" t="str">
        <f t="shared" si="782"/>
        <v/>
      </c>
      <c r="Q380" s="47" t="str">
        <f t="shared" si="783"/>
        <v/>
      </c>
      <c r="R380" s="201" t="str">
        <f t="shared" si="784"/>
        <v/>
      </c>
      <c r="AE380" s="49" t="str">
        <f t="shared" si="791"/>
        <v>PIC-d</v>
      </c>
      <c r="AF380" s="201" t="str">
        <f t="shared" si="785"/>
        <v/>
      </c>
      <c r="AG380" s="47" t="str">
        <f t="shared" si="786"/>
        <v/>
      </c>
      <c r="AH380" s="47" t="str">
        <f t="shared" si="787"/>
        <v/>
      </c>
      <c r="AI380" s="47" t="str">
        <f t="shared" si="788"/>
        <v/>
      </c>
      <c r="AJ380" s="201" t="str">
        <f t="shared" si="789"/>
        <v/>
      </c>
      <c r="BM380" s="46"/>
      <c r="BN380" s="46"/>
      <c r="BR380" s="74"/>
      <c r="BT380" s="60"/>
      <c r="CP380" s="46"/>
      <c r="CQ380" s="46"/>
      <c r="CU380" s="74"/>
      <c r="CW380" s="60"/>
      <c r="DS380" s="46"/>
      <c r="DT380" s="46"/>
      <c r="DX380" s="74"/>
      <c r="DZ380" s="60"/>
      <c r="EV380" s="46"/>
      <c r="EW380" s="46"/>
      <c r="FA380" s="74"/>
      <c r="FC380" s="60"/>
      <c r="FY380" s="46"/>
      <c r="FZ380" s="46"/>
      <c r="GD380" s="74"/>
      <c r="GF380" s="60"/>
      <c r="GS380" s="48">
        <v>4</v>
      </c>
      <c r="GT380" s="47">
        <v>2</v>
      </c>
      <c r="GU380" s="99" t="s">
        <v>205</v>
      </c>
      <c r="GV380" s="93">
        <v>1</v>
      </c>
      <c r="GW380" s="47" t="s">
        <v>206</v>
      </c>
      <c r="GX380" s="99" t="str">
        <f t="shared" si="774"/>
        <v>Pc2</v>
      </c>
      <c r="GY380" s="48">
        <f t="shared" si="792"/>
        <v>0</v>
      </c>
      <c r="GZ380" s="94">
        <f t="shared" si="775"/>
        <v>0</v>
      </c>
      <c r="HA380" s="95">
        <f t="shared" si="779"/>
        <v>0</v>
      </c>
      <c r="HB380" s="51">
        <f t="shared" si="776"/>
        <v>0</v>
      </c>
      <c r="HC380" s="51">
        <f t="shared" si="777"/>
        <v>0</v>
      </c>
      <c r="HD380" s="453">
        <f t="shared" si="778"/>
        <v>0</v>
      </c>
      <c r="HE380" s="184"/>
    </row>
    <row r="381" spans="13:213">
      <c r="M381" s="49" t="str">
        <f t="shared" si="790"/>
        <v>PIC-d</v>
      </c>
      <c r="N381" s="201" t="str">
        <f t="shared" si="780"/>
        <v/>
      </c>
      <c r="O381" s="47" t="str">
        <f t="shared" si="781"/>
        <v/>
      </c>
      <c r="P381" s="47" t="str">
        <f t="shared" si="782"/>
        <v/>
      </c>
      <c r="Q381" s="47" t="str">
        <f t="shared" si="783"/>
        <v/>
      </c>
      <c r="R381" s="201" t="str">
        <f t="shared" si="784"/>
        <v/>
      </c>
      <c r="AE381" s="49" t="str">
        <f t="shared" si="791"/>
        <v>PIC-d</v>
      </c>
      <c r="AF381" s="201" t="str">
        <f t="shared" si="785"/>
        <v/>
      </c>
      <c r="AG381" s="47" t="str">
        <f t="shared" si="786"/>
        <v/>
      </c>
      <c r="AH381" s="47" t="str">
        <f t="shared" si="787"/>
        <v/>
      </c>
      <c r="AI381" s="47" t="str">
        <f t="shared" si="788"/>
        <v/>
      </c>
      <c r="AJ381" s="201" t="str">
        <f t="shared" si="789"/>
        <v/>
      </c>
      <c r="BM381" s="46"/>
      <c r="BN381" s="46"/>
      <c r="BR381" s="74"/>
      <c r="BT381" s="60"/>
      <c r="CP381" s="46"/>
      <c r="CQ381" s="46"/>
      <c r="CU381" s="74"/>
      <c r="CW381" s="60"/>
      <c r="DS381" s="46"/>
      <c r="DT381" s="46"/>
      <c r="DX381" s="74"/>
      <c r="DZ381" s="60"/>
      <c r="EV381" s="46"/>
      <c r="EW381" s="46"/>
      <c r="FA381" s="74"/>
      <c r="FC381" s="60"/>
      <c r="FY381" s="46"/>
      <c r="FZ381" s="46"/>
      <c r="GD381" s="74"/>
      <c r="GF381" s="60"/>
      <c r="GS381" s="48">
        <v>4</v>
      </c>
      <c r="GT381" s="47">
        <v>1</v>
      </c>
      <c r="GU381" s="99" t="s">
        <v>205</v>
      </c>
      <c r="GV381" s="93">
        <v>1</v>
      </c>
      <c r="GW381" s="47" t="s">
        <v>206</v>
      </c>
      <c r="GX381" s="99" t="str">
        <f t="shared" si="774"/>
        <v>Pc1</v>
      </c>
      <c r="GY381" s="48">
        <f t="shared" si="792"/>
        <v>0</v>
      </c>
      <c r="GZ381" s="94">
        <f t="shared" si="775"/>
        <v>0</v>
      </c>
      <c r="HA381" s="95">
        <f t="shared" si="779"/>
        <v>0</v>
      </c>
      <c r="HB381" s="51">
        <f t="shared" si="776"/>
        <v>0</v>
      </c>
      <c r="HC381" s="51">
        <f t="shared" si="777"/>
        <v>0</v>
      </c>
      <c r="HD381" s="453">
        <f t="shared" si="778"/>
        <v>0</v>
      </c>
      <c r="HE381" s="184"/>
    </row>
    <row r="382" spans="13:213">
      <c r="M382" s="49" t="str">
        <f t="shared" si="790"/>
        <v>PIC-d</v>
      </c>
      <c r="N382" s="201" t="str">
        <f t="shared" si="780"/>
        <v/>
      </c>
      <c r="O382" s="47" t="str">
        <f t="shared" si="781"/>
        <v/>
      </c>
      <c r="P382" s="47" t="str">
        <f t="shared" si="782"/>
        <v/>
      </c>
      <c r="Q382" s="47" t="str">
        <f t="shared" si="783"/>
        <v/>
      </c>
      <c r="R382" s="201" t="str">
        <f t="shared" si="784"/>
        <v/>
      </c>
      <c r="AE382" s="49" t="str">
        <f t="shared" si="791"/>
        <v>PIC-d</v>
      </c>
      <c r="AF382" s="201" t="str">
        <f t="shared" si="785"/>
        <v/>
      </c>
      <c r="AG382" s="47" t="str">
        <f t="shared" si="786"/>
        <v/>
      </c>
      <c r="AH382" s="47" t="str">
        <f t="shared" si="787"/>
        <v/>
      </c>
      <c r="AI382" s="47" t="str">
        <f t="shared" si="788"/>
        <v/>
      </c>
      <c r="AJ382" s="201" t="str">
        <f t="shared" si="789"/>
        <v/>
      </c>
      <c r="BM382" s="46"/>
      <c r="BO382" s="49"/>
      <c r="BP382" s="49"/>
      <c r="BR382" s="74"/>
      <c r="BT382" s="60"/>
      <c r="CP382" s="46"/>
      <c r="CR382" s="49"/>
      <c r="CS382" s="49"/>
      <c r="CU382" s="74"/>
      <c r="CW382" s="60"/>
      <c r="DS382" s="46"/>
      <c r="DU382" s="49"/>
      <c r="DV382" s="49"/>
      <c r="DX382" s="74"/>
      <c r="DZ382" s="60"/>
      <c r="EV382" s="46"/>
      <c r="EX382" s="49"/>
      <c r="EY382" s="49"/>
      <c r="FA382" s="74"/>
      <c r="FC382" s="60"/>
      <c r="FY382" s="46"/>
      <c r="GA382" s="49"/>
      <c r="GB382" s="49"/>
      <c r="GD382" s="74"/>
      <c r="GF382" s="60"/>
      <c r="GS382" s="48">
        <v>5</v>
      </c>
      <c r="GT382" s="47">
        <v>5</v>
      </c>
      <c r="GU382" s="99" t="s">
        <v>205</v>
      </c>
      <c r="GV382" s="93">
        <v>1</v>
      </c>
      <c r="GW382" s="47" t="s">
        <v>206</v>
      </c>
      <c r="GX382" s="99" t="str">
        <f t="shared" si="774"/>
        <v>Pd5</v>
      </c>
      <c r="GY382" s="48">
        <f t="shared" si="792"/>
        <v>300</v>
      </c>
      <c r="GZ382" s="94">
        <f t="shared" si="775"/>
        <v>1306368</v>
      </c>
      <c r="HA382" s="95">
        <f t="shared" si="779"/>
        <v>134.02991347001765</v>
      </c>
      <c r="HB382" s="51">
        <f t="shared" si="776"/>
        <v>1.041547990847091E-2</v>
      </c>
      <c r="HC382" s="51">
        <f t="shared" si="777"/>
        <v>3.7305105036261145E-2</v>
      </c>
      <c r="HD382" s="453">
        <f t="shared" si="778"/>
        <v>0.13024086306758292</v>
      </c>
      <c r="HE382" s="184"/>
    </row>
    <row r="383" spans="13:213">
      <c r="M383" s="49" t="str">
        <f t="shared" si="790"/>
        <v>PIC-d</v>
      </c>
      <c r="N383" s="201" t="str">
        <f t="shared" si="780"/>
        <v/>
      </c>
      <c r="O383" s="47" t="str">
        <f t="shared" si="781"/>
        <v/>
      </c>
      <c r="P383" s="47" t="str">
        <f t="shared" si="782"/>
        <v/>
      </c>
      <c r="Q383" s="47" t="str">
        <f t="shared" si="783"/>
        <v/>
      </c>
      <c r="R383" s="201" t="str">
        <f t="shared" si="784"/>
        <v/>
      </c>
      <c r="AE383" s="49" t="str">
        <f t="shared" si="791"/>
        <v>PIC-d</v>
      </c>
      <c r="AF383" s="201" t="str">
        <f t="shared" si="785"/>
        <v/>
      </c>
      <c r="AG383" s="47" t="str">
        <f t="shared" si="786"/>
        <v/>
      </c>
      <c r="AH383" s="47" t="str">
        <f t="shared" si="787"/>
        <v/>
      </c>
      <c r="AI383" s="47" t="str">
        <f t="shared" si="788"/>
        <v/>
      </c>
      <c r="AJ383" s="201">
        <f t="shared" si="789"/>
        <v>1</v>
      </c>
      <c r="BM383" s="46"/>
      <c r="BN383" s="46"/>
      <c r="BQ383" s="57"/>
      <c r="BR383" s="74"/>
      <c r="BS383" s="157"/>
      <c r="BT383" s="60"/>
      <c r="CP383" s="46"/>
      <c r="CQ383" s="46"/>
      <c r="CT383" s="57"/>
      <c r="CU383" s="74"/>
      <c r="CV383" s="157"/>
      <c r="CW383" s="60"/>
      <c r="DS383" s="46"/>
      <c r="DT383" s="46"/>
      <c r="DW383" s="57"/>
      <c r="DX383" s="74"/>
      <c r="DY383" s="157"/>
      <c r="DZ383" s="60"/>
      <c r="EV383" s="46"/>
      <c r="EW383" s="46"/>
      <c r="EZ383" s="57"/>
      <c r="FA383" s="74"/>
      <c r="FB383" s="157"/>
      <c r="FC383" s="60"/>
      <c r="FY383" s="46"/>
      <c r="FZ383" s="46"/>
      <c r="GC383" s="57"/>
      <c r="GD383" s="74"/>
      <c r="GE383" s="157"/>
      <c r="GF383" s="60"/>
      <c r="GS383" s="48">
        <v>5</v>
      </c>
      <c r="GT383" s="47">
        <v>4</v>
      </c>
      <c r="GU383" s="99" t="s">
        <v>205</v>
      </c>
      <c r="GV383" s="93">
        <v>1</v>
      </c>
      <c r="GW383" s="47" t="s">
        <v>206</v>
      </c>
      <c r="GX383" s="99" t="str">
        <f t="shared" si="774"/>
        <v>Pd4</v>
      </c>
      <c r="GY383" s="48">
        <f t="shared" si="792"/>
        <v>100</v>
      </c>
      <c r="GZ383" s="94">
        <f t="shared" si="775"/>
        <v>1679616</v>
      </c>
      <c r="HA383" s="95">
        <f t="shared" si="779"/>
        <v>104.24548825445817</v>
      </c>
      <c r="HB383" s="51">
        <f t="shared" si="776"/>
        <v>1.339133131089117E-2</v>
      </c>
      <c r="HC383" s="51">
        <f t="shared" si="777"/>
        <v>1.5987902158397634E-2</v>
      </c>
      <c r="HD383" s="453">
        <f t="shared" si="778"/>
        <v>6.8449999327507031E-3</v>
      </c>
      <c r="HE383" s="184"/>
    </row>
    <row r="384" spans="13:213">
      <c r="M384" s="49" t="str">
        <f t="shared" si="790"/>
        <v>PIC-d</v>
      </c>
      <c r="N384" s="201" t="str">
        <f t="shared" si="780"/>
        <v/>
      </c>
      <c r="O384" s="47" t="str">
        <f t="shared" si="781"/>
        <v/>
      </c>
      <c r="P384" s="47" t="str">
        <f t="shared" si="782"/>
        <v/>
      </c>
      <c r="Q384" s="47" t="str">
        <f t="shared" si="783"/>
        <v/>
      </c>
      <c r="R384" s="201" t="str">
        <f t="shared" si="784"/>
        <v/>
      </c>
      <c r="AE384" s="49" t="str">
        <f t="shared" si="791"/>
        <v>PIC-d</v>
      </c>
      <c r="AF384" s="201" t="str">
        <f t="shared" si="785"/>
        <v/>
      </c>
      <c r="AG384" s="47" t="str">
        <f t="shared" si="786"/>
        <v/>
      </c>
      <c r="AH384" s="47" t="str">
        <f t="shared" si="787"/>
        <v/>
      </c>
      <c r="AI384" s="47" t="str">
        <f t="shared" si="788"/>
        <v/>
      </c>
      <c r="AJ384" s="201">
        <f t="shared" si="789"/>
        <v>1</v>
      </c>
      <c r="BM384" s="46"/>
      <c r="BN384" s="46"/>
      <c r="BQ384" s="57"/>
      <c r="BR384" s="74"/>
      <c r="BS384" s="157"/>
      <c r="BT384" s="60"/>
      <c r="CP384" s="46"/>
      <c r="CQ384" s="46"/>
      <c r="CT384" s="57"/>
      <c r="CU384" s="74"/>
      <c r="CV384" s="157"/>
      <c r="CW384" s="60"/>
      <c r="DS384" s="46"/>
      <c r="DT384" s="46"/>
      <c r="DW384" s="57"/>
      <c r="DX384" s="74"/>
      <c r="DY384" s="157"/>
      <c r="DZ384" s="60"/>
      <c r="EV384" s="46"/>
      <c r="EW384" s="46"/>
      <c r="EZ384" s="57"/>
      <c r="FA384" s="74"/>
      <c r="FB384" s="157"/>
      <c r="FC384" s="60"/>
      <c r="FY384" s="46"/>
      <c r="FZ384" s="46"/>
      <c r="GC384" s="57"/>
      <c r="GD384" s="74"/>
      <c r="GE384" s="157"/>
      <c r="GF384" s="60"/>
      <c r="GS384" s="48">
        <v>5</v>
      </c>
      <c r="GT384" s="47">
        <v>3</v>
      </c>
      <c r="GU384" s="99" t="s">
        <v>205</v>
      </c>
      <c r="GV384" s="93">
        <v>1</v>
      </c>
      <c r="GW384" s="47" t="s">
        <v>206</v>
      </c>
      <c r="GX384" s="99" t="str">
        <f t="shared" si="774"/>
        <v>Pd3</v>
      </c>
      <c r="GY384" s="48">
        <f t="shared" si="792"/>
        <v>30</v>
      </c>
      <c r="GZ384" s="94">
        <f t="shared" si="775"/>
        <v>2923776</v>
      </c>
      <c r="HA384" s="95">
        <f t="shared" si="779"/>
        <v>59.885706018518519</v>
      </c>
      <c r="HB384" s="51">
        <f t="shared" si="776"/>
        <v>2.3310835985625368E-2</v>
      </c>
      <c r="HC384" s="51">
        <f t="shared" si="777"/>
        <v>8.349237793829874E-3</v>
      </c>
      <c r="HD384" s="453">
        <f t="shared" si="778"/>
        <v>1.7307372742378648E-3</v>
      </c>
      <c r="HE384" s="184"/>
    </row>
    <row r="385" spans="13:213">
      <c r="M385" s="49" t="str">
        <f t="shared" si="790"/>
        <v>PIC-d</v>
      </c>
      <c r="N385" s="201" t="str">
        <f t="shared" si="780"/>
        <v/>
      </c>
      <c r="O385" s="47" t="str">
        <f t="shared" si="781"/>
        <v/>
      </c>
      <c r="P385" s="47" t="str">
        <f t="shared" si="782"/>
        <v/>
      </c>
      <c r="Q385" s="47" t="str">
        <f t="shared" si="783"/>
        <v/>
      </c>
      <c r="R385" s="201" t="str">
        <f t="shared" si="784"/>
        <v/>
      </c>
      <c r="AE385" s="49" t="str">
        <f t="shared" si="791"/>
        <v>PIC-d</v>
      </c>
      <c r="AF385" s="201" t="str">
        <f t="shared" si="785"/>
        <v/>
      </c>
      <c r="AG385" s="47" t="str">
        <f t="shared" si="786"/>
        <v/>
      </c>
      <c r="AH385" s="47" t="str">
        <f t="shared" si="787"/>
        <v/>
      </c>
      <c r="AI385" s="47" t="str">
        <f t="shared" si="788"/>
        <v/>
      </c>
      <c r="AJ385" s="201">
        <f t="shared" si="789"/>
        <v>1</v>
      </c>
      <c r="BM385" s="46"/>
      <c r="BN385" s="46"/>
      <c r="BQ385" s="57"/>
      <c r="BR385" s="74"/>
      <c r="BS385" s="157"/>
      <c r="BT385" s="60"/>
      <c r="CP385" s="46"/>
      <c r="CQ385" s="46"/>
      <c r="CT385" s="57"/>
      <c r="CU385" s="74"/>
      <c r="CV385" s="157"/>
      <c r="CW385" s="60"/>
      <c r="DS385" s="46"/>
      <c r="DT385" s="46"/>
      <c r="DW385" s="57"/>
      <c r="DX385" s="74"/>
      <c r="DY385" s="157"/>
      <c r="DZ385" s="60"/>
      <c r="EV385" s="46"/>
      <c r="EW385" s="46"/>
      <c r="EZ385" s="57"/>
      <c r="FA385" s="74"/>
      <c r="FB385" s="157"/>
      <c r="FC385" s="60"/>
      <c r="FY385" s="46"/>
      <c r="FZ385" s="46"/>
      <c r="GC385" s="57"/>
      <c r="GD385" s="74"/>
      <c r="GE385" s="157"/>
      <c r="GF385" s="60"/>
      <c r="GS385" s="48">
        <v>5</v>
      </c>
      <c r="GT385" s="47">
        <v>2</v>
      </c>
      <c r="GU385" s="99" t="s">
        <v>205</v>
      </c>
      <c r="GV385" s="93">
        <v>1</v>
      </c>
      <c r="GW385" s="47" t="s">
        <v>206</v>
      </c>
      <c r="GX385" s="99" t="str">
        <f t="shared" si="774"/>
        <v>Pd2</v>
      </c>
      <c r="GY385" s="48">
        <f t="shared" si="792"/>
        <v>0</v>
      </c>
      <c r="GZ385" s="94">
        <f t="shared" si="775"/>
        <v>0</v>
      </c>
      <c r="HA385" s="95">
        <f t="shared" si="779"/>
        <v>0</v>
      </c>
      <c r="HB385" s="51">
        <f t="shared" si="776"/>
        <v>0</v>
      </c>
      <c r="HC385" s="51">
        <f t="shared" si="777"/>
        <v>0</v>
      </c>
      <c r="HD385" s="453">
        <f t="shared" si="778"/>
        <v>0</v>
      </c>
      <c r="HE385" s="184"/>
    </row>
    <row r="386" spans="13:213">
      <c r="M386" s="49" t="str">
        <f t="shared" si="790"/>
        <v>PIC-d</v>
      </c>
      <c r="N386" s="201" t="str">
        <f t="shared" si="780"/>
        <v/>
      </c>
      <c r="O386" s="47" t="str">
        <f t="shared" si="781"/>
        <v/>
      </c>
      <c r="P386" s="47" t="str">
        <f t="shared" si="782"/>
        <v/>
      </c>
      <c r="Q386" s="47" t="str">
        <f t="shared" si="783"/>
        <v/>
      </c>
      <c r="R386" s="201" t="str">
        <f t="shared" si="784"/>
        <v/>
      </c>
      <c r="AE386" s="49" t="str">
        <f t="shared" si="791"/>
        <v>PIC-d</v>
      </c>
      <c r="AF386" s="201" t="str">
        <f t="shared" si="785"/>
        <v/>
      </c>
      <c r="AG386" s="47" t="str">
        <f t="shared" si="786"/>
        <v/>
      </c>
      <c r="AH386" s="47" t="str">
        <f t="shared" si="787"/>
        <v/>
      </c>
      <c r="AI386" s="47" t="str">
        <f t="shared" si="788"/>
        <v/>
      </c>
      <c r="AJ386" s="201">
        <f t="shared" si="789"/>
        <v>1</v>
      </c>
      <c r="BM386" s="46"/>
      <c r="BN386" s="46"/>
      <c r="BQ386" s="57"/>
      <c r="BR386" s="74"/>
      <c r="BS386" s="157"/>
      <c r="BT386" s="60"/>
      <c r="CP386" s="46"/>
      <c r="CQ386" s="46"/>
      <c r="CT386" s="57"/>
      <c r="CU386" s="74"/>
      <c r="CV386" s="157"/>
      <c r="CW386" s="60"/>
      <c r="DS386" s="46"/>
      <c r="DT386" s="46"/>
      <c r="DW386" s="57"/>
      <c r="DX386" s="74"/>
      <c r="DY386" s="157"/>
      <c r="DZ386" s="60"/>
      <c r="EV386" s="46"/>
      <c r="EW386" s="46"/>
      <c r="EZ386" s="57"/>
      <c r="FA386" s="74"/>
      <c r="FB386" s="157"/>
      <c r="FC386" s="60"/>
      <c r="FY386" s="46"/>
      <c r="FZ386" s="46"/>
      <c r="GC386" s="57"/>
      <c r="GD386" s="74"/>
      <c r="GE386" s="157"/>
      <c r="GF386" s="60"/>
      <c r="GS386" s="48">
        <v>5</v>
      </c>
      <c r="GT386" s="47">
        <v>1</v>
      </c>
      <c r="GU386" s="99" t="s">
        <v>205</v>
      </c>
      <c r="GV386" s="93">
        <v>1</v>
      </c>
      <c r="GW386" s="47" t="s">
        <v>206</v>
      </c>
      <c r="GX386" s="99" t="str">
        <f t="shared" si="774"/>
        <v>Pd1</v>
      </c>
      <c r="GY386" s="48">
        <f t="shared" si="792"/>
        <v>0</v>
      </c>
      <c r="GZ386" s="94">
        <f t="shared" si="775"/>
        <v>0</v>
      </c>
      <c r="HA386" s="95">
        <f t="shared" si="779"/>
        <v>0</v>
      </c>
      <c r="HB386" s="51">
        <f t="shared" si="776"/>
        <v>0</v>
      </c>
      <c r="HC386" s="51">
        <f t="shared" si="777"/>
        <v>0</v>
      </c>
      <c r="HD386" s="453">
        <f t="shared" si="778"/>
        <v>0</v>
      </c>
      <c r="HE386" s="184"/>
    </row>
    <row r="387" spans="13:213">
      <c r="M387" s="49" t="str">
        <f t="shared" si="790"/>
        <v>PIC-d</v>
      </c>
      <c r="N387" s="201" t="str">
        <f t="shared" si="780"/>
        <v/>
      </c>
      <c r="O387" s="47" t="str">
        <f t="shared" si="781"/>
        <v/>
      </c>
      <c r="P387" s="47" t="str">
        <f t="shared" si="782"/>
        <v/>
      </c>
      <c r="Q387" s="47" t="str">
        <f t="shared" si="783"/>
        <v/>
      </c>
      <c r="R387" s="201" t="str">
        <f t="shared" si="784"/>
        <v/>
      </c>
      <c r="AE387" s="49" t="str">
        <f t="shared" si="791"/>
        <v>PIC-d</v>
      </c>
      <c r="AF387" s="201" t="str">
        <f t="shared" si="785"/>
        <v/>
      </c>
      <c r="AG387" s="47" t="str">
        <f t="shared" si="786"/>
        <v/>
      </c>
      <c r="AH387" s="47" t="str">
        <f t="shared" si="787"/>
        <v/>
      </c>
      <c r="AI387" s="47" t="str">
        <f t="shared" si="788"/>
        <v/>
      </c>
      <c r="AJ387" s="201">
        <f t="shared" si="789"/>
        <v>1</v>
      </c>
      <c r="BM387" s="46"/>
      <c r="BN387" s="46"/>
      <c r="BQ387" s="57"/>
      <c r="BR387" s="74"/>
      <c r="BS387" s="157"/>
      <c r="BT387" s="60"/>
      <c r="CP387" s="46"/>
      <c r="CQ387" s="46"/>
      <c r="CT387" s="57"/>
      <c r="CU387" s="74"/>
      <c r="CV387" s="157"/>
      <c r="CW387" s="60"/>
      <c r="DS387" s="46"/>
      <c r="DT387" s="46"/>
      <c r="DW387" s="57"/>
      <c r="DX387" s="74"/>
      <c r="DY387" s="157"/>
      <c r="DZ387" s="60"/>
      <c r="EV387" s="46"/>
      <c r="EW387" s="46"/>
      <c r="EZ387" s="57"/>
      <c r="FA387" s="74"/>
      <c r="FB387" s="157"/>
      <c r="FC387" s="60"/>
      <c r="FY387" s="46"/>
      <c r="FZ387" s="46"/>
      <c r="GC387" s="57"/>
      <c r="GD387" s="74"/>
      <c r="GE387" s="157"/>
      <c r="GF387" s="60"/>
      <c r="GS387" s="48">
        <v>6</v>
      </c>
      <c r="GT387" s="47">
        <v>5</v>
      </c>
      <c r="GU387" s="99" t="s">
        <v>205</v>
      </c>
      <c r="GV387" s="93">
        <v>1</v>
      </c>
      <c r="GW387" s="47" t="s">
        <v>206</v>
      </c>
      <c r="GX387" s="99" t="str">
        <f t="shared" si="774"/>
        <v>Pe5</v>
      </c>
      <c r="GY387" s="48">
        <f t="shared" si="792"/>
        <v>300</v>
      </c>
      <c r="GZ387" s="94">
        <f t="shared" si="775"/>
        <v>806400</v>
      </c>
      <c r="HA387" s="95">
        <f t="shared" si="779"/>
        <v>217.12845982142858</v>
      </c>
      <c r="HB387" s="51">
        <f t="shared" si="776"/>
        <v>6.4293085854758699E-3</v>
      </c>
      <c r="HC387" s="51">
        <f t="shared" si="777"/>
        <v>2.3027842614976014E-2</v>
      </c>
      <c r="HD387" s="453">
        <f t="shared" si="778"/>
        <v>8.0395594486162306E-2</v>
      </c>
      <c r="HE387" s="184"/>
    </row>
    <row r="388" spans="13:213">
      <c r="M388" s="49" t="str">
        <f t="shared" si="790"/>
        <v>PIC-d</v>
      </c>
      <c r="N388" s="201" t="str">
        <f t="shared" si="780"/>
        <v/>
      </c>
      <c r="O388" s="47" t="str">
        <f t="shared" si="781"/>
        <v/>
      </c>
      <c r="P388" s="47" t="str">
        <f t="shared" si="782"/>
        <v/>
      </c>
      <c r="Q388" s="47" t="str">
        <f t="shared" si="783"/>
        <v/>
      </c>
      <c r="R388" s="201" t="str">
        <f t="shared" si="784"/>
        <v/>
      </c>
      <c r="AE388" s="49" t="str">
        <f t="shared" si="791"/>
        <v>PIC-d</v>
      </c>
      <c r="AF388" s="201" t="str">
        <f t="shared" si="785"/>
        <v/>
      </c>
      <c r="AG388" s="47" t="str">
        <f t="shared" si="786"/>
        <v/>
      </c>
      <c r="AH388" s="47" t="str">
        <f t="shared" si="787"/>
        <v/>
      </c>
      <c r="AI388" s="47" t="str">
        <f t="shared" si="788"/>
        <v/>
      </c>
      <c r="AJ388" s="201">
        <f t="shared" si="789"/>
        <v>1</v>
      </c>
      <c r="BM388" s="46"/>
      <c r="BN388" s="46"/>
      <c r="BQ388" s="57"/>
      <c r="BR388" s="74"/>
      <c r="BS388" s="157"/>
      <c r="BT388" s="60"/>
      <c r="CP388" s="46"/>
      <c r="CQ388" s="46"/>
      <c r="CT388" s="57"/>
      <c r="CU388" s="74"/>
      <c r="CV388" s="157"/>
      <c r="CW388" s="60"/>
      <c r="DS388" s="46"/>
      <c r="DT388" s="46"/>
      <c r="DW388" s="57"/>
      <c r="DX388" s="74"/>
      <c r="DY388" s="157"/>
      <c r="DZ388" s="60"/>
      <c r="EV388" s="46"/>
      <c r="EW388" s="46"/>
      <c r="EZ388" s="57"/>
      <c r="FA388" s="74"/>
      <c r="FB388" s="157"/>
      <c r="FC388" s="60"/>
      <c r="FY388" s="46"/>
      <c r="FZ388" s="46"/>
      <c r="GC388" s="57"/>
      <c r="GD388" s="74"/>
      <c r="GE388" s="157"/>
      <c r="GF388" s="60"/>
      <c r="GS388" s="48">
        <v>6</v>
      </c>
      <c r="GT388" s="47">
        <v>4</v>
      </c>
      <c r="GU388" s="99" t="s">
        <v>205</v>
      </c>
      <c r="GV388" s="93">
        <v>1</v>
      </c>
      <c r="GW388" s="47" t="s">
        <v>206</v>
      </c>
      <c r="GX388" s="99" t="str">
        <f t="shared" si="774"/>
        <v>Pe4</v>
      </c>
      <c r="GY388" s="48">
        <f t="shared" si="792"/>
        <v>100</v>
      </c>
      <c r="GZ388" s="94">
        <f t="shared" si="775"/>
        <v>5510400</v>
      </c>
      <c r="HA388" s="95">
        <f t="shared" si="779"/>
        <v>31.774896559233451</v>
      </c>
      <c r="HB388" s="51">
        <f t="shared" si="776"/>
        <v>4.3933608667418446E-2</v>
      </c>
      <c r="HC388" s="51">
        <f t="shared" si="777"/>
        <v>5.2452308178556478E-2</v>
      </c>
      <c r="HD388" s="453">
        <f t="shared" si="778"/>
        <v>2.2456732746907314E-2</v>
      </c>
      <c r="HE388" s="184"/>
    </row>
    <row r="389" spans="13:213">
      <c r="M389" s="49" t="str">
        <f t="shared" si="790"/>
        <v>PIC-d</v>
      </c>
      <c r="N389" s="201" t="str">
        <f t="shared" si="780"/>
        <v/>
      </c>
      <c r="O389" s="47" t="str">
        <f t="shared" si="781"/>
        <v/>
      </c>
      <c r="P389" s="47" t="str">
        <f t="shared" si="782"/>
        <v/>
      </c>
      <c r="Q389" s="47" t="str">
        <f t="shared" si="783"/>
        <v/>
      </c>
      <c r="R389" s="201" t="str">
        <f t="shared" si="784"/>
        <v/>
      </c>
      <c r="AE389" s="49" t="str">
        <f t="shared" si="791"/>
        <v>PIC-d</v>
      </c>
      <c r="AF389" s="201" t="str">
        <f t="shared" si="785"/>
        <v/>
      </c>
      <c r="AG389" s="47" t="str">
        <f t="shared" si="786"/>
        <v/>
      </c>
      <c r="AH389" s="47" t="str">
        <f t="shared" si="787"/>
        <v/>
      </c>
      <c r="AI389" s="47" t="str">
        <f t="shared" si="788"/>
        <v/>
      </c>
      <c r="AJ389" s="201">
        <f t="shared" si="789"/>
        <v>1</v>
      </c>
      <c r="BM389" s="46"/>
      <c r="BN389" s="46"/>
      <c r="BR389" s="74"/>
      <c r="BT389" s="60"/>
      <c r="BU389" s="60"/>
      <c r="CP389" s="46"/>
      <c r="CQ389" s="46"/>
      <c r="CU389" s="74"/>
      <c r="CW389" s="60"/>
      <c r="CX389" s="60"/>
      <c r="DS389" s="46"/>
      <c r="DT389" s="46"/>
      <c r="DX389" s="74"/>
      <c r="DZ389" s="60"/>
      <c r="EA389" s="60"/>
      <c r="EV389" s="46"/>
      <c r="EW389" s="46"/>
      <c r="FA389" s="74"/>
      <c r="FC389" s="60"/>
      <c r="FD389" s="60"/>
      <c r="FY389" s="46"/>
      <c r="FZ389" s="46"/>
      <c r="GD389" s="74"/>
      <c r="GF389" s="60"/>
      <c r="GG389" s="60"/>
      <c r="GS389" s="48">
        <v>6</v>
      </c>
      <c r="GT389" s="47">
        <v>3</v>
      </c>
      <c r="GU389" s="99" t="s">
        <v>205</v>
      </c>
      <c r="GV389" s="93">
        <v>1</v>
      </c>
      <c r="GW389" s="47" t="s">
        <v>206</v>
      </c>
      <c r="GX389" s="99" t="str">
        <f t="shared" si="774"/>
        <v>Pe3</v>
      </c>
      <c r="GY389" s="48">
        <f t="shared" si="792"/>
        <v>30</v>
      </c>
      <c r="GZ389" s="94">
        <f t="shared" si="775"/>
        <v>9700800</v>
      </c>
      <c r="HA389" s="95">
        <f t="shared" si="779"/>
        <v>18.049273255813954</v>
      </c>
      <c r="HB389" s="51">
        <f t="shared" si="776"/>
        <v>7.7343051495516277E-2</v>
      </c>
      <c r="HC389" s="51">
        <f t="shared" si="777"/>
        <v>2.7701946383849121E-2</v>
      </c>
      <c r="HD389" s="453">
        <f t="shared" si="778"/>
        <v>5.7424153389064965E-3</v>
      </c>
      <c r="HE389" s="184"/>
    </row>
    <row r="390" spans="13:213">
      <c r="M390" s="49" t="str">
        <f t="shared" si="790"/>
        <v>PIC-d</v>
      </c>
      <c r="N390" s="201" t="str">
        <f t="shared" si="780"/>
        <v/>
      </c>
      <c r="O390" s="47" t="str">
        <f t="shared" si="781"/>
        <v/>
      </c>
      <c r="P390" s="47" t="str">
        <f t="shared" si="782"/>
        <v/>
      </c>
      <c r="Q390" s="47" t="str">
        <f t="shared" si="783"/>
        <v/>
      </c>
      <c r="R390" s="201" t="str">
        <f t="shared" si="784"/>
        <v/>
      </c>
      <c r="AE390" s="49" t="str">
        <f t="shared" si="791"/>
        <v>PIC-d</v>
      </c>
      <c r="AF390" s="201" t="str">
        <f t="shared" si="785"/>
        <v/>
      </c>
      <c r="AG390" s="47" t="str">
        <f t="shared" si="786"/>
        <v/>
      </c>
      <c r="AH390" s="47" t="str">
        <f t="shared" si="787"/>
        <v/>
      </c>
      <c r="AI390" s="47" t="str">
        <f t="shared" si="788"/>
        <v/>
      </c>
      <c r="AJ390" s="201" t="str">
        <f t="shared" si="789"/>
        <v/>
      </c>
      <c r="BM390" s="46"/>
      <c r="BO390" s="49"/>
      <c r="BP390" s="49"/>
      <c r="BR390" s="74"/>
      <c r="BT390" s="60"/>
      <c r="CP390" s="46"/>
      <c r="CR390" s="49"/>
      <c r="CS390" s="49"/>
      <c r="CU390" s="74"/>
      <c r="CW390" s="60"/>
      <c r="DS390" s="46"/>
      <c r="DU390" s="49"/>
      <c r="DV390" s="49"/>
      <c r="DX390" s="74"/>
      <c r="DZ390" s="60"/>
      <c r="EV390" s="46"/>
      <c r="EX390" s="49"/>
      <c r="EY390" s="49"/>
      <c r="FA390" s="74"/>
      <c r="FC390" s="60"/>
      <c r="FY390" s="46"/>
      <c r="GA390" s="49"/>
      <c r="GB390" s="49"/>
      <c r="GD390" s="74"/>
      <c r="GF390" s="60"/>
      <c r="GS390" s="48">
        <v>6</v>
      </c>
      <c r="GT390" s="47">
        <v>2</v>
      </c>
      <c r="GU390" s="99" t="s">
        <v>205</v>
      </c>
      <c r="GV390" s="93">
        <v>1</v>
      </c>
      <c r="GW390" s="47" t="s">
        <v>206</v>
      </c>
      <c r="GX390" s="99" t="str">
        <f t="shared" si="774"/>
        <v>Pe2</v>
      </c>
      <c r="GY390" s="48">
        <f t="shared" si="792"/>
        <v>0</v>
      </c>
      <c r="GZ390" s="94">
        <f t="shared" si="775"/>
        <v>0</v>
      </c>
      <c r="HA390" s="95">
        <f t="shared" si="779"/>
        <v>0</v>
      </c>
      <c r="HB390" s="51">
        <f t="shared" si="776"/>
        <v>0</v>
      </c>
      <c r="HC390" s="51">
        <f t="shared" si="777"/>
        <v>0</v>
      </c>
      <c r="HD390" s="453">
        <f t="shared" si="778"/>
        <v>0</v>
      </c>
      <c r="HE390" s="184"/>
    </row>
    <row r="391" spans="13:213">
      <c r="M391" s="49" t="str">
        <f t="shared" si="790"/>
        <v>PIC-d</v>
      </c>
      <c r="N391" s="201" t="str">
        <f t="shared" si="780"/>
        <v/>
      </c>
      <c r="O391" s="47" t="str">
        <f t="shared" si="781"/>
        <v/>
      </c>
      <c r="P391" s="47" t="str">
        <f t="shared" si="782"/>
        <v/>
      </c>
      <c r="Q391" s="47" t="str">
        <f t="shared" si="783"/>
        <v/>
      </c>
      <c r="R391" s="201" t="str">
        <f t="shared" si="784"/>
        <v/>
      </c>
      <c r="AE391" s="49" t="str">
        <f t="shared" si="791"/>
        <v>PIC-d</v>
      </c>
      <c r="AF391" s="201" t="str">
        <f t="shared" si="785"/>
        <v/>
      </c>
      <c r="AG391" s="47" t="str">
        <f t="shared" si="786"/>
        <v/>
      </c>
      <c r="AH391" s="47" t="str">
        <f t="shared" si="787"/>
        <v/>
      </c>
      <c r="AI391" s="47" t="str">
        <f t="shared" si="788"/>
        <v/>
      </c>
      <c r="AJ391" s="201" t="str">
        <f t="shared" si="789"/>
        <v/>
      </c>
      <c r="BM391" s="46"/>
      <c r="BN391" s="46"/>
      <c r="BQ391" s="57"/>
      <c r="BR391" s="74"/>
      <c r="BS391" s="157"/>
      <c r="BT391" s="60"/>
      <c r="CP391" s="46"/>
      <c r="CQ391" s="46"/>
      <c r="CT391" s="57"/>
      <c r="CU391" s="74"/>
      <c r="CV391" s="157"/>
      <c r="CW391" s="60"/>
      <c r="DS391" s="46"/>
      <c r="DT391" s="46"/>
      <c r="DW391" s="57"/>
      <c r="DX391" s="74"/>
      <c r="DY391" s="157"/>
      <c r="DZ391" s="60"/>
      <c r="EV391" s="46"/>
      <c r="EW391" s="46"/>
      <c r="EZ391" s="57"/>
      <c r="FA391" s="74"/>
      <c r="FB391" s="157"/>
      <c r="FC391" s="60"/>
      <c r="FY391" s="46"/>
      <c r="FZ391" s="46"/>
      <c r="GC391" s="57"/>
      <c r="GD391" s="74"/>
      <c r="GE391" s="157"/>
      <c r="GF391" s="60"/>
      <c r="GS391" s="48">
        <v>6</v>
      </c>
      <c r="GT391" s="47">
        <v>1</v>
      </c>
      <c r="GU391" s="99" t="s">
        <v>205</v>
      </c>
      <c r="GV391" s="93">
        <v>1</v>
      </c>
      <c r="GW391" s="47" t="s">
        <v>206</v>
      </c>
      <c r="GX391" s="99" t="str">
        <f t="shared" si="774"/>
        <v>Pe1</v>
      </c>
      <c r="GY391" s="48">
        <f t="shared" si="792"/>
        <v>0</v>
      </c>
      <c r="GZ391" s="94">
        <f t="shared" si="775"/>
        <v>0</v>
      </c>
      <c r="HA391" s="95">
        <f t="shared" si="779"/>
        <v>0</v>
      </c>
      <c r="HB391" s="51">
        <f t="shared" si="776"/>
        <v>0</v>
      </c>
      <c r="HC391" s="51">
        <f t="shared" si="777"/>
        <v>0</v>
      </c>
      <c r="HD391" s="453">
        <f t="shared" si="778"/>
        <v>0</v>
      </c>
      <c r="HE391" s="184"/>
    </row>
    <row r="392" spans="13:213">
      <c r="M392" s="49" t="str">
        <f t="shared" si="790"/>
        <v>PIC-d</v>
      </c>
      <c r="N392" s="201" t="str">
        <f t="shared" si="780"/>
        <v/>
      </c>
      <c r="O392" s="47" t="str">
        <f t="shared" si="781"/>
        <v/>
      </c>
      <c r="P392" s="47" t="str">
        <f t="shared" si="782"/>
        <v/>
      </c>
      <c r="Q392" s="47" t="str">
        <f t="shared" si="783"/>
        <v/>
      </c>
      <c r="R392" s="201" t="str">
        <f t="shared" si="784"/>
        <v/>
      </c>
      <c r="AE392" s="49" t="str">
        <f t="shared" si="791"/>
        <v>PIC-d</v>
      </c>
      <c r="AF392" s="201" t="str">
        <f t="shared" si="785"/>
        <v/>
      </c>
      <c r="AG392" s="47" t="str">
        <f t="shared" si="786"/>
        <v/>
      </c>
      <c r="AH392" s="47" t="str">
        <f t="shared" si="787"/>
        <v/>
      </c>
      <c r="AI392" s="47" t="str">
        <f t="shared" si="788"/>
        <v/>
      </c>
      <c r="AJ392" s="201" t="str">
        <f t="shared" si="789"/>
        <v/>
      </c>
      <c r="BM392" s="46"/>
      <c r="BN392" s="46"/>
      <c r="BQ392" s="57"/>
      <c r="BR392" s="74"/>
      <c r="BS392" s="157"/>
      <c r="BT392" s="60"/>
      <c r="CP392" s="46"/>
      <c r="CQ392" s="46"/>
      <c r="CT392" s="57"/>
      <c r="CU392" s="74"/>
      <c r="CV392" s="157"/>
      <c r="CW392" s="60"/>
      <c r="DS392" s="46"/>
      <c r="DT392" s="46"/>
      <c r="DW392" s="57"/>
      <c r="DX392" s="74"/>
      <c r="DY392" s="157"/>
      <c r="DZ392" s="60"/>
      <c r="EV392" s="46"/>
      <c r="EW392" s="46"/>
      <c r="EZ392" s="57"/>
      <c r="FA392" s="74"/>
      <c r="FB392" s="157"/>
      <c r="FC392" s="60"/>
      <c r="FY392" s="46"/>
      <c r="FZ392" s="46"/>
      <c r="GC392" s="57"/>
      <c r="GD392" s="74"/>
      <c r="GE392" s="157"/>
      <c r="GF392" s="60"/>
      <c r="GS392" s="48">
        <v>7</v>
      </c>
      <c r="GT392" s="47">
        <v>5</v>
      </c>
      <c r="GU392" s="99" t="s">
        <v>205</v>
      </c>
      <c r="GV392" s="93">
        <v>1</v>
      </c>
      <c r="GW392" s="47" t="s">
        <v>206</v>
      </c>
      <c r="GX392" s="99" t="str">
        <f t="shared" si="774"/>
        <v>Ac5</v>
      </c>
      <c r="GY392" s="48">
        <f t="shared" si="792"/>
        <v>200</v>
      </c>
      <c r="GZ392" s="94">
        <f t="shared" si="775"/>
        <v>294912</v>
      </c>
      <c r="HA392" s="95">
        <f t="shared" si="779"/>
        <v>593.71063232421875</v>
      </c>
      <c r="HB392" s="51">
        <f t="shared" si="776"/>
        <v>2.3512899969740323E-3</v>
      </c>
      <c r="HC392" s="51">
        <f t="shared" si="777"/>
        <v>5.6144073423179614E-3</v>
      </c>
      <c r="HD392" s="453">
        <f t="shared" si="778"/>
        <v>1.0623168699508715E-2</v>
      </c>
      <c r="HE392" s="184"/>
    </row>
    <row r="393" spans="13:213">
      <c r="M393" s="49" t="str">
        <f t="shared" si="790"/>
        <v>PIC-d</v>
      </c>
      <c r="N393" s="201" t="str">
        <f t="shared" si="780"/>
        <v/>
      </c>
      <c r="O393" s="47" t="str">
        <f t="shared" si="781"/>
        <v/>
      </c>
      <c r="P393" s="47" t="str">
        <f t="shared" si="782"/>
        <v/>
      </c>
      <c r="Q393" s="47" t="str">
        <f t="shared" si="783"/>
        <v/>
      </c>
      <c r="R393" s="201" t="str">
        <f t="shared" si="784"/>
        <v/>
      </c>
      <c r="AE393" s="49" t="str">
        <f t="shared" si="791"/>
        <v>PIC-d</v>
      </c>
      <c r="AF393" s="201" t="str">
        <f t="shared" si="785"/>
        <v/>
      </c>
      <c r="AG393" s="47" t="str">
        <f t="shared" si="786"/>
        <v/>
      </c>
      <c r="AH393" s="47" t="str">
        <f t="shared" si="787"/>
        <v/>
      </c>
      <c r="AI393" s="47" t="str">
        <f t="shared" si="788"/>
        <v/>
      </c>
      <c r="AJ393" s="201" t="str">
        <f t="shared" si="789"/>
        <v/>
      </c>
      <c r="BM393" s="46"/>
      <c r="BN393" s="46"/>
      <c r="BQ393" s="57"/>
      <c r="BR393" s="74"/>
      <c r="BS393" s="157"/>
      <c r="BT393" s="60"/>
      <c r="BU393" s="60"/>
      <c r="CP393" s="46"/>
      <c r="CQ393" s="46"/>
      <c r="CT393" s="57"/>
      <c r="CU393" s="74"/>
      <c r="CV393" s="157"/>
      <c r="CW393" s="60"/>
      <c r="CX393" s="60"/>
      <c r="DS393" s="46"/>
      <c r="DT393" s="46"/>
      <c r="DW393" s="57"/>
      <c r="DX393" s="74"/>
      <c r="DY393" s="157"/>
      <c r="DZ393" s="60"/>
      <c r="EA393" s="60"/>
      <c r="EV393" s="46"/>
      <c r="EW393" s="46"/>
      <c r="EZ393" s="57"/>
      <c r="FA393" s="74"/>
      <c r="FB393" s="157"/>
      <c r="FC393" s="60"/>
      <c r="FD393" s="60"/>
      <c r="FY393" s="46"/>
      <c r="FZ393" s="46"/>
      <c r="GC393" s="57"/>
      <c r="GD393" s="74"/>
      <c r="GE393" s="157"/>
      <c r="GF393" s="60"/>
      <c r="GG393" s="60"/>
      <c r="GS393" s="48">
        <v>7</v>
      </c>
      <c r="GT393" s="47">
        <v>4</v>
      </c>
      <c r="GU393" s="99" t="s">
        <v>205</v>
      </c>
      <c r="GV393" s="93">
        <v>1</v>
      </c>
      <c r="GW393" s="47" t="s">
        <v>206</v>
      </c>
      <c r="GX393" s="99" t="str">
        <f t="shared" si="774"/>
        <v>Ac4</v>
      </c>
      <c r="GY393" s="48">
        <f t="shared" si="792"/>
        <v>50</v>
      </c>
      <c r="GZ393" s="94">
        <f t="shared" si="775"/>
        <v>282624</v>
      </c>
      <c r="HA393" s="95">
        <f t="shared" si="779"/>
        <v>619.52413807744563</v>
      </c>
      <c r="HB393" s="51">
        <f t="shared" si="776"/>
        <v>2.253319580433448E-3</v>
      </c>
      <c r="HC393" s="51">
        <f t="shared" si="777"/>
        <v>1.3451184257636782E-3</v>
      </c>
      <c r="HD393" s="453">
        <f t="shared" si="778"/>
        <v>2.0946808408220594E-7</v>
      </c>
      <c r="HE393" s="184"/>
    </row>
    <row r="394" spans="13:213">
      <c r="M394" s="49" t="str">
        <f t="shared" si="790"/>
        <v>PIC-d</v>
      </c>
      <c r="N394" s="201" t="str">
        <f t="shared" si="780"/>
        <v/>
      </c>
      <c r="O394" s="47" t="str">
        <f t="shared" si="781"/>
        <v/>
      </c>
      <c r="P394" s="47" t="str">
        <f t="shared" si="782"/>
        <v/>
      </c>
      <c r="Q394" s="47" t="str">
        <f t="shared" si="783"/>
        <v/>
      </c>
      <c r="R394" s="201" t="str">
        <f t="shared" si="784"/>
        <v/>
      </c>
      <c r="AE394" s="49" t="str">
        <f t="shared" si="791"/>
        <v>PIC-d</v>
      </c>
      <c r="AF394" s="201" t="str">
        <f t="shared" si="785"/>
        <v/>
      </c>
      <c r="AG394" s="47" t="str">
        <f t="shared" si="786"/>
        <v/>
      </c>
      <c r="AH394" s="47" t="str">
        <f t="shared" si="787"/>
        <v/>
      </c>
      <c r="AI394" s="47" t="str">
        <f t="shared" si="788"/>
        <v/>
      </c>
      <c r="AJ394" s="201" t="str">
        <f t="shared" si="789"/>
        <v/>
      </c>
      <c r="BM394" s="46"/>
      <c r="BN394" s="46"/>
      <c r="BQ394" s="57"/>
      <c r="BR394" s="74"/>
      <c r="BS394" s="157"/>
      <c r="BT394" s="60"/>
      <c r="BU394" s="60"/>
      <c r="CP394" s="46"/>
      <c r="CQ394" s="46"/>
      <c r="CT394" s="57"/>
      <c r="CU394" s="74"/>
      <c r="CV394" s="157"/>
      <c r="CW394" s="60"/>
      <c r="CX394" s="60"/>
      <c r="DS394" s="46"/>
      <c r="DT394" s="46"/>
      <c r="DW394" s="57"/>
      <c r="DX394" s="74"/>
      <c r="DY394" s="157"/>
      <c r="DZ394" s="60"/>
      <c r="EA394" s="60"/>
      <c r="EV394" s="46"/>
      <c r="EW394" s="46"/>
      <c r="EZ394" s="57"/>
      <c r="FA394" s="74"/>
      <c r="FB394" s="157"/>
      <c r="FC394" s="60"/>
      <c r="FD394" s="60"/>
      <c r="FY394" s="46"/>
      <c r="FZ394" s="46"/>
      <c r="GC394" s="57"/>
      <c r="GD394" s="74"/>
      <c r="GE394" s="157"/>
      <c r="GF394" s="60"/>
      <c r="GG394" s="60"/>
      <c r="GS394" s="48">
        <v>7</v>
      </c>
      <c r="GT394" s="47">
        <v>3</v>
      </c>
      <c r="GU394" s="99" t="s">
        <v>205</v>
      </c>
      <c r="GV394" s="93">
        <v>1</v>
      </c>
      <c r="GW394" s="47" t="s">
        <v>206</v>
      </c>
      <c r="GX394" s="99" t="str">
        <f t="shared" si="774"/>
        <v>Ac3</v>
      </c>
      <c r="GY394" s="48">
        <f t="shared" si="792"/>
        <v>10</v>
      </c>
      <c r="GZ394" s="94">
        <f t="shared" ref="GZ394:GZ425" si="793">SUMIF($BM$6:$BM$79,GX394,$CA$6:$CA$79)</f>
        <v>1985280</v>
      </c>
      <c r="HA394" s="95">
        <f t="shared" si="779"/>
        <v>88.1953125</v>
      </c>
      <c r="HB394" s="51">
        <f t="shared" si="776"/>
        <v>1.5828345422338214E-2</v>
      </c>
      <c r="HC394" s="51">
        <f t="shared" si="777"/>
        <v>1.8897451796734282E-3</v>
      </c>
      <c r="HD394" s="453">
        <f t="shared" si="778"/>
        <v>4.8685727927839494E-3</v>
      </c>
      <c r="HE394" s="184"/>
    </row>
    <row r="395" spans="13:213">
      <c r="M395" s="49"/>
      <c r="N395" s="198"/>
      <c r="O395" s="198"/>
      <c r="P395" s="198"/>
      <c r="Q395" s="198"/>
      <c r="R395" s="198"/>
      <c r="AE395" s="49"/>
      <c r="AF395" s="198"/>
      <c r="AG395" s="198"/>
      <c r="AH395" s="198"/>
      <c r="AI395" s="198"/>
      <c r="AJ395" s="198"/>
      <c r="BM395" s="46"/>
      <c r="BN395" s="46"/>
      <c r="BQ395" s="57"/>
      <c r="BR395" s="74"/>
      <c r="BS395" s="157"/>
      <c r="BT395" s="60"/>
      <c r="BU395" s="82"/>
      <c r="CP395" s="46"/>
      <c r="CQ395" s="46"/>
      <c r="CT395" s="57"/>
      <c r="CU395" s="74"/>
      <c r="CV395" s="157"/>
      <c r="CW395" s="60"/>
      <c r="CX395" s="82"/>
      <c r="DS395" s="46"/>
      <c r="DT395" s="46"/>
      <c r="DW395" s="57"/>
      <c r="DX395" s="74"/>
      <c r="DY395" s="157"/>
      <c r="DZ395" s="60"/>
      <c r="EA395" s="82"/>
      <c r="EV395" s="46"/>
      <c r="EW395" s="46"/>
      <c r="EZ395" s="57"/>
      <c r="FA395" s="74"/>
      <c r="FB395" s="157"/>
      <c r="FC395" s="60"/>
      <c r="FD395" s="82"/>
      <c r="FY395" s="46"/>
      <c r="FZ395" s="46"/>
      <c r="GC395" s="57"/>
      <c r="GD395" s="74"/>
      <c r="GE395" s="157"/>
      <c r="GF395" s="60"/>
      <c r="GG395" s="82"/>
      <c r="GS395" s="48">
        <v>7</v>
      </c>
      <c r="GT395" s="47">
        <v>2</v>
      </c>
      <c r="GU395" s="99" t="s">
        <v>205</v>
      </c>
      <c r="GV395" s="93">
        <v>1</v>
      </c>
      <c r="GW395" s="47" t="s">
        <v>206</v>
      </c>
      <c r="GX395" s="99" t="str">
        <f t="shared" si="774"/>
        <v>Ac2</v>
      </c>
      <c r="GY395" s="48">
        <f t="shared" si="792"/>
        <v>0</v>
      </c>
      <c r="GZ395" s="94">
        <f t="shared" si="793"/>
        <v>0</v>
      </c>
      <c r="HA395" s="95">
        <f t="shared" si="779"/>
        <v>0</v>
      </c>
      <c r="HB395" s="51">
        <f t="shared" si="776"/>
        <v>0</v>
      </c>
      <c r="HC395" s="51">
        <f t="shared" si="777"/>
        <v>0</v>
      </c>
      <c r="HD395" s="453">
        <f t="shared" si="778"/>
        <v>0</v>
      </c>
      <c r="HE395" s="184"/>
    </row>
    <row r="396" spans="13:213">
      <c r="M396" s="49"/>
      <c r="N396" s="198"/>
      <c r="O396" s="198"/>
      <c r="P396" s="198"/>
      <c r="Q396" s="198"/>
      <c r="R396" s="198"/>
      <c r="AE396" s="49"/>
      <c r="AF396" s="198"/>
      <c r="AG396" s="198"/>
      <c r="AH396" s="198"/>
      <c r="AI396" s="198"/>
      <c r="AJ396" s="198"/>
      <c r="BM396" s="46"/>
      <c r="BN396" s="46"/>
      <c r="BQ396" s="57"/>
      <c r="BR396" s="74"/>
      <c r="BS396" s="157"/>
      <c r="BT396" s="60"/>
      <c r="CP396" s="46"/>
      <c r="CQ396" s="46"/>
      <c r="CT396" s="57"/>
      <c r="CU396" s="74"/>
      <c r="CV396" s="157"/>
      <c r="CW396" s="60"/>
      <c r="DS396" s="46"/>
      <c r="DT396" s="46"/>
      <c r="DW396" s="57"/>
      <c r="DX396" s="74"/>
      <c r="DY396" s="157"/>
      <c r="DZ396" s="60"/>
      <c r="EV396" s="46"/>
      <c r="EW396" s="46"/>
      <c r="EZ396" s="57"/>
      <c r="FA396" s="74"/>
      <c r="FB396" s="157"/>
      <c r="FC396" s="60"/>
      <c r="FY396" s="46"/>
      <c r="FZ396" s="46"/>
      <c r="GC396" s="57"/>
      <c r="GD396" s="74"/>
      <c r="GE396" s="157"/>
      <c r="GF396" s="60"/>
      <c r="GS396" s="48">
        <v>7</v>
      </c>
      <c r="GT396" s="47">
        <v>1</v>
      </c>
      <c r="GU396" s="99" t="s">
        <v>205</v>
      </c>
      <c r="GV396" s="93">
        <v>1</v>
      </c>
      <c r="GW396" s="47" t="s">
        <v>206</v>
      </c>
      <c r="GX396" s="99" t="str">
        <f t="shared" si="774"/>
        <v>Ac1</v>
      </c>
      <c r="GY396" s="48">
        <f t="shared" si="792"/>
        <v>0</v>
      </c>
      <c r="GZ396" s="94">
        <f t="shared" si="793"/>
        <v>0</v>
      </c>
      <c r="HA396" s="95">
        <f t="shared" si="779"/>
        <v>0</v>
      </c>
      <c r="HB396" s="51">
        <f t="shared" si="776"/>
        <v>0</v>
      </c>
      <c r="HC396" s="51">
        <f t="shared" si="777"/>
        <v>0</v>
      </c>
      <c r="HD396" s="453">
        <f t="shared" si="778"/>
        <v>0</v>
      </c>
      <c r="HE396" s="184"/>
    </row>
    <row r="397" spans="13:213">
      <c r="BM397" s="46"/>
      <c r="BN397" s="46"/>
      <c r="BQ397" s="57"/>
      <c r="BR397" s="74"/>
      <c r="BS397" s="157"/>
      <c r="BT397" s="60"/>
      <c r="CP397" s="46"/>
      <c r="CQ397" s="46"/>
      <c r="CT397" s="57"/>
      <c r="CU397" s="74"/>
      <c r="CV397" s="157"/>
      <c r="CW397" s="60"/>
      <c r="DS397" s="46"/>
      <c r="DT397" s="46"/>
      <c r="DW397" s="57"/>
      <c r="DX397" s="74"/>
      <c r="DY397" s="157"/>
      <c r="DZ397" s="60"/>
      <c r="EV397" s="46"/>
      <c r="EW397" s="46"/>
      <c r="EZ397" s="57"/>
      <c r="FA397" s="74"/>
      <c r="FB397" s="157"/>
      <c r="FC397" s="60"/>
      <c r="FY397" s="46"/>
      <c r="FZ397" s="46"/>
      <c r="GC397" s="57"/>
      <c r="GD397" s="74"/>
      <c r="GE397" s="157"/>
      <c r="GF397" s="60"/>
      <c r="GS397" s="48">
        <v>8</v>
      </c>
      <c r="GT397" s="47">
        <v>5</v>
      </c>
      <c r="GU397" s="99" t="s">
        <v>205</v>
      </c>
      <c r="GV397" s="93">
        <v>1</v>
      </c>
      <c r="GW397" s="47" t="s">
        <v>206</v>
      </c>
      <c r="GX397" s="99" t="str">
        <f t="shared" si="774"/>
        <v>Kg5</v>
      </c>
      <c r="GY397" s="48">
        <f t="shared" si="792"/>
        <v>200</v>
      </c>
      <c r="GZ397" s="94">
        <f t="shared" si="793"/>
        <v>373248</v>
      </c>
      <c r="HA397" s="95">
        <f t="shared" si="779"/>
        <v>469.10469714506172</v>
      </c>
      <c r="HB397" s="51">
        <f t="shared" si="776"/>
        <v>2.9758514024202597E-3</v>
      </c>
      <c r="HC397" s="51">
        <f t="shared" si="777"/>
        <v>7.1057342926211693E-3</v>
      </c>
      <c r="HD397" s="453">
        <f t="shared" si="778"/>
        <v>1.3444947885315717E-2</v>
      </c>
      <c r="HE397" s="184"/>
    </row>
    <row r="398" spans="13:213">
      <c r="M398" s="49"/>
      <c r="N398" s="100" t="s">
        <v>25</v>
      </c>
      <c r="O398" s="84" t="str">
        <f>AL31</f>
        <v>PIC-e</v>
      </c>
      <c r="P398" s="84"/>
      <c r="Q398" s="84"/>
      <c r="R398" s="85"/>
      <c r="AE398" s="49"/>
      <c r="AF398" s="100" t="s">
        <v>25</v>
      </c>
      <c r="AG398" s="84" t="str">
        <f>AL31</f>
        <v>PIC-e</v>
      </c>
      <c r="AH398" s="84"/>
      <c r="AI398" s="84"/>
      <c r="AJ398" s="85"/>
      <c r="BM398" s="46"/>
      <c r="BN398" s="46"/>
      <c r="BQ398" s="57"/>
      <c r="BR398" s="74"/>
      <c r="BS398" s="157"/>
      <c r="BT398" s="60"/>
      <c r="CP398" s="46"/>
      <c r="CQ398" s="46"/>
      <c r="CT398" s="57"/>
      <c r="CU398" s="74"/>
      <c r="CV398" s="157"/>
      <c r="CW398" s="60"/>
      <c r="DS398" s="46"/>
      <c r="DT398" s="46"/>
      <c r="DW398" s="57"/>
      <c r="DX398" s="74"/>
      <c r="DY398" s="157"/>
      <c r="DZ398" s="60"/>
      <c r="EV398" s="46"/>
      <c r="EW398" s="46"/>
      <c r="EZ398" s="57"/>
      <c r="FA398" s="74"/>
      <c r="FB398" s="157"/>
      <c r="FC398" s="60"/>
      <c r="FY398" s="46"/>
      <c r="FZ398" s="46"/>
      <c r="GC398" s="57"/>
      <c r="GD398" s="74"/>
      <c r="GE398" s="157"/>
      <c r="GF398" s="60"/>
      <c r="GS398" s="48">
        <v>8</v>
      </c>
      <c r="GT398" s="47">
        <v>4</v>
      </c>
      <c r="GU398" s="99" t="s">
        <v>205</v>
      </c>
      <c r="GV398" s="93">
        <v>1</v>
      </c>
      <c r="GW398" s="47" t="s">
        <v>206</v>
      </c>
      <c r="GX398" s="99" t="str">
        <f t="shared" si="774"/>
        <v>Kg4</v>
      </c>
      <c r="GY398" s="48">
        <f t="shared" si="792"/>
        <v>50</v>
      </c>
      <c r="GZ398" s="94">
        <f t="shared" si="793"/>
        <v>1575936</v>
      </c>
      <c r="HA398" s="95">
        <f t="shared" si="779"/>
        <v>111.10374406067251</v>
      </c>
      <c r="HB398" s="51">
        <f t="shared" si="776"/>
        <v>1.2564705921329985E-2</v>
      </c>
      <c r="HC398" s="51">
        <f t="shared" si="777"/>
        <v>7.5004973088779016E-3</v>
      </c>
      <c r="HD398" s="453">
        <f t="shared" si="778"/>
        <v>1.1680122514583875E-6</v>
      </c>
      <c r="HE398" s="184"/>
    </row>
    <row r="399" spans="13:213">
      <c r="M399" s="49"/>
      <c r="N399" s="47" t="s">
        <v>31</v>
      </c>
      <c r="O399" s="47" t="s">
        <v>32</v>
      </c>
      <c r="P399" s="47" t="s">
        <v>33</v>
      </c>
      <c r="Q399" s="47" t="s">
        <v>34</v>
      </c>
      <c r="R399" s="47" t="s">
        <v>35</v>
      </c>
      <c r="AE399" s="49"/>
      <c r="AF399" s="47" t="s">
        <v>31</v>
      </c>
      <c r="AG399" s="47" t="s">
        <v>32</v>
      </c>
      <c r="AH399" s="47" t="s">
        <v>33</v>
      </c>
      <c r="AI399" s="47" t="s">
        <v>34</v>
      </c>
      <c r="AJ399" s="47" t="s">
        <v>35</v>
      </c>
      <c r="BM399" s="46"/>
      <c r="BN399" s="46"/>
      <c r="BQ399" s="57"/>
      <c r="BR399" s="74"/>
      <c r="BS399" s="157"/>
      <c r="BT399" s="60"/>
      <c r="CP399" s="46"/>
      <c r="CQ399" s="46"/>
      <c r="CT399" s="57"/>
      <c r="CU399" s="74"/>
      <c r="CV399" s="157"/>
      <c r="CW399" s="60"/>
      <c r="DS399" s="46"/>
      <c r="DT399" s="46"/>
      <c r="DW399" s="57"/>
      <c r="DX399" s="74"/>
      <c r="DY399" s="157"/>
      <c r="DZ399" s="60"/>
      <c r="EV399" s="46"/>
      <c r="EW399" s="46"/>
      <c r="EZ399" s="57"/>
      <c r="FA399" s="74"/>
      <c r="FB399" s="157"/>
      <c r="FC399" s="60"/>
      <c r="FY399" s="46"/>
      <c r="FZ399" s="46"/>
      <c r="GC399" s="57"/>
      <c r="GD399" s="74"/>
      <c r="GE399" s="157"/>
      <c r="GF399" s="60"/>
      <c r="GS399" s="48">
        <v>8</v>
      </c>
      <c r="GT399" s="47">
        <v>3</v>
      </c>
      <c r="GU399" s="99" t="s">
        <v>205</v>
      </c>
      <c r="GV399" s="93">
        <v>1</v>
      </c>
      <c r="GW399" s="47" t="s">
        <v>206</v>
      </c>
      <c r="GX399" s="99" t="str">
        <f t="shared" si="774"/>
        <v>Kg3</v>
      </c>
      <c r="GY399" s="48">
        <f t="shared" si="792"/>
        <v>10</v>
      </c>
      <c r="GZ399" s="94">
        <f t="shared" si="793"/>
        <v>1096416</v>
      </c>
      <c r="HA399" s="95">
        <f t="shared" si="779"/>
        <v>159.69521604938271</v>
      </c>
      <c r="HB399" s="51">
        <f t="shared" si="776"/>
        <v>8.7415634946095139E-3</v>
      </c>
      <c r="HC399" s="51">
        <f t="shared" si="777"/>
        <v>1.0436547242287343E-3</v>
      </c>
      <c r="HD399" s="453">
        <f t="shared" si="778"/>
        <v>2.6887799741965902E-3</v>
      </c>
      <c r="HE399" s="184"/>
    </row>
    <row r="400" spans="13:213">
      <c r="M400" s="49"/>
      <c r="N400" s="198"/>
      <c r="O400" s="198"/>
      <c r="P400" s="198"/>
      <c r="Q400" s="198"/>
      <c r="R400" s="198"/>
      <c r="AE400" s="49"/>
      <c r="AF400" s="198"/>
      <c r="AG400" s="198"/>
      <c r="AH400" s="198"/>
      <c r="AI400" s="198"/>
      <c r="AJ400" s="198"/>
      <c r="BM400" s="46"/>
      <c r="BN400" s="46"/>
      <c r="BQ400" s="57"/>
      <c r="BR400" s="74"/>
      <c r="BS400" s="157"/>
      <c r="BT400" s="60"/>
      <c r="CP400" s="46"/>
      <c r="CQ400" s="46"/>
      <c r="CT400" s="57"/>
      <c r="CU400" s="74"/>
      <c r="CV400" s="157"/>
      <c r="CW400" s="60"/>
      <c r="DS400" s="46"/>
      <c r="DT400" s="46"/>
      <c r="DW400" s="57"/>
      <c r="DX400" s="74"/>
      <c r="DY400" s="157"/>
      <c r="DZ400" s="60"/>
      <c r="EV400" s="46"/>
      <c r="EW400" s="46"/>
      <c r="EZ400" s="57"/>
      <c r="FA400" s="74"/>
      <c r="FB400" s="157"/>
      <c r="FC400" s="60"/>
      <c r="FY400" s="46"/>
      <c r="FZ400" s="46"/>
      <c r="GC400" s="57"/>
      <c r="GD400" s="74"/>
      <c r="GE400" s="157"/>
      <c r="GF400" s="60"/>
      <c r="GS400" s="48">
        <v>8</v>
      </c>
      <c r="GT400" s="47">
        <v>2</v>
      </c>
      <c r="GU400" s="99" t="s">
        <v>205</v>
      </c>
      <c r="GV400" s="93">
        <v>1</v>
      </c>
      <c r="GW400" s="47" t="s">
        <v>206</v>
      </c>
      <c r="GX400" s="99" t="str">
        <f t="shared" si="774"/>
        <v>Kg2</v>
      </c>
      <c r="GY400" s="48">
        <f t="shared" si="792"/>
        <v>0</v>
      </c>
      <c r="GZ400" s="94">
        <f t="shared" si="793"/>
        <v>0</v>
      </c>
      <c r="HA400" s="95">
        <f t="shared" si="779"/>
        <v>0</v>
      </c>
      <c r="HB400" s="51">
        <f t="shared" si="776"/>
        <v>0</v>
      </c>
      <c r="HC400" s="51">
        <f t="shared" si="777"/>
        <v>0</v>
      </c>
      <c r="HD400" s="453">
        <f t="shared" si="778"/>
        <v>0</v>
      </c>
      <c r="HE400" s="184"/>
    </row>
    <row r="401" spans="13:213">
      <c r="M401" s="49" t="str">
        <f>O398</f>
        <v>PIC-e</v>
      </c>
      <c r="N401" s="201" t="str">
        <f t="shared" ref="N401:N432" si="794">IF(AND(COUNTIF(H4:H6,$AL$26)=0,COUNTIF(H4:H6,$M401)=0,H7&lt;&gt;""),1,"")</f>
        <v/>
      </c>
      <c r="O401" s="47">
        <f t="shared" ref="O401:O432" si="795">IF(AND(COUNTIF(I4:I7,$AL$26)=0,COUNTIF(I4:I7,$M401)=0,I7&lt;&gt;""),1,"")</f>
        <v>1</v>
      </c>
      <c r="P401" s="47">
        <f t="shared" ref="P401:P432" si="796">IF(AND(COUNTIF(J4:J7,$AL$26)=0,COUNTIF(J4:J7,$M401)=0,J7&lt;&gt;""),1,"")</f>
        <v>1</v>
      </c>
      <c r="Q401" s="47" t="str">
        <f t="shared" ref="Q401:Q432" si="797">IF(AND(COUNTIF(K4:K7,$AL$26)=0,COUNTIF(K4:K7,$M401)=0,K7&lt;&gt;""),1,"")</f>
        <v/>
      </c>
      <c r="R401" s="201">
        <f t="shared" ref="R401:R432" si="798">IF(AND(COUNTIF(L4:L6,$AL$26)=0,COUNTIF(L4:L6,$M401)=0,L7&lt;&gt;""),1,"")</f>
        <v>1</v>
      </c>
      <c r="AE401" s="49" t="str">
        <f>AG398</f>
        <v>PIC-e</v>
      </c>
      <c r="AF401" s="201" t="str">
        <f t="shared" ref="AF401:AF432" si="799">IF(AND(COUNTIF(Z4:Z6,$AL$26)=0,COUNTIF(Z4:Z6,$AE401)=0,Z7&lt;&gt;""),1,"")</f>
        <v/>
      </c>
      <c r="AG401" s="47" t="str">
        <f t="shared" ref="AG401:AG432" si="800">IF(AND(COUNTIF(AA4:AA7,$AL$26)=0,COUNTIF(AA4:AA7,$AE401)=0,AA7&lt;&gt;""),1,"")</f>
        <v/>
      </c>
      <c r="AH401" s="47" t="str">
        <f t="shared" ref="AH401:AH432" si="801">IF(AND(COUNTIF(AB4:AB7,$AL$26)=0,COUNTIF(AB4:AB7,$AE401)=0,AB7&lt;&gt;""),1,"")</f>
        <v/>
      </c>
      <c r="AI401" s="47" t="str">
        <f t="shared" ref="AI401:AI432" si="802">IF(AND(COUNTIF(AC4:AC7,$AL$26)=0,COUNTIF(AC4:AC7,$AE401)=0,AC7&lt;&gt;""),1,"")</f>
        <v/>
      </c>
      <c r="AJ401" s="201">
        <f t="shared" ref="AJ401:AJ432" si="803">IF(AND(COUNTIF(AD4:AD6,$AL$26)=0,COUNTIF(AD4:AD6,$AE401)=0,AD7&lt;&gt;""),1,"")</f>
        <v>1</v>
      </c>
      <c r="BM401" s="46"/>
      <c r="BN401" s="46"/>
      <c r="BQ401" s="57"/>
      <c r="BR401" s="74"/>
      <c r="BS401" s="157"/>
      <c r="BT401" s="60"/>
      <c r="CP401" s="46"/>
      <c r="CQ401" s="46"/>
      <c r="CT401" s="57"/>
      <c r="CU401" s="74"/>
      <c r="CV401" s="157"/>
      <c r="CW401" s="60"/>
      <c r="DS401" s="46"/>
      <c r="DT401" s="46"/>
      <c r="DW401" s="57"/>
      <c r="DX401" s="74"/>
      <c r="DY401" s="157"/>
      <c r="DZ401" s="60"/>
      <c r="EV401" s="46"/>
      <c r="EW401" s="46"/>
      <c r="EZ401" s="57"/>
      <c r="FA401" s="74"/>
      <c r="FB401" s="157"/>
      <c r="FC401" s="60"/>
      <c r="FY401" s="46"/>
      <c r="FZ401" s="46"/>
      <c r="GC401" s="57"/>
      <c r="GD401" s="74"/>
      <c r="GE401" s="157"/>
      <c r="GF401" s="60"/>
      <c r="GS401" s="48">
        <v>8</v>
      </c>
      <c r="GT401" s="47">
        <v>1</v>
      </c>
      <c r="GU401" s="99" t="s">
        <v>205</v>
      </c>
      <c r="GV401" s="93">
        <v>1</v>
      </c>
      <c r="GW401" s="47" t="s">
        <v>206</v>
      </c>
      <c r="GX401" s="99" t="str">
        <f t="shared" si="774"/>
        <v>Kg1</v>
      </c>
      <c r="GY401" s="48">
        <f t="shared" si="792"/>
        <v>0</v>
      </c>
      <c r="GZ401" s="94">
        <f t="shared" si="793"/>
        <v>0</v>
      </c>
      <c r="HA401" s="95">
        <f t="shared" si="779"/>
        <v>0</v>
      </c>
      <c r="HB401" s="51">
        <f t="shared" si="776"/>
        <v>0</v>
      </c>
      <c r="HC401" s="51">
        <f t="shared" si="777"/>
        <v>0</v>
      </c>
      <c r="HD401" s="453">
        <f t="shared" si="778"/>
        <v>0</v>
      </c>
      <c r="HE401" s="184"/>
    </row>
    <row r="402" spans="13:213">
      <c r="M402" s="49" t="str">
        <f t="shared" ref="M402:M433" si="804">M401</f>
        <v>PIC-e</v>
      </c>
      <c r="N402" s="201" t="str">
        <f t="shared" si="794"/>
        <v/>
      </c>
      <c r="O402" s="47">
        <f t="shared" si="795"/>
        <v>1</v>
      </c>
      <c r="P402" s="47">
        <f t="shared" si="796"/>
        <v>1</v>
      </c>
      <c r="Q402" s="47" t="str">
        <f t="shared" si="797"/>
        <v/>
      </c>
      <c r="R402" s="201">
        <f t="shared" si="798"/>
        <v>1</v>
      </c>
      <c r="AE402" s="49" t="str">
        <f t="shared" ref="AE402:AE433" si="805">AE401</f>
        <v>PIC-e</v>
      </c>
      <c r="AF402" s="201" t="str">
        <f t="shared" si="799"/>
        <v/>
      </c>
      <c r="AG402" s="47" t="str">
        <f t="shared" si="800"/>
        <v/>
      </c>
      <c r="AH402" s="47" t="str">
        <f t="shared" si="801"/>
        <v/>
      </c>
      <c r="AI402" s="47" t="str">
        <f t="shared" si="802"/>
        <v/>
      </c>
      <c r="AJ402" s="201">
        <f t="shared" si="803"/>
        <v>1</v>
      </c>
      <c r="BM402" s="46"/>
      <c r="BN402" s="46"/>
      <c r="BQ402" s="57"/>
      <c r="BR402" s="74"/>
      <c r="BS402" s="157"/>
      <c r="BT402" s="60"/>
      <c r="CP402" s="46"/>
      <c r="CQ402" s="46"/>
      <c r="CT402" s="57"/>
      <c r="CU402" s="74"/>
      <c r="CV402" s="157"/>
      <c r="CW402" s="60"/>
      <c r="DS402" s="46"/>
      <c r="DT402" s="46"/>
      <c r="DW402" s="57"/>
      <c r="DX402" s="74"/>
      <c r="DY402" s="157"/>
      <c r="DZ402" s="60"/>
      <c r="EV402" s="46"/>
      <c r="EW402" s="46"/>
      <c r="EZ402" s="57"/>
      <c r="FA402" s="74"/>
      <c r="FB402" s="157"/>
      <c r="FC402" s="60"/>
      <c r="FY402" s="46"/>
      <c r="FZ402" s="46"/>
      <c r="GC402" s="57"/>
      <c r="GD402" s="74"/>
      <c r="GE402" s="157"/>
      <c r="GF402" s="60"/>
      <c r="GS402" s="48">
        <v>9</v>
      </c>
      <c r="GT402" s="47">
        <v>5</v>
      </c>
      <c r="GU402" s="99" t="s">
        <v>205</v>
      </c>
      <c r="GV402" s="93">
        <v>1</v>
      </c>
      <c r="GW402" s="47" t="s">
        <v>206</v>
      </c>
      <c r="GX402" s="99" t="str">
        <f t="shared" si="774"/>
        <v>Qn5</v>
      </c>
      <c r="GY402" s="48">
        <f t="shared" si="792"/>
        <v>100</v>
      </c>
      <c r="GZ402" s="94">
        <f t="shared" si="793"/>
        <v>1693440</v>
      </c>
      <c r="HA402" s="95">
        <f t="shared" si="779"/>
        <v>103.39450467687075</v>
      </c>
      <c r="HB402" s="51">
        <f t="shared" si="776"/>
        <v>1.3501548029499327E-2</v>
      </c>
      <c r="HC402" s="51">
        <f t="shared" si="777"/>
        <v>1.6119489830483211E-2</v>
      </c>
      <c r="HD402" s="453">
        <f t="shared" si="778"/>
        <v>6.9013373807568813E-3</v>
      </c>
      <c r="HE402" s="184"/>
    </row>
    <row r="403" spans="13:213">
      <c r="M403" s="49" t="str">
        <f t="shared" si="804"/>
        <v>PIC-e</v>
      </c>
      <c r="N403" s="201" t="str">
        <f t="shared" si="794"/>
        <v/>
      </c>
      <c r="O403" s="47" t="str">
        <f t="shared" si="795"/>
        <v/>
      </c>
      <c r="P403" s="47">
        <f t="shared" si="796"/>
        <v>1</v>
      </c>
      <c r="Q403" s="47" t="str">
        <f t="shared" si="797"/>
        <v/>
      </c>
      <c r="R403" s="201">
        <f t="shared" si="798"/>
        <v>1</v>
      </c>
      <c r="AE403" s="49" t="str">
        <f t="shared" si="805"/>
        <v>PIC-e</v>
      </c>
      <c r="AF403" s="201" t="str">
        <f t="shared" si="799"/>
        <v/>
      </c>
      <c r="AG403" s="47" t="str">
        <f t="shared" si="800"/>
        <v/>
      </c>
      <c r="AH403" s="47" t="str">
        <f t="shared" si="801"/>
        <v/>
      </c>
      <c r="AI403" s="47" t="str">
        <f t="shared" si="802"/>
        <v/>
      </c>
      <c r="AJ403" s="201">
        <f t="shared" si="803"/>
        <v>1</v>
      </c>
      <c r="BM403" s="46"/>
      <c r="BN403" s="46"/>
      <c r="BQ403" s="57"/>
      <c r="BS403" s="157"/>
      <c r="BT403" s="60"/>
      <c r="CP403" s="46"/>
      <c r="CQ403" s="46"/>
      <c r="CT403" s="57"/>
      <c r="CV403" s="157"/>
      <c r="CW403" s="60"/>
      <c r="DS403" s="46"/>
      <c r="DT403" s="46"/>
      <c r="DW403" s="57"/>
      <c r="DY403" s="157"/>
      <c r="DZ403" s="60"/>
      <c r="EV403" s="46"/>
      <c r="EW403" s="46"/>
      <c r="EZ403" s="57"/>
      <c r="FB403" s="157"/>
      <c r="FC403" s="60"/>
      <c r="FY403" s="46"/>
      <c r="FZ403" s="46"/>
      <c r="GC403" s="57"/>
      <c r="GE403" s="157"/>
      <c r="GF403" s="60"/>
      <c r="GS403" s="48">
        <v>9</v>
      </c>
      <c r="GT403" s="47">
        <v>4</v>
      </c>
      <c r="GU403" s="99" t="s">
        <v>205</v>
      </c>
      <c r="GV403" s="93">
        <v>1</v>
      </c>
      <c r="GW403" s="47" t="s">
        <v>206</v>
      </c>
      <c r="GX403" s="99" t="str">
        <f t="shared" si="774"/>
        <v>Qn4</v>
      </c>
      <c r="GY403" s="48">
        <f t="shared" si="792"/>
        <v>20</v>
      </c>
      <c r="GZ403" s="94">
        <f t="shared" si="793"/>
        <v>2257920</v>
      </c>
      <c r="HA403" s="95">
        <f t="shared" si="779"/>
        <v>77.545878507653057</v>
      </c>
      <c r="HB403" s="51">
        <f t="shared" si="776"/>
        <v>1.8002064039332435E-2</v>
      </c>
      <c r="HC403" s="51">
        <f t="shared" si="777"/>
        <v>4.2985306214621899E-3</v>
      </c>
      <c r="HD403" s="453">
        <f t="shared" si="778"/>
        <v>3.0786688868719245E-3</v>
      </c>
      <c r="HE403" s="184"/>
    </row>
    <row r="404" spans="13:213">
      <c r="M404" s="49" t="str">
        <f t="shared" si="804"/>
        <v>PIC-e</v>
      </c>
      <c r="N404" s="201" t="str">
        <f t="shared" si="794"/>
        <v/>
      </c>
      <c r="O404" s="47" t="str">
        <f t="shared" si="795"/>
        <v/>
      </c>
      <c r="P404" s="47">
        <f t="shared" si="796"/>
        <v>1</v>
      </c>
      <c r="Q404" s="47" t="str">
        <f t="shared" si="797"/>
        <v/>
      </c>
      <c r="R404" s="201">
        <f t="shared" si="798"/>
        <v>1</v>
      </c>
      <c r="AE404" s="49" t="str">
        <f t="shared" si="805"/>
        <v>PIC-e</v>
      </c>
      <c r="AF404" s="201">
        <f t="shared" si="799"/>
        <v>1</v>
      </c>
      <c r="AG404" s="47" t="str">
        <f t="shared" si="800"/>
        <v/>
      </c>
      <c r="AH404" s="47" t="str">
        <f t="shared" si="801"/>
        <v/>
      </c>
      <c r="AI404" s="47" t="str">
        <f t="shared" si="802"/>
        <v/>
      </c>
      <c r="AJ404" s="201">
        <f t="shared" si="803"/>
        <v>1</v>
      </c>
      <c r="BM404" s="46"/>
      <c r="BN404" s="46"/>
      <c r="BQ404" s="57"/>
      <c r="BR404" s="57"/>
      <c r="BS404" s="157"/>
      <c r="BT404" s="60"/>
      <c r="CP404" s="46"/>
      <c r="CQ404" s="46"/>
      <c r="CT404" s="57"/>
      <c r="CU404" s="57"/>
      <c r="CV404" s="157"/>
      <c r="CW404" s="60"/>
      <c r="DS404" s="46"/>
      <c r="DT404" s="46"/>
      <c r="DW404" s="57"/>
      <c r="DX404" s="57"/>
      <c r="DY404" s="157"/>
      <c r="DZ404" s="60"/>
      <c r="EV404" s="46"/>
      <c r="EW404" s="46"/>
      <c r="EZ404" s="57"/>
      <c r="FA404" s="57"/>
      <c r="FB404" s="157"/>
      <c r="FC404" s="60"/>
      <c r="FY404" s="46"/>
      <c r="FZ404" s="46"/>
      <c r="GC404" s="57"/>
      <c r="GD404" s="57"/>
      <c r="GE404" s="157"/>
      <c r="GF404" s="60"/>
      <c r="GS404" s="48">
        <v>9</v>
      </c>
      <c r="GT404" s="47">
        <v>3</v>
      </c>
      <c r="GU404" s="99" t="s">
        <v>205</v>
      </c>
      <c r="GV404" s="93">
        <v>1</v>
      </c>
      <c r="GW404" s="47" t="s">
        <v>206</v>
      </c>
      <c r="GX404" s="99" t="str">
        <f t="shared" si="774"/>
        <v>Qn3</v>
      </c>
      <c r="GY404" s="48">
        <f t="shared" si="792"/>
        <v>10</v>
      </c>
      <c r="GZ404" s="94">
        <f t="shared" si="793"/>
        <v>18634560</v>
      </c>
      <c r="HA404" s="95">
        <f t="shared" si="779"/>
        <v>9.3961107748184016</v>
      </c>
      <c r="HB404" s="51">
        <f t="shared" si="776"/>
        <v>0.14857060589603824</v>
      </c>
      <c r="HC404" s="51">
        <f t="shared" si="777"/>
        <v>1.7737835436480134E-2</v>
      </c>
      <c r="HD404" s="453">
        <f t="shared" si="778"/>
        <v>4.5698194623176619E-2</v>
      </c>
      <c r="HE404" s="184"/>
    </row>
    <row r="405" spans="13:213">
      <c r="M405" s="49" t="str">
        <f t="shared" si="804"/>
        <v>PIC-e</v>
      </c>
      <c r="N405" s="201" t="str">
        <f t="shared" si="794"/>
        <v/>
      </c>
      <c r="O405" s="47" t="str">
        <f t="shared" si="795"/>
        <v/>
      </c>
      <c r="P405" s="47" t="str">
        <f t="shared" si="796"/>
        <v/>
      </c>
      <c r="Q405" s="47">
        <f t="shared" si="797"/>
        <v>1</v>
      </c>
      <c r="R405" s="201">
        <f t="shared" si="798"/>
        <v>1</v>
      </c>
      <c r="AE405" s="49" t="str">
        <f t="shared" si="805"/>
        <v>PIC-e</v>
      </c>
      <c r="AF405" s="201">
        <f t="shared" si="799"/>
        <v>1</v>
      </c>
      <c r="AG405" s="47">
        <f t="shared" si="800"/>
        <v>1</v>
      </c>
      <c r="AH405" s="47">
        <f t="shared" si="801"/>
        <v>1</v>
      </c>
      <c r="AI405" s="47">
        <f t="shared" si="802"/>
        <v>1</v>
      </c>
      <c r="AJ405" s="201">
        <f t="shared" si="803"/>
        <v>1</v>
      </c>
      <c r="BM405" s="46"/>
      <c r="BN405" s="46"/>
      <c r="BQ405" s="57"/>
      <c r="BS405" s="157"/>
      <c r="BT405" s="60"/>
      <c r="CP405" s="46"/>
      <c r="CQ405" s="46"/>
      <c r="CT405" s="57"/>
      <c r="CV405" s="157"/>
      <c r="CW405" s="60"/>
      <c r="DS405" s="46"/>
      <c r="DT405" s="46"/>
      <c r="DW405" s="57"/>
      <c r="DY405" s="157"/>
      <c r="DZ405" s="60"/>
      <c r="EV405" s="46"/>
      <c r="EW405" s="46"/>
      <c r="EZ405" s="57"/>
      <c r="FB405" s="157"/>
      <c r="FC405" s="60"/>
      <c r="FY405" s="46"/>
      <c r="FZ405" s="46"/>
      <c r="GC405" s="57"/>
      <c r="GE405" s="157"/>
      <c r="GF405" s="60"/>
      <c r="GS405" s="48">
        <v>9</v>
      </c>
      <c r="GT405" s="47">
        <v>2</v>
      </c>
      <c r="GU405" s="99" t="s">
        <v>205</v>
      </c>
      <c r="GV405" s="93">
        <v>1</v>
      </c>
      <c r="GW405" s="47" t="s">
        <v>206</v>
      </c>
      <c r="GX405" s="99" t="str">
        <f t="shared" si="774"/>
        <v>Qn2</v>
      </c>
      <c r="GY405" s="48">
        <f t="shared" si="792"/>
        <v>0</v>
      </c>
      <c r="GZ405" s="94">
        <f t="shared" si="793"/>
        <v>0</v>
      </c>
      <c r="HA405" s="95">
        <f t="shared" si="779"/>
        <v>0</v>
      </c>
      <c r="HB405" s="51">
        <f t="shared" si="776"/>
        <v>0</v>
      </c>
      <c r="HC405" s="51">
        <f t="shared" si="777"/>
        <v>0</v>
      </c>
      <c r="HD405" s="453">
        <f t="shared" si="778"/>
        <v>0</v>
      </c>
      <c r="HE405" s="184"/>
    </row>
    <row r="406" spans="13:213">
      <c r="M406" s="49" t="str">
        <f t="shared" si="804"/>
        <v>PIC-e</v>
      </c>
      <c r="N406" s="201">
        <f t="shared" si="794"/>
        <v>1</v>
      </c>
      <c r="O406" s="47" t="str">
        <f t="shared" si="795"/>
        <v/>
      </c>
      <c r="P406" s="47" t="str">
        <f t="shared" si="796"/>
        <v/>
      </c>
      <c r="Q406" s="47">
        <f t="shared" si="797"/>
        <v>1</v>
      </c>
      <c r="R406" s="201">
        <f t="shared" si="798"/>
        <v>1</v>
      </c>
      <c r="AE406" s="49" t="str">
        <f t="shared" si="805"/>
        <v>PIC-e</v>
      </c>
      <c r="AF406" s="201">
        <f t="shared" si="799"/>
        <v>1</v>
      </c>
      <c r="AG406" s="47">
        <f t="shared" si="800"/>
        <v>1</v>
      </c>
      <c r="AH406" s="47">
        <f t="shared" si="801"/>
        <v>1</v>
      </c>
      <c r="AI406" s="47">
        <f t="shared" si="802"/>
        <v>1</v>
      </c>
      <c r="AJ406" s="201">
        <f t="shared" si="803"/>
        <v>1</v>
      </c>
      <c r="BM406" s="46"/>
      <c r="BN406" s="46"/>
      <c r="BQ406" s="57"/>
      <c r="BR406" s="74"/>
      <c r="BS406" s="157"/>
      <c r="BT406" s="60"/>
      <c r="BV406" s="83"/>
      <c r="CP406" s="46"/>
      <c r="CQ406" s="46"/>
      <c r="CT406" s="57"/>
      <c r="CU406" s="74"/>
      <c r="CV406" s="157"/>
      <c r="CW406" s="60"/>
      <c r="CY406" s="83"/>
      <c r="DS406" s="46"/>
      <c r="DT406" s="46"/>
      <c r="DW406" s="57"/>
      <c r="DX406" s="74"/>
      <c r="DY406" s="157"/>
      <c r="DZ406" s="60"/>
      <c r="EB406" s="83"/>
      <c r="EV406" s="46"/>
      <c r="EW406" s="46"/>
      <c r="EZ406" s="57"/>
      <c r="FA406" s="74"/>
      <c r="FB406" s="157"/>
      <c r="FC406" s="60"/>
      <c r="FE406" s="83"/>
      <c r="FY406" s="46"/>
      <c r="FZ406" s="46"/>
      <c r="GC406" s="57"/>
      <c r="GD406" s="74"/>
      <c r="GE406" s="157"/>
      <c r="GF406" s="60"/>
      <c r="GH406" s="83"/>
      <c r="GS406" s="48">
        <v>9</v>
      </c>
      <c r="GT406" s="47">
        <v>1</v>
      </c>
      <c r="GU406" s="99" t="s">
        <v>205</v>
      </c>
      <c r="GV406" s="93">
        <v>1</v>
      </c>
      <c r="GW406" s="47" t="s">
        <v>206</v>
      </c>
      <c r="GX406" s="99" t="str">
        <f t="shared" si="774"/>
        <v>Qn1</v>
      </c>
      <c r="GY406" s="48">
        <f t="shared" si="792"/>
        <v>0</v>
      </c>
      <c r="GZ406" s="94">
        <f t="shared" si="793"/>
        <v>0</v>
      </c>
      <c r="HA406" s="95">
        <f t="shared" si="779"/>
        <v>0</v>
      </c>
      <c r="HB406" s="51">
        <f t="shared" si="776"/>
        <v>0</v>
      </c>
      <c r="HC406" s="51">
        <f t="shared" si="777"/>
        <v>0</v>
      </c>
      <c r="HD406" s="453">
        <f t="shared" si="778"/>
        <v>0</v>
      </c>
      <c r="HE406" s="184"/>
    </row>
    <row r="407" spans="13:213">
      <c r="M407" s="49" t="str">
        <f t="shared" si="804"/>
        <v>PIC-e</v>
      </c>
      <c r="N407" s="201">
        <f t="shared" si="794"/>
        <v>1</v>
      </c>
      <c r="O407" s="47" t="str">
        <f t="shared" si="795"/>
        <v/>
      </c>
      <c r="P407" s="47" t="str">
        <f t="shared" si="796"/>
        <v/>
      </c>
      <c r="Q407" s="47">
        <f t="shared" si="797"/>
        <v>1</v>
      </c>
      <c r="R407" s="201">
        <f t="shared" si="798"/>
        <v>1</v>
      </c>
      <c r="AE407" s="49" t="str">
        <f t="shared" si="805"/>
        <v>PIC-e</v>
      </c>
      <c r="AF407" s="201">
        <f t="shared" si="799"/>
        <v>1</v>
      </c>
      <c r="AG407" s="47">
        <f t="shared" si="800"/>
        <v>1</v>
      </c>
      <c r="AH407" s="47">
        <f t="shared" si="801"/>
        <v>1</v>
      </c>
      <c r="AI407" s="47">
        <f t="shared" si="802"/>
        <v>1</v>
      </c>
      <c r="AJ407" s="201">
        <f t="shared" si="803"/>
        <v>1</v>
      </c>
      <c r="BM407" s="46"/>
      <c r="BN407" s="46"/>
      <c r="BQ407" s="57"/>
      <c r="BR407" s="74"/>
      <c r="BS407" s="157"/>
      <c r="BT407" s="60"/>
      <c r="CP407" s="46"/>
      <c r="CQ407" s="46"/>
      <c r="CT407" s="57"/>
      <c r="CU407" s="74"/>
      <c r="CV407" s="157"/>
      <c r="CW407" s="60"/>
      <c r="DS407" s="46"/>
      <c r="DT407" s="46"/>
      <c r="DW407" s="57"/>
      <c r="DX407" s="74"/>
      <c r="DY407" s="157"/>
      <c r="DZ407" s="60"/>
      <c r="EV407" s="46"/>
      <c r="EW407" s="46"/>
      <c r="EZ407" s="57"/>
      <c r="FA407" s="74"/>
      <c r="FB407" s="157"/>
      <c r="FC407" s="60"/>
      <c r="FY407" s="46"/>
      <c r="FZ407" s="46"/>
      <c r="GC407" s="57"/>
      <c r="GD407" s="74"/>
      <c r="GE407" s="157"/>
      <c r="GF407" s="60"/>
      <c r="GS407" s="48">
        <v>10</v>
      </c>
      <c r="GT407" s="47">
        <v>5</v>
      </c>
      <c r="GU407" s="99" t="s">
        <v>205</v>
      </c>
      <c r="GV407" s="93">
        <v>1</v>
      </c>
      <c r="GW407" s="47" t="s">
        <v>206</v>
      </c>
      <c r="GX407" s="99" t="str">
        <f t="shared" si="774"/>
        <v>Jk5</v>
      </c>
      <c r="GY407" s="48">
        <f t="shared" si="792"/>
        <v>100</v>
      </c>
      <c r="GZ407" s="94">
        <f t="shared" si="793"/>
        <v>2090880</v>
      </c>
      <c r="HA407" s="95">
        <f t="shared" si="779"/>
        <v>83.741003787878782</v>
      </c>
      <c r="HB407" s="51">
        <f t="shared" si="776"/>
        <v>1.6670278689483863E-2</v>
      </c>
      <c r="HC407" s="51">
        <f t="shared" si="777"/>
        <v>1.9902635402943555E-2</v>
      </c>
      <c r="HD407" s="453">
        <f t="shared" si="778"/>
        <v>8.5210390109345183E-3</v>
      </c>
      <c r="HE407" s="184"/>
    </row>
    <row r="408" spans="13:213">
      <c r="M408" s="49" t="str">
        <f t="shared" si="804"/>
        <v>PIC-e</v>
      </c>
      <c r="N408" s="201">
        <f t="shared" si="794"/>
        <v>1</v>
      </c>
      <c r="O408" s="47">
        <f t="shared" si="795"/>
        <v>1</v>
      </c>
      <c r="P408" s="47" t="str">
        <f t="shared" si="796"/>
        <v/>
      </c>
      <c r="Q408" s="47">
        <f t="shared" si="797"/>
        <v>1</v>
      </c>
      <c r="R408" s="201">
        <f t="shared" si="798"/>
        <v>1</v>
      </c>
      <c r="AE408" s="49" t="str">
        <f t="shared" si="805"/>
        <v>PIC-e</v>
      </c>
      <c r="AF408" s="201">
        <f t="shared" si="799"/>
        <v>1</v>
      </c>
      <c r="AG408" s="47">
        <f t="shared" si="800"/>
        <v>1</v>
      </c>
      <c r="AH408" s="47" t="str">
        <f t="shared" si="801"/>
        <v/>
      </c>
      <c r="AI408" s="47">
        <f t="shared" si="802"/>
        <v>1</v>
      </c>
      <c r="AJ408" s="201">
        <f t="shared" si="803"/>
        <v>1</v>
      </c>
      <c r="BM408" s="46"/>
      <c r="BN408" s="46"/>
      <c r="BQ408" s="57"/>
      <c r="BR408" s="74"/>
      <c r="BS408" s="157"/>
      <c r="BT408" s="60"/>
      <c r="CP408" s="46"/>
      <c r="CQ408" s="46"/>
      <c r="CT408" s="57"/>
      <c r="CU408" s="74"/>
      <c r="CV408" s="157"/>
      <c r="CW408" s="60"/>
      <c r="DS408" s="46"/>
      <c r="DT408" s="46"/>
      <c r="DW408" s="57"/>
      <c r="DX408" s="74"/>
      <c r="DY408" s="157"/>
      <c r="DZ408" s="60"/>
      <c r="EV408" s="46"/>
      <c r="EW408" s="46"/>
      <c r="EZ408" s="57"/>
      <c r="FA408" s="74"/>
      <c r="FB408" s="157"/>
      <c r="FC408" s="60"/>
      <c r="FY408" s="46"/>
      <c r="FZ408" s="46"/>
      <c r="GC408" s="57"/>
      <c r="GD408" s="74"/>
      <c r="GE408" s="157"/>
      <c r="GF408" s="60"/>
      <c r="GS408" s="48">
        <v>10</v>
      </c>
      <c r="GT408" s="47">
        <v>4</v>
      </c>
      <c r="GU408" s="99" t="s">
        <v>205</v>
      </c>
      <c r="GV408" s="93">
        <v>1</v>
      </c>
      <c r="GW408" s="47" t="s">
        <v>206</v>
      </c>
      <c r="GX408" s="99" t="str">
        <f t="shared" si="774"/>
        <v>Jk4</v>
      </c>
      <c r="GY408" s="48">
        <f t="shared" si="792"/>
        <v>20</v>
      </c>
      <c r="GZ408" s="94">
        <f t="shared" si="793"/>
        <v>4460544</v>
      </c>
      <c r="HA408" s="95">
        <f t="shared" si="779"/>
        <v>39.25359552556818</v>
      </c>
      <c r="HB408" s="51">
        <f t="shared" si="776"/>
        <v>3.5563261204232241E-2</v>
      </c>
      <c r="HC408" s="51">
        <f t="shared" si="777"/>
        <v>8.4917911052559171E-3</v>
      </c>
      <c r="HD408" s="453">
        <f t="shared" si="778"/>
        <v>6.0819418010041272E-3</v>
      </c>
      <c r="HE408" s="184"/>
    </row>
    <row r="409" spans="13:213">
      <c r="M409" s="49" t="str">
        <f t="shared" si="804"/>
        <v>PIC-e</v>
      </c>
      <c r="N409" s="201">
        <f t="shared" si="794"/>
        <v>1</v>
      </c>
      <c r="O409" s="47">
        <f t="shared" si="795"/>
        <v>1</v>
      </c>
      <c r="P409" s="47" t="str">
        <f t="shared" si="796"/>
        <v/>
      </c>
      <c r="Q409" s="47">
        <f t="shared" si="797"/>
        <v>1</v>
      </c>
      <c r="R409" s="201">
        <f t="shared" si="798"/>
        <v>1</v>
      </c>
      <c r="AE409" s="49" t="str">
        <f t="shared" si="805"/>
        <v>PIC-e</v>
      </c>
      <c r="AF409" s="201">
        <f t="shared" si="799"/>
        <v>1</v>
      </c>
      <c r="AG409" s="47">
        <f t="shared" si="800"/>
        <v>1</v>
      </c>
      <c r="AH409" s="47" t="str">
        <f t="shared" si="801"/>
        <v/>
      </c>
      <c r="AI409" s="47">
        <f t="shared" si="802"/>
        <v>1</v>
      </c>
      <c r="AJ409" s="201">
        <f t="shared" si="803"/>
        <v>1</v>
      </c>
      <c r="BM409" s="46"/>
      <c r="BN409" s="46"/>
      <c r="BQ409" s="57"/>
      <c r="BR409" s="74"/>
      <c r="BS409" s="157"/>
      <c r="BT409" s="60"/>
      <c r="CP409" s="46"/>
      <c r="CQ409" s="46"/>
      <c r="CT409" s="57"/>
      <c r="CU409" s="74"/>
      <c r="CV409" s="157"/>
      <c r="CW409" s="60"/>
      <c r="DS409" s="46"/>
      <c r="DT409" s="46"/>
      <c r="DW409" s="57"/>
      <c r="DX409" s="74"/>
      <c r="DY409" s="157"/>
      <c r="DZ409" s="60"/>
      <c r="EV409" s="46"/>
      <c r="EW409" s="46"/>
      <c r="EZ409" s="57"/>
      <c r="FA409" s="74"/>
      <c r="FB409" s="157"/>
      <c r="FC409" s="60"/>
      <c r="FY409" s="46"/>
      <c r="FZ409" s="46"/>
      <c r="GC409" s="57"/>
      <c r="GD409" s="74"/>
      <c r="GE409" s="157"/>
      <c r="GF409" s="60"/>
      <c r="GS409" s="48">
        <v>10</v>
      </c>
      <c r="GT409" s="47">
        <v>3</v>
      </c>
      <c r="GU409" s="99" t="s">
        <v>205</v>
      </c>
      <c r="GV409" s="93">
        <v>1</v>
      </c>
      <c r="GW409" s="47" t="s">
        <v>206</v>
      </c>
      <c r="GX409" s="99" t="str">
        <f t="shared" si="774"/>
        <v>Jk3</v>
      </c>
      <c r="GY409" s="48">
        <f t="shared" si="792"/>
        <v>10</v>
      </c>
      <c r="GZ409" s="94">
        <f t="shared" si="793"/>
        <v>4913568</v>
      </c>
      <c r="HA409" s="95">
        <f t="shared" si="779"/>
        <v>35.634469696969695</v>
      </c>
      <c r="HB409" s="51">
        <f t="shared" si="776"/>
        <v>3.9175154920287079E-2</v>
      </c>
      <c r="HC409" s="51">
        <f t="shared" si="777"/>
        <v>4.6771193196917353E-3</v>
      </c>
      <c r="HD409" s="453">
        <f t="shared" si="778"/>
        <v>1.2049717662140275E-2</v>
      </c>
      <c r="HE409" s="184"/>
    </row>
    <row r="410" spans="13:213">
      <c r="M410" s="49" t="str">
        <f t="shared" si="804"/>
        <v>PIC-e</v>
      </c>
      <c r="N410" s="201">
        <f t="shared" si="794"/>
        <v>1</v>
      </c>
      <c r="O410" s="47">
        <f t="shared" si="795"/>
        <v>1</v>
      </c>
      <c r="P410" s="47" t="str">
        <f t="shared" si="796"/>
        <v/>
      </c>
      <c r="Q410" s="47">
        <f t="shared" si="797"/>
        <v>1</v>
      </c>
      <c r="R410" s="201">
        <f t="shared" si="798"/>
        <v>1</v>
      </c>
      <c r="AE410" s="49" t="str">
        <f t="shared" si="805"/>
        <v>PIC-e</v>
      </c>
      <c r="AF410" s="201">
        <f t="shared" si="799"/>
        <v>1</v>
      </c>
      <c r="AG410" s="47">
        <f t="shared" si="800"/>
        <v>1</v>
      </c>
      <c r="AH410" s="47" t="str">
        <f t="shared" si="801"/>
        <v/>
      </c>
      <c r="AI410" s="47" t="str">
        <f t="shared" si="802"/>
        <v/>
      </c>
      <c r="AJ410" s="201">
        <f t="shared" si="803"/>
        <v>1</v>
      </c>
      <c r="BM410" s="46"/>
      <c r="BN410" s="46"/>
      <c r="BQ410" s="60"/>
      <c r="BR410" s="74"/>
      <c r="BT410" s="60"/>
      <c r="CP410" s="46"/>
      <c r="CQ410" s="46"/>
      <c r="CT410" s="60"/>
      <c r="CU410" s="74"/>
      <c r="CW410" s="60"/>
      <c r="DS410" s="46"/>
      <c r="DT410" s="46"/>
      <c r="DW410" s="60"/>
      <c r="DX410" s="74"/>
      <c r="DZ410" s="60"/>
      <c r="EV410" s="46"/>
      <c r="EW410" s="46"/>
      <c r="EZ410" s="60"/>
      <c r="FA410" s="74"/>
      <c r="FC410" s="60"/>
      <c r="FY410" s="46"/>
      <c r="FZ410" s="46"/>
      <c r="GC410" s="60"/>
      <c r="GD410" s="74"/>
      <c r="GF410" s="60"/>
      <c r="GS410" s="48">
        <v>10</v>
      </c>
      <c r="GT410" s="47">
        <v>2</v>
      </c>
      <c r="GU410" s="99" t="s">
        <v>205</v>
      </c>
      <c r="GV410" s="93">
        <v>1</v>
      </c>
      <c r="GW410" s="47" t="s">
        <v>206</v>
      </c>
      <c r="GX410" s="99" t="str">
        <f t="shared" si="774"/>
        <v>Jk2</v>
      </c>
      <c r="GY410" s="48">
        <f t="shared" si="792"/>
        <v>0</v>
      </c>
      <c r="GZ410" s="94">
        <f t="shared" si="793"/>
        <v>0</v>
      </c>
      <c r="HA410" s="95">
        <f t="shared" si="779"/>
        <v>0</v>
      </c>
      <c r="HB410" s="51">
        <f t="shared" si="776"/>
        <v>0</v>
      </c>
      <c r="HC410" s="51">
        <f t="shared" si="777"/>
        <v>0</v>
      </c>
      <c r="HD410" s="453">
        <f t="shared" si="778"/>
        <v>0</v>
      </c>
      <c r="HE410" s="184"/>
    </row>
    <row r="411" spans="13:213">
      <c r="M411" s="49" t="str">
        <f t="shared" si="804"/>
        <v>PIC-e</v>
      </c>
      <c r="N411" s="201">
        <f t="shared" si="794"/>
        <v>1</v>
      </c>
      <c r="O411" s="47">
        <f t="shared" si="795"/>
        <v>1</v>
      </c>
      <c r="P411" s="47" t="str">
        <f t="shared" si="796"/>
        <v/>
      </c>
      <c r="Q411" s="47">
        <f t="shared" si="797"/>
        <v>1</v>
      </c>
      <c r="R411" s="201">
        <f t="shared" si="798"/>
        <v>1</v>
      </c>
      <c r="AE411" s="49" t="str">
        <f t="shared" si="805"/>
        <v>PIC-e</v>
      </c>
      <c r="AF411" s="201">
        <f t="shared" si="799"/>
        <v>1</v>
      </c>
      <c r="AG411" s="47">
        <f t="shared" si="800"/>
        <v>1</v>
      </c>
      <c r="AH411" s="47" t="str">
        <f t="shared" si="801"/>
        <v/>
      </c>
      <c r="AI411" s="47" t="str">
        <f t="shared" si="802"/>
        <v/>
      </c>
      <c r="AJ411" s="201">
        <f t="shared" si="803"/>
        <v>1</v>
      </c>
      <c r="BM411" s="46"/>
      <c r="BN411" s="46"/>
      <c r="BQ411" s="57"/>
      <c r="BR411" s="74"/>
      <c r="BS411" s="157"/>
      <c r="BT411" s="60"/>
      <c r="BV411" s="83"/>
      <c r="CP411" s="46"/>
      <c r="CQ411" s="46"/>
      <c r="CT411" s="57"/>
      <c r="CU411" s="74"/>
      <c r="CV411" s="157"/>
      <c r="CW411" s="60"/>
      <c r="CY411" s="83"/>
      <c r="DS411" s="46"/>
      <c r="DT411" s="46"/>
      <c r="DW411" s="57"/>
      <c r="DX411" s="74"/>
      <c r="DY411" s="157"/>
      <c r="DZ411" s="60"/>
      <c r="EB411" s="83"/>
      <c r="EV411" s="46"/>
      <c r="EW411" s="46"/>
      <c r="EZ411" s="57"/>
      <c r="FA411" s="74"/>
      <c r="FB411" s="157"/>
      <c r="FC411" s="60"/>
      <c r="FE411" s="83"/>
      <c r="FY411" s="46"/>
      <c r="FZ411" s="46"/>
      <c r="GC411" s="57"/>
      <c r="GD411" s="74"/>
      <c r="GE411" s="157"/>
      <c r="GF411" s="60"/>
      <c r="GH411" s="83"/>
      <c r="GS411" s="48">
        <v>10</v>
      </c>
      <c r="GT411" s="47">
        <v>1</v>
      </c>
      <c r="GU411" s="99" t="s">
        <v>205</v>
      </c>
      <c r="GV411" s="93">
        <v>1</v>
      </c>
      <c r="GW411" s="47" t="s">
        <v>206</v>
      </c>
      <c r="GX411" s="99" t="str">
        <f t="shared" si="774"/>
        <v>Jk1</v>
      </c>
      <c r="GY411" s="48">
        <f t="shared" si="792"/>
        <v>0</v>
      </c>
      <c r="GZ411" s="94">
        <f t="shared" si="793"/>
        <v>0</v>
      </c>
      <c r="HA411" s="95">
        <f t="shared" si="779"/>
        <v>0</v>
      </c>
      <c r="HB411" s="51">
        <f t="shared" si="776"/>
        <v>0</v>
      </c>
      <c r="HC411" s="51">
        <f t="shared" si="777"/>
        <v>0</v>
      </c>
      <c r="HD411" s="453">
        <f t="shared" si="778"/>
        <v>0</v>
      </c>
      <c r="HE411" s="184"/>
    </row>
    <row r="412" spans="13:213">
      <c r="M412" s="49" t="str">
        <f t="shared" si="804"/>
        <v>PIC-e</v>
      </c>
      <c r="N412" s="201">
        <f t="shared" si="794"/>
        <v>1</v>
      </c>
      <c r="O412" s="47">
        <f t="shared" si="795"/>
        <v>1</v>
      </c>
      <c r="P412" s="47" t="str">
        <f t="shared" si="796"/>
        <v/>
      </c>
      <c r="Q412" s="47">
        <f t="shared" si="797"/>
        <v>1</v>
      </c>
      <c r="R412" s="201">
        <f t="shared" si="798"/>
        <v>1</v>
      </c>
      <c r="AE412" s="49" t="str">
        <f t="shared" si="805"/>
        <v>PIC-e</v>
      </c>
      <c r="AF412" s="201">
        <f t="shared" si="799"/>
        <v>1</v>
      </c>
      <c r="AG412" s="47">
        <f t="shared" si="800"/>
        <v>1</v>
      </c>
      <c r="AH412" s="47" t="str">
        <f t="shared" si="801"/>
        <v/>
      </c>
      <c r="AI412" s="47" t="str">
        <f t="shared" si="802"/>
        <v/>
      </c>
      <c r="AJ412" s="201" t="str">
        <f t="shared" si="803"/>
        <v/>
      </c>
      <c r="BM412" s="46"/>
      <c r="BN412" s="46"/>
      <c r="BQ412" s="57"/>
      <c r="BR412" s="74"/>
      <c r="BS412" s="157"/>
      <c r="BT412" s="60"/>
      <c r="CP412" s="46"/>
      <c r="CQ412" s="46"/>
      <c r="CT412" s="57"/>
      <c r="CU412" s="74"/>
      <c r="CV412" s="157"/>
      <c r="CW412" s="60"/>
      <c r="DS412" s="46"/>
      <c r="DT412" s="46"/>
      <c r="DW412" s="57"/>
      <c r="DX412" s="74"/>
      <c r="DY412" s="157"/>
      <c r="DZ412" s="60"/>
      <c r="EV412" s="46"/>
      <c r="EW412" s="46"/>
      <c r="EZ412" s="57"/>
      <c r="FA412" s="74"/>
      <c r="FB412" s="157"/>
      <c r="FC412" s="60"/>
      <c r="FY412" s="46"/>
      <c r="FZ412" s="46"/>
      <c r="GC412" s="57"/>
      <c r="GD412" s="74"/>
      <c r="GE412" s="157"/>
      <c r="GF412" s="60"/>
      <c r="GS412" s="48">
        <v>11</v>
      </c>
      <c r="GT412" s="47">
        <v>5</v>
      </c>
      <c r="GU412" s="99" t="s">
        <v>205</v>
      </c>
      <c r="GV412" s="93">
        <v>1</v>
      </c>
      <c r="GW412" s="47" t="s">
        <v>206</v>
      </c>
      <c r="GX412" s="99" t="str">
        <f t="shared" si="774"/>
        <v>Te5</v>
      </c>
      <c r="GY412" s="48">
        <f t="shared" si="792"/>
        <v>100</v>
      </c>
      <c r="GZ412" s="94">
        <f t="shared" si="793"/>
        <v>1347840</v>
      </c>
      <c r="HA412" s="95">
        <f t="shared" si="779"/>
        <v>129.90591613247864</v>
      </c>
      <c r="HB412" s="51">
        <f t="shared" si="776"/>
        <v>1.0746130064295383E-2</v>
      </c>
      <c r="HC412" s="51">
        <f t="shared" si="777"/>
        <v>1.2829798028343779E-2</v>
      </c>
      <c r="HD412" s="453">
        <f t="shared" si="778"/>
        <v>5.4929011806024164E-3</v>
      </c>
      <c r="HE412" s="184"/>
    </row>
    <row r="413" spans="13:213">
      <c r="M413" s="49" t="str">
        <f t="shared" si="804"/>
        <v>PIC-e</v>
      </c>
      <c r="N413" s="201">
        <f t="shared" si="794"/>
        <v>1</v>
      </c>
      <c r="O413" s="47">
        <f t="shared" si="795"/>
        <v>1</v>
      </c>
      <c r="P413" s="47" t="str">
        <f t="shared" si="796"/>
        <v/>
      </c>
      <c r="Q413" s="47">
        <f t="shared" si="797"/>
        <v>1</v>
      </c>
      <c r="R413" s="201">
        <f t="shared" si="798"/>
        <v>1</v>
      </c>
      <c r="AE413" s="49" t="str">
        <f t="shared" si="805"/>
        <v>PIC-e</v>
      </c>
      <c r="AF413" s="201">
        <f t="shared" si="799"/>
        <v>1</v>
      </c>
      <c r="AG413" s="47">
        <f t="shared" si="800"/>
        <v>1</v>
      </c>
      <c r="AH413" s="47" t="str">
        <f t="shared" si="801"/>
        <v/>
      </c>
      <c r="AI413" s="47" t="str">
        <f t="shared" si="802"/>
        <v/>
      </c>
      <c r="AJ413" s="201" t="str">
        <f t="shared" si="803"/>
        <v/>
      </c>
      <c r="BM413" s="46"/>
      <c r="BN413" s="46"/>
      <c r="BQ413" s="57"/>
      <c r="BR413" s="74"/>
      <c r="BS413" s="157"/>
      <c r="BT413" s="60"/>
      <c r="CP413" s="46"/>
      <c r="CQ413" s="46"/>
      <c r="CT413" s="57"/>
      <c r="CU413" s="74"/>
      <c r="CV413" s="157"/>
      <c r="CW413" s="60"/>
      <c r="DS413" s="46"/>
      <c r="DT413" s="46"/>
      <c r="DW413" s="57"/>
      <c r="DX413" s="74"/>
      <c r="DY413" s="157"/>
      <c r="DZ413" s="60"/>
      <c r="EV413" s="46"/>
      <c r="EW413" s="46"/>
      <c r="EZ413" s="57"/>
      <c r="FA413" s="74"/>
      <c r="FB413" s="157"/>
      <c r="FC413" s="60"/>
      <c r="FY413" s="46"/>
      <c r="FZ413" s="46"/>
      <c r="GC413" s="57"/>
      <c r="GD413" s="74"/>
      <c r="GE413" s="157"/>
      <c r="GF413" s="60"/>
      <c r="GS413" s="48">
        <v>11</v>
      </c>
      <c r="GT413" s="47">
        <v>4</v>
      </c>
      <c r="GU413" s="99" t="s">
        <v>205</v>
      </c>
      <c r="GV413" s="93">
        <v>1</v>
      </c>
      <c r="GW413" s="47" t="s">
        <v>206</v>
      </c>
      <c r="GX413" s="99" t="str">
        <f t="shared" si="774"/>
        <v>Te4</v>
      </c>
      <c r="GY413" s="48">
        <f t="shared" si="792"/>
        <v>20</v>
      </c>
      <c r="GZ413" s="94">
        <f t="shared" si="793"/>
        <v>2875392</v>
      </c>
      <c r="HA413" s="95">
        <f t="shared" si="779"/>
        <v>60.893398187099358</v>
      </c>
      <c r="HB413" s="51">
        <f t="shared" si="776"/>
        <v>2.2925077470496817E-2</v>
      </c>
      <c r="HC413" s="51">
        <f t="shared" si="777"/>
        <v>5.4740471587600122E-3</v>
      </c>
      <c r="HD413" s="453">
        <f t="shared" si="778"/>
        <v>3.9205905824654707E-3</v>
      </c>
      <c r="HE413" s="184"/>
    </row>
    <row r="414" spans="13:213">
      <c r="M414" s="49" t="str">
        <f t="shared" si="804"/>
        <v>PIC-e</v>
      </c>
      <c r="N414" s="201">
        <f t="shared" si="794"/>
        <v>1</v>
      </c>
      <c r="O414" s="47">
        <f t="shared" si="795"/>
        <v>1</v>
      </c>
      <c r="P414" s="47" t="str">
        <f t="shared" si="796"/>
        <v/>
      </c>
      <c r="Q414" s="47">
        <f t="shared" si="797"/>
        <v>1</v>
      </c>
      <c r="R414" s="201">
        <f t="shared" si="798"/>
        <v>1</v>
      </c>
      <c r="AE414" s="49" t="str">
        <f t="shared" si="805"/>
        <v>PIC-e</v>
      </c>
      <c r="AF414" s="201">
        <f t="shared" si="799"/>
        <v>1</v>
      </c>
      <c r="AG414" s="47">
        <f t="shared" si="800"/>
        <v>1</v>
      </c>
      <c r="AH414" s="47">
        <f t="shared" si="801"/>
        <v>1</v>
      </c>
      <c r="AI414" s="47" t="str">
        <f t="shared" si="802"/>
        <v/>
      </c>
      <c r="AJ414" s="201" t="str">
        <f t="shared" si="803"/>
        <v/>
      </c>
      <c r="BM414" s="46"/>
      <c r="BN414" s="46"/>
      <c r="BQ414" s="57"/>
      <c r="BR414" s="74"/>
      <c r="BS414" s="157"/>
      <c r="BT414" s="60"/>
      <c r="CP414" s="46"/>
      <c r="CQ414" s="46"/>
      <c r="CT414" s="57"/>
      <c r="CU414" s="74"/>
      <c r="CV414" s="157"/>
      <c r="CW414" s="60"/>
      <c r="DS414" s="46"/>
      <c r="DT414" s="46"/>
      <c r="DW414" s="57"/>
      <c r="DX414" s="74"/>
      <c r="DY414" s="157"/>
      <c r="DZ414" s="60"/>
      <c r="EV414" s="46"/>
      <c r="EW414" s="46"/>
      <c r="EZ414" s="57"/>
      <c r="FA414" s="74"/>
      <c r="FB414" s="157"/>
      <c r="FC414" s="60"/>
      <c r="FY414" s="46"/>
      <c r="FZ414" s="46"/>
      <c r="GC414" s="57"/>
      <c r="GD414" s="74"/>
      <c r="GE414" s="157"/>
      <c r="GF414" s="60"/>
      <c r="GS414" s="48">
        <v>11</v>
      </c>
      <c r="GT414" s="47">
        <v>3</v>
      </c>
      <c r="GU414" s="99" t="s">
        <v>205</v>
      </c>
      <c r="GV414" s="93">
        <v>1</v>
      </c>
      <c r="GW414" s="47" t="s">
        <v>206</v>
      </c>
      <c r="GX414" s="99" t="str">
        <f t="shared" si="774"/>
        <v>Te3</v>
      </c>
      <c r="GY414" s="48">
        <f t="shared" si="792"/>
        <v>10</v>
      </c>
      <c r="GZ414" s="94">
        <f t="shared" si="793"/>
        <v>2727504</v>
      </c>
      <c r="HA414" s="95">
        <f t="shared" si="779"/>
        <v>64.195099255583131</v>
      </c>
      <c r="HB414" s="51">
        <f t="shared" si="776"/>
        <v>2.1745988199553295E-2</v>
      </c>
      <c r="HC414" s="51">
        <f t="shared" si="777"/>
        <v>2.5962521843467894E-3</v>
      </c>
      <c r="HD414" s="453">
        <f t="shared" si="778"/>
        <v>6.6887551209952219E-3</v>
      </c>
      <c r="HE414" s="184"/>
    </row>
    <row r="415" spans="13:213">
      <c r="M415" s="49" t="str">
        <f t="shared" si="804"/>
        <v>PIC-e</v>
      </c>
      <c r="N415" s="201">
        <f t="shared" si="794"/>
        <v>1</v>
      </c>
      <c r="O415" s="47">
        <f t="shared" si="795"/>
        <v>1</v>
      </c>
      <c r="P415" s="47">
        <f t="shared" si="796"/>
        <v>1</v>
      </c>
      <c r="Q415" s="47">
        <f t="shared" si="797"/>
        <v>1</v>
      </c>
      <c r="R415" s="201">
        <f t="shared" si="798"/>
        <v>1</v>
      </c>
      <c r="AE415" s="49" t="str">
        <f t="shared" si="805"/>
        <v>PIC-e</v>
      </c>
      <c r="AF415" s="201" t="str">
        <f t="shared" si="799"/>
        <v/>
      </c>
      <c r="AG415" s="47">
        <f t="shared" si="800"/>
        <v>1</v>
      </c>
      <c r="AH415" s="47">
        <f t="shared" si="801"/>
        <v>1</v>
      </c>
      <c r="AI415" s="47" t="str">
        <f t="shared" si="802"/>
        <v/>
      </c>
      <c r="AJ415" s="201">
        <f t="shared" si="803"/>
        <v>1</v>
      </c>
      <c r="BM415" s="46"/>
      <c r="BN415" s="46"/>
      <c r="BQ415" s="60"/>
      <c r="BR415" s="74"/>
      <c r="BT415" s="60"/>
      <c r="CP415" s="46"/>
      <c r="CQ415" s="46"/>
      <c r="CT415" s="60"/>
      <c r="CU415" s="74"/>
      <c r="CW415" s="60"/>
      <c r="DS415" s="46"/>
      <c r="DT415" s="46"/>
      <c r="DW415" s="60"/>
      <c r="DX415" s="74"/>
      <c r="DZ415" s="60"/>
      <c r="EV415" s="46"/>
      <c r="EW415" s="46"/>
      <c r="EZ415" s="60"/>
      <c r="FA415" s="74"/>
      <c r="FC415" s="60"/>
      <c r="FY415" s="46"/>
      <c r="FZ415" s="46"/>
      <c r="GC415" s="60"/>
      <c r="GD415" s="74"/>
      <c r="GF415" s="60"/>
      <c r="GS415" s="48">
        <v>11</v>
      </c>
      <c r="GT415" s="47">
        <v>2</v>
      </c>
      <c r="GU415" s="99" t="s">
        <v>205</v>
      </c>
      <c r="GV415" s="93">
        <v>1</v>
      </c>
      <c r="GW415" s="47" t="s">
        <v>206</v>
      </c>
      <c r="GX415" s="99" t="str">
        <f t="shared" si="774"/>
        <v>Te2</v>
      </c>
      <c r="GY415" s="48">
        <f t="shared" si="792"/>
        <v>0</v>
      </c>
      <c r="GZ415" s="94">
        <f t="shared" si="793"/>
        <v>0</v>
      </c>
      <c r="HA415" s="95">
        <f t="shared" si="779"/>
        <v>0</v>
      </c>
      <c r="HB415" s="51">
        <f t="shared" si="776"/>
        <v>0</v>
      </c>
      <c r="HC415" s="51">
        <f t="shared" si="777"/>
        <v>0</v>
      </c>
      <c r="HD415" s="453">
        <f t="shared" si="778"/>
        <v>0</v>
      </c>
      <c r="HE415" s="184"/>
    </row>
    <row r="416" spans="13:213">
      <c r="M416" s="49" t="str">
        <f t="shared" si="804"/>
        <v>PIC-e</v>
      </c>
      <c r="N416" s="201">
        <f t="shared" si="794"/>
        <v>1</v>
      </c>
      <c r="O416" s="47">
        <f t="shared" si="795"/>
        <v>1</v>
      </c>
      <c r="P416" s="47">
        <f t="shared" si="796"/>
        <v>1</v>
      </c>
      <c r="Q416" s="47">
        <f t="shared" si="797"/>
        <v>1</v>
      </c>
      <c r="R416" s="201">
        <f t="shared" si="798"/>
        <v>1</v>
      </c>
      <c r="AE416" s="49" t="str">
        <f t="shared" si="805"/>
        <v>PIC-e</v>
      </c>
      <c r="AF416" s="201" t="str">
        <f t="shared" si="799"/>
        <v/>
      </c>
      <c r="AG416" s="47">
        <f t="shared" si="800"/>
        <v>1</v>
      </c>
      <c r="AH416" s="47">
        <f t="shared" si="801"/>
        <v>1</v>
      </c>
      <c r="AI416" s="47" t="str">
        <f t="shared" si="802"/>
        <v/>
      </c>
      <c r="AJ416" s="201">
        <f t="shared" si="803"/>
        <v>1</v>
      </c>
      <c r="BM416" s="46"/>
      <c r="BN416" s="46"/>
      <c r="BR416" s="74"/>
      <c r="BT416" s="60"/>
      <c r="CP416" s="46"/>
      <c r="CQ416" s="46"/>
      <c r="CU416" s="74"/>
      <c r="CW416" s="60"/>
      <c r="DS416" s="46"/>
      <c r="DT416" s="46"/>
      <c r="DX416" s="74"/>
      <c r="DZ416" s="60"/>
      <c r="EV416" s="46"/>
      <c r="EW416" s="46"/>
      <c r="FA416" s="74"/>
      <c r="FC416" s="60"/>
      <c r="FY416" s="46"/>
      <c r="FZ416" s="46"/>
      <c r="GD416" s="74"/>
      <c r="GF416" s="60"/>
      <c r="GS416" s="48">
        <v>11</v>
      </c>
      <c r="GT416" s="47">
        <v>1</v>
      </c>
      <c r="GU416" s="99" t="s">
        <v>205</v>
      </c>
      <c r="GV416" s="93">
        <v>1</v>
      </c>
      <c r="GW416" s="47" t="s">
        <v>206</v>
      </c>
      <c r="GX416" s="99" t="str">
        <f t="shared" si="774"/>
        <v>Te1</v>
      </c>
      <c r="GY416" s="48">
        <f t="shared" si="792"/>
        <v>0</v>
      </c>
      <c r="GZ416" s="94">
        <f t="shared" si="793"/>
        <v>0</v>
      </c>
      <c r="HA416" s="95">
        <f t="shared" si="779"/>
        <v>0</v>
      </c>
      <c r="HB416" s="51">
        <f t="shared" si="776"/>
        <v>0</v>
      </c>
      <c r="HC416" s="51">
        <f t="shared" si="777"/>
        <v>0</v>
      </c>
      <c r="HD416" s="453">
        <f t="shared" si="778"/>
        <v>0</v>
      </c>
      <c r="HE416" s="184"/>
    </row>
    <row r="417" spans="13:213">
      <c r="M417" s="49" t="str">
        <f t="shared" si="804"/>
        <v>PIC-e</v>
      </c>
      <c r="N417" s="201" t="str">
        <f t="shared" si="794"/>
        <v/>
      </c>
      <c r="O417" s="47">
        <f t="shared" si="795"/>
        <v>1</v>
      </c>
      <c r="P417" s="47">
        <f t="shared" si="796"/>
        <v>1</v>
      </c>
      <c r="Q417" s="47">
        <f t="shared" si="797"/>
        <v>1</v>
      </c>
      <c r="R417" s="201">
        <f t="shared" si="798"/>
        <v>1</v>
      </c>
      <c r="AE417" s="49" t="str">
        <f t="shared" si="805"/>
        <v>PIC-e</v>
      </c>
      <c r="AF417" s="201" t="str">
        <f t="shared" si="799"/>
        <v/>
      </c>
      <c r="AG417" s="47">
        <f t="shared" si="800"/>
        <v>1</v>
      </c>
      <c r="AH417" s="47">
        <f t="shared" si="801"/>
        <v>1</v>
      </c>
      <c r="AI417" s="47" t="str">
        <f t="shared" si="802"/>
        <v/>
      </c>
      <c r="AJ417" s="201">
        <f t="shared" si="803"/>
        <v>1</v>
      </c>
      <c r="BM417" s="46"/>
      <c r="BN417" s="46"/>
      <c r="BR417" s="74"/>
      <c r="BT417" s="60"/>
      <c r="CP417" s="46"/>
      <c r="CQ417" s="46"/>
      <c r="CU417" s="74"/>
      <c r="CW417" s="60"/>
      <c r="DS417" s="46"/>
      <c r="DT417" s="46"/>
      <c r="DX417" s="74"/>
      <c r="DZ417" s="60"/>
      <c r="EV417" s="46"/>
      <c r="EW417" s="46"/>
      <c r="FA417" s="74"/>
      <c r="FC417" s="60"/>
      <c r="FY417" s="46"/>
      <c r="FZ417" s="46"/>
      <c r="GD417" s="74"/>
      <c r="GF417" s="60"/>
      <c r="GS417" s="48">
        <v>12</v>
      </c>
      <c r="GT417" s="47">
        <v>5</v>
      </c>
      <c r="GU417" s="99" t="s">
        <v>205</v>
      </c>
      <c r="GV417" s="93">
        <v>1</v>
      </c>
      <c r="GW417" s="47" t="s">
        <v>206</v>
      </c>
      <c r="GX417" s="99" t="str">
        <f t="shared" si="774"/>
        <v>Nn5</v>
      </c>
      <c r="GY417" s="48">
        <f t="shared" si="792"/>
        <v>100</v>
      </c>
      <c r="GZ417" s="94">
        <f t="shared" si="793"/>
        <v>1492992</v>
      </c>
      <c r="HA417" s="95">
        <f t="shared" si="779"/>
        <v>117.27617428626543</v>
      </c>
      <c r="HB417" s="51">
        <f t="shared" si="776"/>
        <v>1.1903405609681039E-2</v>
      </c>
      <c r="HC417" s="51">
        <f t="shared" si="777"/>
        <v>1.4211468585242339E-2</v>
      </c>
      <c r="HD417" s="453">
        <f t="shared" si="778"/>
        <v>6.0844443846672916E-3</v>
      </c>
      <c r="HE417" s="184"/>
    </row>
    <row r="418" spans="13:213">
      <c r="M418" s="49" t="str">
        <f t="shared" si="804"/>
        <v>PIC-e</v>
      </c>
      <c r="N418" s="201" t="str">
        <f t="shared" si="794"/>
        <v/>
      </c>
      <c r="O418" s="47">
        <f t="shared" si="795"/>
        <v>1</v>
      </c>
      <c r="P418" s="47">
        <f t="shared" si="796"/>
        <v>1</v>
      </c>
      <c r="Q418" s="47">
        <f t="shared" si="797"/>
        <v>1</v>
      </c>
      <c r="R418" s="201">
        <f t="shared" si="798"/>
        <v>1</v>
      </c>
      <c r="AE418" s="49" t="str">
        <f t="shared" si="805"/>
        <v>PIC-e</v>
      </c>
      <c r="AF418" s="201" t="str">
        <f t="shared" si="799"/>
        <v/>
      </c>
      <c r="AG418" s="47">
        <f t="shared" si="800"/>
        <v>1</v>
      </c>
      <c r="AH418" s="47">
        <f t="shared" si="801"/>
        <v>1</v>
      </c>
      <c r="AI418" s="47">
        <f t="shared" si="802"/>
        <v>1</v>
      </c>
      <c r="AJ418" s="201">
        <f t="shared" si="803"/>
        <v>1</v>
      </c>
      <c r="BM418" s="46"/>
      <c r="BN418" s="46"/>
      <c r="BR418" s="74"/>
      <c r="BT418" s="60"/>
      <c r="CP418" s="46"/>
      <c r="CQ418" s="46"/>
      <c r="CU418" s="74"/>
      <c r="CW418" s="60"/>
      <c r="DS418" s="46"/>
      <c r="DT418" s="46"/>
      <c r="DX418" s="74"/>
      <c r="DZ418" s="60"/>
      <c r="EV418" s="46"/>
      <c r="EW418" s="46"/>
      <c r="FA418" s="74"/>
      <c r="FC418" s="60"/>
      <c r="FY418" s="46"/>
      <c r="FZ418" s="46"/>
      <c r="GD418" s="74"/>
      <c r="GF418" s="60"/>
      <c r="GS418" s="48">
        <v>12</v>
      </c>
      <c r="GT418" s="47">
        <v>4</v>
      </c>
      <c r="GU418" s="99" t="s">
        <v>205</v>
      </c>
      <c r="GV418" s="93">
        <v>1</v>
      </c>
      <c r="GW418" s="47" t="s">
        <v>206</v>
      </c>
      <c r="GX418" s="99" t="str">
        <f t="shared" si="774"/>
        <v>Nn4</v>
      </c>
      <c r="GY418" s="48">
        <f t="shared" si="792"/>
        <v>20</v>
      </c>
      <c r="GZ418" s="94">
        <f t="shared" si="793"/>
        <v>10202112</v>
      </c>
      <c r="HA418" s="95">
        <f t="shared" si="779"/>
        <v>17.16236696872177</v>
      </c>
      <c r="HB418" s="51">
        <f t="shared" si="776"/>
        <v>8.1339938332820438E-2</v>
      </c>
      <c r="HC418" s="51">
        <f t="shared" si="777"/>
        <v>1.9422340399831199E-2</v>
      </c>
      <c r="HD418" s="453">
        <f t="shared" si="778"/>
        <v>1.391055697047845E-2</v>
      </c>
      <c r="HE418" s="184"/>
    </row>
    <row r="419" spans="13:213">
      <c r="M419" s="49" t="str">
        <f t="shared" si="804"/>
        <v>PIC-e</v>
      </c>
      <c r="N419" s="201" t="str">
        <f t="shared" si="794"/>
        <v/>
      </c>
      <c r="O419" s="47">
        <f t="shared" si="795"/>
        <v>1</v>
      </c>
      <c r="P419" s="47">
        <f t="shared" si="796"/>
        <v>1</v>
      </c>
      <c r="Q419" s="47">
        <f t="shared" si="797"/>
        <v>1</v>
      </c>
      <c r="R419" s="201">
        <f t="shared" si="798"/>
        <v>1</v>
      </c>
      <c r="AE419" s="49" t="str">
        <f t="shared" si="805"/>
        <v>PIC-e</v>
      </c>
      <c r="AF419" s="201">
        <f t="shared" si="799"/>
        <v>1</v>
      </c>
      <c r="AG419" s="47">
        <f t="shared" si="800"/>
        <v>1</v>
      </c>
      <c r="AH419" s="47">
        <f t="shared" si="801"/>
        <v>1</v>
      </c>
      <c r="AI419" s="47">
        <f t="shared" si="802"/>
        <v>1</v>
      </c>
      <c r="AJ419" s="201">
        <f t="shared" si="803"/>
        <v>1</v>
      </c>
      <c r="BM419" s="46"/>
      <c r="BO419" s="49"/>
      <c r="BP419" s="49"/>
      <c r="BR419" s="74"/>
      <c r="BT419" s="60"/>
      <c r="CP419" s="46"/>
      <c r="CR419" s="49"/>
      <c r="CS419" s="49"/>
      <c r="CU419" s="74"/>
      <c r="CW419" s="60"/>
      <c r="DS419" s="46"/>
      <c r="DU419" s="49"/>
      <c r="DV419" s="49"/>
      <c r="DX419" s="74"/>
      <c r="DZ419" s="60"/>
      <c r="EV419" s="46"/>
      <c r="EX419" s="49"/>
      <c r="EY419" s="49"/>
      <c r="FA419" s="74"/>
      <c r="FC419" s="60"/>
      <c r="FY419" s="46"/>
      <c r="GA419" s="49"/>
      <c r="GB419" s="49"/>
      <c r="GD419" s="74"/>
      <c r="GF419" s="60"/>
      <c r="GS419" s="48">
        <v>12</v>
      </c>
      <c r="GT419" s="47">
        <v>3</v>
      </c>
      <c r="GU419" s="99" t="s">
        <v>205</v>
      </c>
      <c r="GV419" s="93">
        <v>1</v>
      </c>
      <c r="GW419" s="47" t="s">
        <v>206</v>
      </c>
      <c r="GX419" s="99" t="str">
        <f t="shared" si="774"/>
        <v>Nn3</v>
      </c>
      <c r="GY419" s="48">
        <f t="shared" si="792"/>
        <v>10</v>
      </c>
      <c r="GZ419" s="94">
        <f t="shared" si="793"/>
        <v>12994560</v>
      </c>
      <c r="HA419" s="95">
        <f t="shared" si="779"/>
        <v>13.474283854166666</v>
      </c>
      <c r="HB419" s="51">
        <f t="shared" si="776"/>
        <v>0.1036037154916683</v>
      </c>
      <c r="HC419" s="51">
        <f t="shared" si="777"/>
        <v>1.2369241176044259E-2</v>
      </c>
      <c r="HD419" s="453">
        <f t="shared" si="778"/>
        <v>3.1867021916404031E-2</v>
      </c>
      <c r="HE419" s="184"/>
    </row>
    <row r="420" spans="13:213">
      <c r="M420" s="49" t="str">
        <f t="shared" si="804"/>
        <v>PIC-e</v>
      </c>
      <c r="N420" s="201" t="str">
        <f t="shared" si="794"/>
        <v/>
      </c>
      <c r="O420" s="47">
        <f t="shared" si="795"/>
        <v>1</v>
      </c>
      <c r="P420" s="47">
        <f t="shared" si="796"/>
        <v>1</v>
      </c>
      <c r="Q420" s="47">
        <f t="shared" si="797"/>
        <v>1</v>
      </c>
      <c r="R420" s="201">
        <f t="shared" si="798"/>
        <v>1</v>
      </c>
      <c r="AE420" s="49" t="str">
        <f t="shared" si="805"/>
        <v>PIC-e</v>
      </c>
      <c r="AF420" s="201" t="str">
        <f t="shared" si="799"/>
        <v/>
      </c>
      <c r="AG420" s="47">
        <f t="shared" si="800"/>
        <v>1</v>
      </c>
      <c r="AH420" s="47">
        <f t="shared" si="801"/>
        <v>1</v>
      </c>
      <c r="AI420" s="47">
        <f t="shared" si="802"/>
        <v>1</v>
      </c>
      <c r="AJ420" s="201">
        <f t="shared" si="803"/>
        <v>1</v>
      </c>
      <c r="BM420" s="46"/>
      <c r="BN420" s="46"/>
      <c r="BQ420" s="57"/>
      <c r="BR420" s="74"/>
      <c r="BS420" s="157"/>
      <c r="BT420" s="60"/>
      <c r="CP420" s="46"/>
      <c r="CQ420" s="46"/>
      <c r="CT420" s="57"/>
      <c r="CU420" s="74"/>
      <c r="CV420" s="157"/>
      <c r="CW420" s="60"/>
      <c r="DS420" s="46"/>
      <c r="DT420" s="46"/>
      <c r="DW420" s="57"/>
      <c r="DX420" s="74"/>
      <c r="DY420" s="157"/>
      <c r="DZ420" s="60"/>
      <c r="EV420" s="46"/>
      <c r="EW420" s="46"/>
      <c r="EZ420" s="57"/>
      <c r="FA420" s="74"/>
      <c r="FB420" s="157"/>
      <c r="FC420" s="60"/>
      <c r="FY420" s="46"/>
      <c r="FZ420" s="46"/>
      <c r="GC420" s="57"/>
      <c r="GD420" s="74"/>
      <c r="GE420" s="157"/>
      <c r="GF420" s="60"/>
      <c r="GS420" s="48">
        <v>12</v>
      </c>
      <c r="GT420" s="47">
        <v>2</v>
      </c>
      <c r="GU420" s="99" t="s">
        <v>205</v>
      </c>
      <c r="GV420" s="93">
        <v>1</v>
      </c>
      <c r="GW420" s="47" t="s">
        <v>206</v>
      </c>
      <c r="GX420" s="99" t="str">
        <f t="shared" si="774"/>
        <v>Nn2</v>
      </c>
      <c r="GY420" s="48">
        <f t="shared" si="792"/>
        <v>0</v>
      </c>
      <c r="GZ420" s="94">
        <f t="shared" si="793"/>
        <v>0</v>
      </c>
      <c r="HA420" s="95">
        <f t="shared" si="779"/>
        <v>0</v>
      </c>
      <c r="HB420" s="51">
        <f t="shared" si="776"/>
        <v>0</v>
      </c>
      <c r="HC420" s="51">
        <f t="shared" si="777"/>
        <v>0</v>
      </c>
      <c r="HD420" s="453">
        <f t="shared" si="778"/>
        <v>0</v>
      </c>
      <c r="HE420" s="184"/>
    </row>
    <row r="421" spans="13:213">
      <c r="M421" s="49" t="str">
        <f t="shared" si="804"/>
        <v>PIC-e</v>
      </c>
      <c r="N421" s="201">
        <f t="shared" si="794"/>
        <v>1</v>
      </c>
      <c r="O421" s="47">
        <f t="shared" si="795"/>
        <v>1</v>
      </c>
      <c r="P421" s="47">
        <f t="shared" si="796"/>
        <v>1</v>
      </c>
      <c r="Q421" s="47">
        <f t="shared" si="797"/>
        <v>1</v>
      </c>
      <c r="R421" s="201">
        <f t="shared" si="798"/>
        <v>1</v>
      </c>
      <c r="AE421" s="49" t="str">
        <f t="shared" si="805"/>
        <v>PIC-e</v>
      </c>
      <c r="AF421" s="201" t="str">
        <f t="shared" si="799"/>
        <v/>
      </c>
      <c r="AG421" s="47">
        <f t="shared" si="800"/>
        <v>1</v>
      </c>
      <c r="AH421" s="47">
        <f t="shared" si="801"/>
        <v>1</v>
      </c>
      <c r="AI421" s="47">
        <f t="shared" si="802"/>
        <v>1</v>
      </c>
      <c r="AJ421" s="201">
        <f t="shared" si="803"/>
        <v>1</v>
      </c>
      <c r="BM421" s="46"/>
      <c r="BN421" s="46"/>
      <c r="BQ421" s="57"/>
      <c r="BR421" s="74"/>
      <c r="BS421" s="157"/>
      <c r="BT421" s="60"/>
      <c r="CP421" s="46"/>
      <c r="CQ421" s="46"/>
      <c r="CT421" s="57"/>
      <c r="CU421" s="74"/>
      <c r="CV421" s="157"/>
      <c r="CW421" s="60"/>
      <c r="DS421" s="46"/>
      <c r="DT421" s="46"/>
      <c r="DW421" s="57"/>
      <c r="DX421" s="74"/>
      <c r="DY421" s="157"/>
      <c r="DZ421" s="60"/>
      <c r="EV421" s="46"/>
      <c r="EW421" s="46"/>
      <c r="EZ421" s="57"/>
      <c r="FA421" s="74"/>
      <c r="FB421" s="157"/>
      <c r="FC421" s="60"/>
      <c r="FY421" s="46"/>
      <c r="FZ421" s="46"/>
      <c r="GC421" s="57"/>
      <c r="GD421" s="74"/>
      <c r="GE421" s="157"/>
      <c r="GF421" s="60"/>
      <c r="GS421" s="48">
        <v>12</v>
      </c>
      <c r="GT421" s="47">
        <v>1</v>
      </c>
      <c r="GU421" s="99" t="s">
        <v>205</v>
      </c>
      <c r="GV421" s="93">
        <v>1</v>
      </c>
      <c r="GW421" s="47" t="s">
        <v>206</v>
      </c>
      <c r="GX421" s="99" t="str">
        <f t="shared" si="774"/>
        <v>Nn1</v>
      </c>
      <c r="GY421" s="48">
        <f t="shared" si="792"/>
        <v>0</v>
      </c>
      <c r="GZ421" s="94">
        <f t="shared" si="793"/>
        <v>0</v>
      </c>
      <c r="HA421" s="95">
        <f t="shared" si="779"/>
        <v>0</v>
      </c>
      <c r="HB421" s="51">
        <f t="shared" si="776"/>
        <v>0</v>
      </c>
      <c r="HC421" s="51">
        <f t="shared" si="777"/>
        <v>0</v>
      </c>
      <c r="HD421" s="453">
        <f t="shared" si="778"/>
        <v>0</v>
      </c>
      <c r="HE421" s="185"/>
    </row>
    <row r="422" spans="13:213">
      <c r="M422" s="49" t="str">
        <f t="shared" si="804"/>
        <v>PIC-e</v>
      </c>
      <c r="N422" s="201" t="str">
        <f t="shared" si="794"/>
        <v/>
      </c>
      <c r="O422" s="47">
        <f t="shared" si="795"/>
        <v>1</v>
      </c>
      <c r="P422" s="47">
        <f t="shared" si="796"/>
        <v>1</v>
      </c>
      <c r="Q422" s="47">
        <f t="shared" si="797"/>
        <v>1</v>
      </c>
      <c r="R422" s="201">
        <f t="shared" si="798"/>
        <v>1</v>
      </c>
      <c r="AE422" s="49" t="str">
        <f t="shared" si="805"/>
        <v>PIC-e</v>
      </c>
      <c r="AF422" s="201" t="str">
        <f t="shared" si="799"/>
        <v/>
      </c>
      <c r="AG422" s="47" t="str">
        <f t="shared" si="800"/>
        <v/>
      </c>
      <c r="AH422" s="47">
        <f t="shared" si="801"/>
        <v>1</v>
      </c>
      <c r="AI422" s="47">
        <f t="shared" si="802"/>
        <v>1</v>
      </c>
      <c r="AJ422" s="201">
        <f t="shared" si="803"/>
        <v>1</v>
      </c>
      <c r="BM422" s="46"/>
      <c r="BN422" s="46"/>
      <c r="BQ422" s="57"/>
      <c r="BR422" s="74"/>
      <c r="BS422" s="157"/>
      <c r="BT422" s="60"/>
      <c r="CP422" s="46"/>
      <c r="CQ422" s="46"/>
      <c r="CT422" s="57"/>
      <c r="CU422" s="74"/>
      <c r="CV422" s="157"/>
      <c r="CW422" s="60"/>
      <c r="DS422" s="46"/>
      <c r="DT422" s="46"/>
      <c r="DW422" s="57"/>
      <c r="DX422" s="74"/>
      <c r="DY422" s="157"/>
      <c r="DZ422" s="60"/>
      <c r="EV422" s="46"/>
      <c r="EW422" s="46"/>
      <c r="EZ422" s="57"/>
      <c r="FA422" s="74"/>
      <c r="FB422" s="157"/>
      <c r="FC422" s="60"/>
      <c r="FY422" s="46"/>
      <c r="FZ422" s="46"/>
      <c r="GC422" s="57"/>
      <c r="GD422" s="74"/>
      <c r="GE422" s="157"/>
      <c r="GF422" s="60"/>
      <c r="GS422" s="48">
        <v>13</v>
      </c>
      <c r="GT422" s="47">
        <v>5</v>
      </c>
      <c r="GU422" s="99" t="s">
        <v>205</v>
      </c>
      <c r="GV422" s="93">
        <v>1</v>
      </c>
      <c r="GW422" s="141" t="s">
        <v>130</v>
      </c>
      <c r="GX422" s="99" t="str">
        <f t="shared" si="774"/>
        <v>Sc5</v>
      </c>
      <c r="GY422" s="48">
        <f t="shared" si="792"/>
        <v>1800</v>
      </c>
      <c r="GZ422" s="94">
        <f t="shared" si="793"/>
        <v>1152</v>
      </c>
      <c r="HA422" s="95">
        <f t="shared" si="779"/>
        <v>151989.921875</v>
      </c>
      <c r="HB422" s="51">
        <f t="shared" si="776"/>
        <v>9.1847265506798137E-6</v>
      </c>
      <c r="HC422" s="51">
        <f t="shared" si="777"/>
        <v>1.9738150812836583E-4</v>
      </c>
      <c r="HD422" s="453">
        <f t="shared" si="778"/>
        <v>5.6014180334542068E-3</v>
      </c>
      <c r="HE422" s="185"/>
    </row>
    <row r="423" spans="13:213">
      <c r="M423" s="49" t="str">
        <f t="shared" si="804"/>
        <v>PIC-e</v>
      </c>
      <c r="N423" s="201" t="str">
        <f t="shared" si="794"/>
        <v/>
      </c>
      <c r="O423" s="47" t="str">
        <f t="shared" si="795"/>
        <v/>
      </c>
      <c r="P423" s="47">
        <f t="shared" si="796"/>
        <v>1</v>
      </c>
      <c r="Q423" s="47">
        <f t="shared" si="797"/>
        <v>1</v>
      </c>
      <c r="R423" s="201" t="str">
        <f t="shared" si="798"/>
        <v/>
      </c>
      <c r="AE423" s="49" t="str">
        <f t="shared" si="805"/>
        <v>PIC-e</v>
      </c>
      <c r="AF423" s="201" t="str">
        <f t="shared" si="799"/>
        <v/>
      </c>
      <c r="AG423" s="47" t="str">
        <f t="shared" si="800"/>
        <v/>
      </c>
      <c r="AH423" s="47">
        <f t="shared" si="801"/>
        <v>1</v>
      </c>
      <c r="AI423" s="47">
        <f t="shared" si="802"/>
        <v>1</v>
      </c>
      <c r="AJ423" s="201">
        <f t="shared" si="803"/>
        <v>1</v>
      </c>
      <c r="BM423" s="46"/>
      <c r="BN423" s="46"/>
      <c r="BQ423" s="57"/>
      <c r="BR423" s="74"/>
      <c r="BS423" s="157"/>
      <c r="BT423" s="60"/>
      <c r="CP423" s="46"/>
      <c r="CQ423" s="46"/>
      <c r="CT423" s="57"/>
      <c r="CU423" s="74"/>
      <c r="CV423" s="157"/>
      <c r="CW423" s="60"/>
      <c r="DS423" s="46"/>
      <c r="DT423" s="46"/>
      <c r="DW423" s="57"/>
      <c r="DX423" s="74"/>
      <c r="DY423" s="157"/>
      <c r="DZ423" s="60"/>
      <c r="EV423" s="46"/>
      <c r="EW423" s="46"/>
      <c r="EZ423" s="57"/>
      <c r="FA423" s="74"/>
      <c r="FB423" s="157"/>
      <c r="FC423" s="60"/>
      <c r="FY423" s="46"/>
      <c r="FZ423" s="46"/>
      <c r="GC423" s="57"/>
      <c r="GD423" s="74"/>
      <c r="GE423" s="157"/>
      <c r="GF423" s="60"/>
      <c r="GS423" s="48">
        <v>13</v>
      </c>
      <c r="GT423" s="47">
        <v>4</v>
      </c>
      <c r="GU423" s="99" t="s">
        <v>205</v>
      </c>
      <c r="GV423" s="93">
        <v>1</v>
      </c>
      <c r="GW423" s="141" t="s">
        <v>130</v>
      </c>
      <c r="GX423" s="99" t="str">
        <f t="shared" si="774"/>
        <v>Sc4</v>
      </c>
      <c r="GY423" s="48">
        <f t="shared" si="792"/>
        <v>600</v>
      </c>
      <c r="GZ423" s="94">
        <f t="shared" si="793"/>
        <v>62208</v>
      </c>
      <c r="HA423" s="95">
        <f t="shared" si="779"/>
        <v>2814.6281828703704</v>
      </c>
      <c r="HB423" s="51">
        <f t="shared" si="776"/>
        <v>4.9597523373670995E-4</v>
      </c>
      <c r="HC423" s="51">
        <f t="shared" si="777"/>
        <v>3.5528671463105847E-3</v>
      </c>
      <c r="HD423" s="453">
        <f t="shared" si="778"/>
        <v>2.9928199986488466E-2</v>
      </c>
      <c r="HE423" s="184"/>
    </row>
    <row r="424" spans="13:213">
      <c r="M424" s="49" t="str">
        <f t="shared" si="804"/>
        <v>PIC-e</v>
      </c>
      <c r="N424" s="201" t="str">
        <f t="shared" si="794"/>
        <v/>
      </c>
      <c r="O424" s="47" t="str">
        <f t="shared" si="795"/>
        <v/>
      </c>
      <c r="P424" s="47">
        <f t="shared" si="796"/>
        <v>1</v>
      </c>
      <c r="Q424" s="47" t="str">
        <f t="shared" si="797"/>
        <v/>
      </c>
      <c r="R424" s="201" t="str">
        <f t="shared" si="798"/>
        <v/>
      </c>
      <c r="AE424" s="49" t="str">
        <f t="shared" si="805"/>
        <v>PIC-e</v>
      </c>
      <c r="AF424" s="201" t="str">
        <f t="shared" si="799"/>
        <v/>
      </c>
      <c r="AG424" s="47" t="str">
        <f t="shared" si="800"/>
        <v/>
      </c>
      <c r="AH424" s="47">
        <f t="shared" si="801"/>
        <v>1</v>
      </c>
      <c r="AI424" s="47" t="str">
        <f t="shared" si="802"/>
        <v/>
      </c>
      <c r="AJ424" s="201">
        <f t="shared" si="803"/>
        <v>1</v>
      </c>
      <c r="BM424" s="46"/>
      <c r="BN424" s="46"/>
      <c r="BQ424" s="57"/>
      <c r="BR424" s="74"/>
      <c r="BS424" s="157"/>
      <c r="BT424" s="60"/>
      <c r="CP424" s="46"/>
      <c r="CQ424" s="46"/>
      <c r="CT424" s="57"/>
      <c r="CU424" s="74"/>
      <c r="CV424" s="157"/>
      <c r="CW424" s="60"/>
      <c r="DS424" s="46"/>
      <c r="DT424" s="46"/>
      <c r="DW424" s="57"/>
      <c r="DX424" s="74"/>
      <c r="DY424" s="157"/>
      <c r="DZ424" s="60"/>
      <c r="EV424" s="46"/>
      <c r="EW424" s="46"/>
      <c r="EZ424" s="57"/>
      <c r="FA424" s="74"/>
      <c r="FB424" s="157"/>
      <c r="FC424" s="60"/>
      <c r="FY424" s="46"/>
      <c r="FZ424" s="46"/>
      <c r="GC424" s="57"/>
      <c r="GD424" s="74"/>
      <c r="GE424" s="157"/>
      <c r="GF424" s="60"/>
      <c r="GS424" s="48">
        <v>13</v>
      </c>
      <c r="GT424" s="47">
        <v>3</v>
      </c>
      <c r="GU424" s="99" t="s">
        <v>205</v>
      </c>
      <c r="GV424" s="93">
        <v>1</v>
      </c>
      <c r="GW424" s="141" t="s">
        <v>130</v>
      </c>
      <c r="GX424" s="99" t="str">
        <f t="shared" si="774"/>
        <v>Sc3</v>
      </c>
      <c r="GY424" s="48">
        <f t="shared" si="792"/>
        <v>120</v>
      </c>
      <c r="GZ424" s="94">
        <f t="shared" si="793"/>
        <v>1286584</v>
      </c>
      <c r="HA424" s="95">
        <f t="shared" si="779"/>
        <v>136.09091205859858</v>
      </c>
      <c r="HB424" s="51">
        <f t="shared" si="776"/>
        <v>1.0257744986527637E-2</v>
      </c>
      <c r="HC424" s="51">
        <f t="shared" si="777"/>
        <v>1.4696058463763045E-2</v>
      </c>
      <c r="HD424" s="453">
        <f t="shared" si="778"/>
        <v>1.0197752838966054E-2</v>
      </c>
      <c r="HE424" s="184"/>
    </row>
    <row r="425" spans="13:213">
      <c r="M425" s="49" t="str">
        <f t="shared" si="804"/>
        <v>PIC-e</v>
      </c>
      <c r="N425" s="201" t="str">
        <f t="shared" si="794"/>
        <v/>
      </c>
      <c r="O425" s="47" t="str">
        <f t="shared" si="795"/>
        <v/>
      </c>
      <c r="P425" s="47">
        <f t="shared" si="796"/>
        <v>1</v>
      </c>
      <c r="Q425" s="47" t="str">
        <f t="shared" si="797"/>
        <v/>
      </c>
      <c r="R425" s="201" t="str">
        <f t="shared" si="798"/>
        <v/>
      </c>
      <c r="AE425" s="49" t="str">
        <f t="shared" si="805"/>
        <v>PIC-e</v>
      </c>
      <c r="AF425" s="201">
        <f t="shared" si="799"/>
        <v>1</v>
      </c>
      <c r="AG425" s="47" t="str">
        <f t="shared" si="800"/>
        <v/>
      </c>
      <c r="AH425" s="47">
        <f t="shared" si="801"/>
        <v>1</v>
      </c>
      <c r="AI425" s="47" t="str">
        <f t="shared" si="802"/>
        <v/>
      </c>
      <c r="AJ425" s="201">
        <f t="shared" si="803"/>
        <v>1</v>
      </c>
      <c r="BM425" s="46"/>
      <c r="BN425" s="46"/>
      <c r="BQ425" s="57"/>
      <c r="BR425" s="74"/>
      <c r="BS425" s="157"/>
      <c r="BT425" s="60"/>
      <c r="CP425" s="46"/>
      <c r="CQ425" s="46"/>
      <c r="CT425" s="57"/>
      <c r="CU425" s="74"/>
      <c r="CV425" s="157"/>
      <c r="CW425" s="60"/>
      <c r="DS425" s="46"/>
      <c r="DT425" s="46"/>
      <c r="DW425" s="57"/>
      <c r="DX425" s="74"/>
      <c r="DY425" s="157"/>
      <c r="DZ425" s="60"/>
      <c r="EV425" s="46"/>
      <c r="EW425" s="46"/>
      <c r="EZ425" s="57"/>
      <c r="FA425" s="74"/>
      <c r="FB425" s="157"/>
      <c r="FC425" s="60"/>
      <c r="FY425" s="46"/>
      <c r="FZ425" s="46"/>
      <c r="GC425" s="57"/>
      <c r="GD425" s="74"/>
      <c r="GE425" s="157"/>
      <c r="GF425" s="60"/>
      <c r="GS425" s="48">
        <v>13</v>
      </c>
      <c r="GT425" s="47">
        <v>2</v>
      </c>
      <c r="GU425" s="99" t="s">
        <v>205</v>
      </c>
      <c r="GV425" s="93">
        <v>1</v>
      </c>
      <c r="GW425" s="141" t="s">
        <v>130</v>
      </c>
      <c r="GX425" s="99" t="str">
        <f t="shared" si="774"/>
        <v>Sc2</v>
      </c>
      <c r="GY425" s="48">
        <f t="shared" si="792"/>
        <v>0</v>
      </c>
      <c r="GZ425" s="94">
        <f t="shared" si="793"/>
        <v>0</v>
      </c>
      <c r="HA425" s="95">
        <f t="shared" si="779"/>
        <v>0</v>
      </c>
      <c r="HB425" s="51">
        <f t="shared" si="776"/>
        <v>0</v>
      </c>
      <c r="HC425" s="51">
        <f t="shared" si="777"/>
        <v>0</v>
      </c>
      <c r="HD425" s="453">
        <f t="shared" si="778"/>
        <v>0</v>
      </c>
      <c r="HE425" s="184"/>
    </row>
    <row r="426" spans="13:213">
      <c r="M426" s="49" t="str">
        <f t="shared" si="804"/>
        <v>PIC-e</v>
      </c>
      <c r="N426" s="201" t="str">
        <f t="shared" si="794"/>
        <v/>
      </c>
      <c r="O426" s="47" t="str">
        <f t="shared" si="795"/>
        <v/>
      </c>
      <c r="P426" s="47">
        <f t="shared" si="796"/>
        <v>1</v>
      </c>
      <c r="Q426" s="47" t="str">
        <f t="shared" si="797"/>
        <v/>
      </c>
      <c r="R426" s="201">
        <f t="shared" si="798"/>
        <v>1</v>
      </c>
      <c r="AE426" s="49" t="str">
        <f t="shared" si="805"/>
        <v>PIC-e</v>
      </c>
      <c r="AF426" s="201">
        <f t="shared" si="799"/>
        <v>1</v>
      </c>
      <c r="AG426" s="47" t="str">
        <f t="shared" si="800"/>
        <v/>
      </c>
      <c r="AH426" s="47" t="str">
        <f t="shared" si="801"/>
        <v/>
      </c>
      <c r="AI426" s="47" t="str">
        <f t="shared" si="802"/>
        <v/>
      </c>
      <c r="AJ426" s="201">
        <f t="shared" si="803"/>
        <v>1</v>
      </c>
      <c r="BM426" s="46"/>
      <c r="BN426" s="46"/>
      <c r="BR426" s="74"/>
      <c r="BT426" s="60"/>
      <c r="BU426" s="60"/>
      <c r="CP426" s="46"/>
      <c r="CQ426" s="46"/>
      <c r="CU426" s="74"/>
      <c r="CW426" s="60"/>
      <c r="CX426" s="60"/>
      <c r="DS426" s="46"/>
      <c r="DT426" s="46"/>
      <c r="DX426" s="74"/>
      <c r="DZ426" s="60"/>
      <c r="EA426" s="60"/>
      <c r="EV426" s="46"/>
      <c r="EW426" s="46"/>
      <c r="FA426" s="74"/>
      <c r="FC426" s="60"/>
      <c r="FD426" s="60"/>
      <c r="FY426" s="46"/>
      <c r="FZ426" s="46"/>
      <c r="GD426" s="74"/>
      <c r="GF426" s="60"/>
      <c r="GG426" s="60"/>
      <c r="GS426" s="48">
        <v>1</v>
      </c>
      <c r="GT426" s="47">
        <v>5</v>
      </c>
      <c r="GU426" s="97" t="s">
        <v>240</v>
      </c>
      <c r="GV426" s="93">
        <f>+GU$359</f>
        <v>3</v>
      </c>
      <c r="GW426" s="47" t="s">
        <v>206</v>
      </c>
      <c r="GX426" s="99" t="str">
        <f t="shared" ref="GX426:GX489" si="806">CONCATENATE(INDEX($AV$4:$AV$16,MATCH(GS426,$AT$4:$AT$16,0)),GT426)</f>
        <v>Wd5</v>
      </c>
      <c r="GY426" s="48">
        <f t="shared" si="792"/>
        <v>0</v>
      </c>
      <c r="GZ426" s="306">
        <f t="shared" ref="GZ426:GZ457" si="807">SUMIF($CP$86:$CP$159,GX426,$DD$86:$DD$159)*$GX$358/$AN$56*$AN$4/$AN$42</f>
        <v>0</v>
      </c>
      <c r="HA426" s="95">
        <f>IF(GZ426=0,0,$AN$4/GZ426)</f>
        <v>0</v>
      </c>
      <c r="HB426" s="51">
        <f t="shared" ref="HB426:HB489" si="808">GZ426/$GZ$306</f>
        <v>0</v>
      </c>
      <c r="HC426" s="51">
        <f t="shared" ref="HC426:HC489" si="809">PRODUCT(GY426:GZ426)/$AN$4/$AM$19</f>
        <v>0</v>
      </c>
      <c r="HD426" s="453">
        <f t="shared" ref="HD426:HD489" si="810">(GY426/$AM$19-HC$618)^2*GZ426/$AN$4</f>
        <v>0</v>
      </c>
      <c r="HE426" s="184"/>
    </row>
    <row r="427" spans="13:213">
      <c r="M427" s="49" t="str">
        <f t="shared" si="804"/>
        <v>PIC-e</v>
      </c>
      <c r="N427" s="201" t="str">
        <f t="shared" si="794"/>
        <v/>
      </c>
      <c r="O427" s="47" t="str">
        <f t="shared" si="795"/>
        <v/>
      </c>
      <c r="P427" s="47" t="str">
        <f t="shared" si="796"/>
        <v/>
      </c>
      <c r="Q427" s="47" t="str">
        <f t="shared" si="797"/>
        <v/>
      </c>
      <c r="R427" s="201">
        <f t="shared" si="798"/>
        <v>1</v>
      </c>
      <c r="AE427" s="49" t="str">
        <f t="shared" si="805"/>
        <v>PIC-e</v>
      </c>
      <c r="AF427" s="201">
        <f t="shared" si="799"/>
        <v>1</v>
      </c>
      <c r="AG427" s="47" t="str">
        <f t="shared" si="800"/>
        <v/>
      </c>
      <c r="AH427" s="47" t="str">
        <f t="shared" si="801"/>
        <v/>
      </c>
      <c r="AI427" s="47" t="str">
        <f t="shared" si="802"/>
        <v/>
      </c>
      <c r="AJ427" s="201">
        <f t="shared" si="803"/>
        <v>1</v>
      </c>
      <c r="BM427" s="46"/>
      <c r="BO427" s="49"/>
      <c r="BP427" s="49"/>
      <c r="BR427" s="74"/>
      <c r="BT427" s="60"/>
      <c r="CP427" s="46"/>
      <c r="CR427" s="49"/>
      <c r="CS427" s="49"/>
      <c r="CU427" s="74"/>
      <c r="CW427" s="60"/>
      <c r="DS427" s="46"/>
      <c r="DU427" s="49"/>
      <c r="DV427" s="49"/>
      <c r="DX427" s="74"/>
      <c r="DZ427" s="60"/>
      <c r="EV427" s="46"/>
      <c r="EX427" s="49"/>
      <c r="EY427" s="49"/>
      <c r="FA427" s="74"/>
      <c r="FC427" s="60"/>
      <c r="FY427" s="46"/>
      <c r="GA427" s="49"/>
      <c r="GB427" s="49"/>
      <c r="GD427" s="74"/>
      <c r="GF427" s="60"/>
      <c r="GS427" s="48">
        <v>1</v>
      </c>
      <c r="GT427" s="47">
        <v>4</v>
      </c>
      <c r="GU427" s="97" t="s">
        <v>240</v>
      </c>
      <c r="GV427" s="93">
        <f t="shared" ref="GV427:GV489" si="811">+GU$359</f>
        <v>3</v>
      </c>
      <c r="GW427" s="47" t="s">
        <v>206</v>
      </c>
      <c r="GX427" s="99" t="str">
        <f t="shared" si="806"/>
        <v>Wd4</v>
      </c>
      <c r="GY427" s="48">
        <f t="shared" si="792"/>
        <v>0</v>
      </c>
      <c r="GZ427" s="306">
        <f t="shared" si="807"/>
        <v>0</v>
      </c>
      <c r="HA427" s="95">
        <f t="shared" ref="HA427:HA489" si="812">IF(GZ427=0,0,$AN$4/GZ427)</f>
        <v>0</v>
      </c>
      <c r="HB427" s="51">
        <f t="shared" si="808"/>
        <v>0</v>
      </c>
      <c r="HC427" s="51">
        <f t="shared" si="809"/>
        <v>0</v>
      </c>
      <c r="HD427" s="453">
        <f t="shared" si="810"/>
        <v>0</v>
      </c>
      <c r="HE427" s="68"/>
    </row>
    <row r="428" spans="13:213">
      <c r="M428" s="49" t="str">
        <f t="shared" si="804"/>
        <v>PIC-e</v>
      </c>
      <c r="N428" s="201">
        <f t="shared" si="794"/>
        <v>1</v>
      </c>
      <c r="O428" s="47" t="str">
        <f t="shared" si="795"/>
        <v/>
      </c>
      <c r="P428" s="47" t="str">
        <f t="shared" si="796"/>
        <v/>
      </c>
      <c r="Q428" s="47">
        <f t="shared" si="797"/>
        <v>1</v>
      </c>
      <c r="R428" s="201">
        <f t="shared" si="798"/>
        <v>1</v>
      </c>
      <c r="AE428" s="49" t="str">
        <f t="shared" si="805"/>
        <v>PIC-e</v>
      </c>
      <c r="AF428" s="201">
        <f t="shared" si="799"/>
        <v>1</v>
      </c>
      <c r="AG428" s="47" t="str">
        <f t="shared" si="800"/>
        <v/>
      </c>
      <c r="AH428" s="47" t="str">
        <f t="shared" si="801"/>
        <v/>
      </c>
      <c r="AI428" s="47">
        <f t="shared" si="802"/>
        <v>1</v>
      </c>
      <c r="AJ428" s="201">
        <f t="shared" si="803"/>
        <v>1</v>
      </c>
      <c r="BM428" s="46"/>
      <c r="BN428" s="46"/>
      <c r="BQ428" s="57"/>
      <c r="BR428" s="74"/>
      <c r="BS428" s="157"/>
      <c r="BT428" s="60"/>
      <c r="CP428" s="46"/>
      <c r="CQ428" s="46"/>
      <c r="CT428" s="57"/>
      <c r="CU428" s="74"/>
      <c r="CV428" s="157"/>
      <c r="CW428" s="60"/>
      <c r="DS428" s="46"/>
      <c r="DT428" s="46"/>
      <c r="DW428" s="57"/>
      <c r="DX428" s="74"/>
      <c r="DY428" s="157"/>
      <c r="DZ428" s="60"/>
      <c r="EV428" s="46"/>
      <c r="EW428" s="46"/>
      <c r="EZ428" s="57"/>
      <c r="FA428" s="74"/>
      <c r="FB428" s="157"/>
      <c r="FC428" s="60"/>
      <c r="FY428" s="46"/>
      <c r="FZ428" s="46"/>
      <c r="GC428" s="57"/>
      <c r="GD428" s="74"/>
      <c r="GE428" s="157"/>
      <c r="GF428" s="60"/>
      <c r="GS428" s="48">
        <v>1</v>
      </c>
      <c r="GT428" s="47">
        <v>3</v>
      </c>
      <c r="GU428" s="97" t="s">
        <v>240</v>
      </c>
      <c r="GV428" s="93">
        <f t="shared" si="811"/>
        <v>3</v>
      </c>
      <c r="GW428" s="47" t="s">
        <v>206</v>
      </c>
      <c r="GX428" s="99" t="str">
        <f t="shared" si="806"/>
        <v>Wd3</v>
      </c>
      <c r="GY428" s="48">
        <f t="shared" si="792"/>
        <v>0</v>
      </c>
      <c r="GZ428" s="306">
        <f t="shared" si="807"/>
        <v>0</v>
      </c>
      <c r="HA428" s="95">
        <f t="shared" si="812"/>
        <v>0</v>
      </c>
      <c r="HB428" s="51">
        <f t="shared" si="808"/>
        <v>0</v>
      </c>
      <c r="HC428" s="51">
        <f t="shared" si="809"/>
        <v>0</v>
      </c>
      <c r="HD428" s="453">
        <f t="shared" si="810"/>
        <v>0</v>
      </c>
      <c r="HE428" s="68"/>
    </row>
    <row r="429" spans="13:213">
      <c r="M429" s="49" t="str">
        <f t="shared" si="804"/>
        <v>PIC-e</v>
      </c>
      <c r="N429" s="201">
        <f t="shared" si="794"/>
        <v>1</v>
      </c>
      <c r="O429" s="47" t="str">
        <f t="shared" si="795"/>
        <v/>
      </c>
      <c r="P429" s="47" t="str">
        <f t="shared" si="796"/>
        <v/>
      </c>
      <c r="Q429" s="47">
        <f t="shared" si="797"/>
        <v>1</v>
      </c>
      <c r="R429" s="201">
        <f t="shared" si="798"/>
        <v>1</v>
      </c>
      <c r="AE429" s="49" t="str">
        <f t="shared" si="805"/>
        <v>PIC-e</v>
      </c>
      <c r="AF429" s="201">
        <f t="shared" si="799"/>
        <v>1</v>
      </c>
      <c r="AG429" s="47" t="str">
        <f t="shared" si="800"/>
        <v/>
      </c>
      <c r="AH429" s="47" t="str">
        <f t="shared" si="801"/>
        <v/>
      </c>
      <c r="AI429" s="47">
        <f t="shared" si="802"/>
        <v>1</v>
      </c>
      <c r="AJ429" s="201">
        <f t="shared" si="803"/>
        <v>1</v>
      </c>
      <c r="BM429" s="46"/>
      <c r="BN429" s="46"/>
      <c r="BQ429" s="57"/>
      <c r="BR429" s="74"/>
      <c r="BS429" s="157"/>
      <c r="BT429" s="60"/>
      <c r="CP429" s="46"/>
      <c r="CQ429" s="46"/>
      <c r="CT429" s="57"/>
      <c r="CU429" s="74"/>
      <c r="CV429" s="157"/>
      <c r="CW429" s="60"/>
      <c r="DS429" s="46"/>
      <c r="DT429" s="46"/>
      <c r="DW429" s="57"/>
      <c r="DX429" s="74"/>
      <c r="DY429" s="157"/>
      <c r="DZ429" s="60"/>
      <c r="EV429" s="46"/>
      <c r="EW429" s="46"/>
      <c r="EZ429" s="57"/>
      <c r="FA429" s="74"/>
      <c r="FB429" s="157"/>
      <c r="FC429" s="60"/>
      <c r="FY429" s="46"/>
      <c r="FZ429" s="46"/>
      <c r="GC429" s="57"/>
      <c r="GD429" s="74"/>
      <c r="GE429" s="157"/>
      <c r="GF429" s="60"/>
      <c r="GS429" s="48">
        <v>1</v>
      </c>
      <c r="GT429" s="47">
        <v>2</v>
      </c>
      <c r="GU429" s="97" t="s">
        <v>240</v>
      </c>
      <c r="GV429" s="93">
        <f t="shared" si="811"/>
        <v>3</v>
      </c>
      <c r="GW429" s="47" t="s">
        <v>206</v>
      </c>
      <c r="GX429" s="99" t="str">
        <f t="shared" si="806"/>
        <v>Wd2</v>
      </c>
      <c r="GY429" s="48">
        <f t="shared" si="792"/>
        <v>0</v>
      </c>
      <c r="GZ429" s="306">
        <f t="shared" si="807"/>
        <v>0</v>
      </c>
      <c r="HA429" s="95">
        <f t="shared" si="812"/>
        <v>0</v>
      </c>
      <c r="HB429" s="51">
        <f t="shared" si="808"/>
        <v>0</v>
      </c>
      <c r="HC429" s="51">
        <f t="shared" si="809"/>
        <v>0</v>
      </c>
      <c r="HD429" s="453">
        <f t="shared" si="810"/>
        <v>0</v>
      </c>
      <c r="HE429" s="68"/>
    </row>
    <row r="430" spans="13:213">
      <c r="M430" s="49" t="str">
        <f t="shared" si="804"/>
        <v>PIC-e</v>
      </c>
      <c r="N430" s="201" t="str">
        <f t="shared" si="794"/>
        <v/>
      </c>
      <c r="O430" s="47" t="str">
        <f t="shared" si="795"/>
        <v/>
      </c>
      <c r="P430" s="47" t="str">
        <f t="shared" si="796"/>
        <v/>
      </c>
      <c r="Q430" s="47" t="str">
        <f t="shared" si="797"/>
        <v/>
      </c>
      <c r="R430" s="201" t="str">
        <f t="shared" si="798"/>
        <v/>
      </c>
      <c r="AE430" s="49" t="str">
        <f t="shared" si="805"/>
        <v>PIC-e</v>
      </c>
      <c r="AF430" s="201" t="str">
        <f t="shared" si="799"/>
        <v/>
      </c>
      <c r="AG430" s="47" t="str">
        <f t="shared" si="800"/>
        <v/>
      </c>
      <c r="AH430" s="47">
        <f t="shared" si="801"/>
        <v>1</v>
      </c>
      <c r="AI430" s="47">
        <f t="shared" si="802"/>
        <v>1</v>
      </c>
      <c r="AJ430" s="201" t="str">
        <f t="shared" si="803"/>
        <v/>
      </c>
      <c r="BM430" s="46"/>
      <c r="BN430" s="46"/>
      <c r="BQ430" s="57"/>
      <c r="BR430" s="74"/>
      <c r="BS430" s="157"/>
      <c r="BT430" s="60"/>
      <c r="BU430" s="60"/>
      <c r="CP430" s="46"/>
      <c r="CQ430" s="46"/>
      <c r="CT430" s="57"/>
      <c r="CU430" s="74"/>
      <c r="CV430" s="157"/>
      <c r="CW430" s="60"/>
      <c r="CX430" s="60"/>
      <c r="DS430" s="46"/>
      <c r="DT430" s="46"/>
      <c r="DW430" s="57"/>
      <c r="DX430" s="74"/>
      <c r="DY430" s="157"/>
      <c r="DZ430" s="60"/>
      <c r="EA430" s="60"/>
      <c r="EV430" s="46"/>
      <c r="EW430" s="46"/>
      <c r="EZ430" s="57"/>
      <c r="FA430" s="74"/>
      <c r="FB430" s="157"/>
      <c r="FC430" s="60"/>
      <c r="FD430" s="60"/>
      <c r="FY430" s="46"/>
      <c r="FZ430" s="46"/>
      <c r="GC430" s="57"/>
      <c r="GD430" s="74"/>
      <c r="GE430" s="157"/>
      <c r="GF430" s="60"/>
      <c r="GG430" s="60"/>
      <c r="GS430" s="48">
        <v>1</v>
      </c>
      <c r="GT430" s="47">
        <v>1</v>
      </c>
      <c r="GU430" s="97" t="s">
        <v>240</v>
      </c>
      <c r="GV430" s="93">
        <f t="shared" si="811"/>
        <v>3</v>
      </c>
      <c r="GW430" s="47" t="s">
        <v>206</v>
      </c>
      <c r="GX430" s="99" t="str">
        <f t="shared" si="806"/>
        <v>Wd1</v>
      </c>
      <c r="GY430" s="48">
        <f t="shared" si="792"/>
        <v>0</v>
      </c>
      <c r="GZ430" s="306">
        <f t="shared" si="807"/>
        <v>0</v>
      </c>
      <c r="HA430" s="95">
        <f t="shared" si="812"/>
        <v>0</v>
      </c>
      <c r="HB430" s="51">
        <f t="shared" si="808"/>
        <v>0</v>
      </c>
      <c r="HC430" s="51">
        <f t="shared" si="809"/>
        <v>0</v>
      </c>
      <c r="HD430" s="453">
        <f t="shared" si="810"/>
        <v>0</v>
      </c>
      <c r="HE430" s="68"/>
    </row>
    <row r="431" spans="13:213">
      <c r="M431" s="49" t="str">
        <f t="shared" si="804"/>
        <v>PIC-e</v>
      </c>
      <c r="N431" s="201" t="str">
        <f t="shared" si="794"/>
        <v/>
      </c>
      <c r="O431" s="47" t="str">
        <f t="shared" si="795"/>
        <v/>
      </c>
      <c r="P431" s="47">
        <f t="shared" si="796"/>
        <v>1</v>
      </c>
      <c r="Q431" s="47" t="str">
        <f t="shared" si="797"/>
        <v/>
      </c>
      <c r="R431" s="201" t="str">
        <f t="shared" si="798"/>
        <v/>
      </c>
      <c r="AE431" s="49" t="str">
        <f t="shared" si="805"/>
        <v>PIC-e</v>
      </c>
      <c r="AF431" s="201" t="str">
        <f t="shared" si="799"/>
        <v/>
      </c>
      <c r="AG431" s="47" t="str">
        <f t="shared" si="800"/>
        <v/>
      </c>
      <c r="AH431" s="47">
        <f t="shared" si="801"/>
        <v>1</v>
      </c>
      <c r="AI431" s="47">
        <f t="shared" si="802"/>
        <v>1</v>
      </c>
      <c r="AJ431" s="201" t="str">
        <f t="shared" si="803"/>
        <v/>
      </c>
      <c r="BM431" s="46"/>
      <c r="BN431" s="46"/>
      <c r="BQ431" s="57"/>
      <c r="BR431" s="74"/>
      <c r="BS431" s="157"/>
      <c r="BT431" s="60"/>
      <c r="BU431" s="60"/>
      <c r="CP431" s="46"/>
      <c r="CQ431" s="46"/>
      <c r="CT431" s="57"/>
      <c r="CU431" s="74"/>
      <c r="CV431" s="157"/>
      <c r="CW431" s="60"/>
      <c r="CX431" s="60"/>
      <c r="DS431" s="46"/>
      <c r="DT431" s="46"/>
      <c r="DW431" s="57"/>
      <c r="DX431" s="74"/>
      <c r="DY431" s="157"/>
      <c r="DZ431" s="60"/>
      <c r="EA431" s="60"/>
      <c r="EV431" s="46"/>
      <c r="EW431" s="46"/>
      <c r="EZ431" s="57"/>
      <c r="FA431" s="74"/>
      <c r="FB431" s="157"/>
      <c r="FC431" s="60"/>
      <c r="FD431" s="60"/>
      <c r="FY431" s="46"/>
      <c r="FZ431" s="46"/>
      <c r="GC431" s="57"/>
      <c r="GD431" s="74"/>
      <c r="GE431" s="157"/>
      <c r="GF431" s="60"/>
      <c r="GG431" s="60"/>
      <c r="GS431" s="48">
        <v>2</v>
      </c>
      <c r="GT431" s="47">
        <v>5</v>
      </c>
      <c r="GU431" s="97" t="s">
        <v>240</v>
      </c>
      <c r="GV431" s="93">
        <f t="shared" si="811"/>
        <v>3</v>
      </c>
      <c r="GW431" s="47" t="s">
        <v>206</v>
      </c>
      <c r="GX431" s="99" t="str">
        <f t="shared" si="806"/>
        <v>Pa5</v>
      </c>
      <c r="GY431" s="48">
        <f t="shared" ref="GY431:GY494" si="813">INDEX($AW$44:$BA$56,GS431,GT431)*GV431*IF(GW431="Scatter",$AM$19,1)</f>
        <v>6000</v>
      </c>
      <c r="GZ431" s="306">
        <f t="shared" si="807"/>
        <v>3564.7511220901133</v>
      </c>
      <c r="HA431" s="95">
        <f t="shared" si="812"/>
        <v>49117.703874187559</v>
      </c>
      <c r="HB431" s="51">
        <f t="shared" si="808"/>
        <v>2.8421236352106531E-5</v>
      </c>
      <c r="HC431" s="51">
        <f t="shared" si="809"/>
        <v>2.0359257887165244E-3</v>
      </c>
      <c r="HD431" s="453">
        <f t="shared" si="810"/>
        <v>0.20025950895448724</v>
      </c>
      <c r="HE431" s="68"/>
    </row>
    <row r="432" spans="13:213">
      <c r="M432" s="49" t="str">
        <f t="shared" si="804"/>
        <v>PIC-e</v>
      </c>
      <c r="N432" s="201" t="str">
        <f t="shared" si="794"/>
        <v/>
      </c>
      <c r="O432" s="47" t="str">
        <f t="shared" si="795"/>
        <v/>
      </c>
      <c r="P432" s="47">
        <f t="shared" si="796"/>
        <v>1</v>
      </c>
      <c r="Q432" s="47" t="str">
        <f t="shared" si="797"/>
        <v/>
      </c>
      <c r="R432" s="201" t="str">
        <f t="shared" si="798"/>
        <v/>
      </c>
      <c r="AE432" s="49" t="str">
        <f t="shared" si="805"/>
        <v>PIC-e</v>
      </c>
      <c r="AF432" s="201" t="str">
        <f t="shared" si="799"/>
        <v/>
      </c>
      <c r="AG432" s="47" t="str">
        <f t="shared" si="800"/>
        <v/>
      </c>
      <c r="AH432" s="47">
        <f t="shared" si="801"/>
        <v>1</v>
      </c>
      <c r="AI432" s="47">
        <f t="shared" si="802"/>
        <v>1</v>
      </c>
      <c r="AJ432" s="201" t="str">
        <f t="shared" si="803"/>
        <v/>
      </c>
      <c r="BM432" s="46"/>
      <c r="BN432" s="46"/>
      <c r="BQ432" s="57"/>
      <c r="BR432" s="74"/>
      <c r="BS432" s="157"/>
      <c r="BT432" s="60"/>
      <c r="BU432" s="82"/>
      <c r="CP432" s="46"/>
      <c r="CQ432" s="46"/>
      <c r="CT432" s="57"/>
      <c r="CU432" s="74"/>
      <c r="CV432" s="157"/>
      <c r="CW432" s="60"/>
      <c r="CX432" s="82"/>
      <c r="DS432" s="46"/>
      <c r="DT432" s="46"/>
      <c r="DW432" s="57"/>
      <c r="DX432" s="74"/>
      <c r="DY432" s="157"/>
      <c r="DZ432" s="60"/>
      <c r="EA432" s="82"/>
      <c r="EV432" s="46"/>
      <c r="EW432" s="46"/>
      <c r="EZ432" s="57"/>
      <c r="FA432" s="74"/>
      <c r="FB432" s="157"/>
      <c r="FC432" s="60"/>
      <c r="FD432" s="82"/>
      <c r="FY432" s="46"/>
      <c r="FZ432" s="46"/>
      <c r="GC432" s="57"/>
      <c r="GD432" s="74"/>
      <c r="GE432" s="157"/>
      <c r="GF432" s="60"/>
      <c r="GG432" s="82"/>
      <c r="GS432" s="48">
        <v>2</v>
      </c>
      <c r="GT432" s="47">
        <v>4</v>
      </c>
      <c r="GU432" s="97" t="s">
        <v>240</v>
      </c>
      <c r="GV432" s="93">
        <f t="shared" si="811"/>
        <v>3</v>
      </c>
      <c r="GW432" s="47" t="s">
        <v>206</v>
      </c>
      <c r="GX432" s="99" t="str">
        <f t="shared" si="806"/>
        <v>Pa4</v>
      </c>
      <c r="GY432" s="48">
        <f t="shared" si="813"/>
        <v>1500</v>
      </c>
      <c r="GZ432" s="306">
        <f t="shared" si="807"/>
        <v>23467.944887093243</v>
      </c>
      <c r="HA432" s="95">
        <f t="shared" si="812"/>
        <v>7460.917044180389</v>
      </c>
      <c r="HB432" s="51">
        <f t="shared" si="808"/>
        <v>1.8710647265136798E-4</v>
      </c>
      <c r="HC432" s="51">
        <f t="shared" si="809"/>
        <v>3.3507945272626127E-3</v>
      </c>
      <c r="HD432" s="453">
        <f t="shared" si="810"/>
        <v>7.8352098313779969E-2</v>
      </c>
      <c r="HE432" s="68"/>
    </row>
    <row r="433" spans="13:213">
      <c r="M433" s="49" t="str">
        <f t="shared" si="804"/>
        <v>PIC-e</v>
      </c>
      <c r="N433" s="201" t="str">
        <f t="shared" ref="N433:N464" si="814">IF(AND(COUNTIF(H36:H38,$AL$26)=0,COUNTIF(H36:H38,$M433)=0,H39&lt;&gt;""),1,"")</f>
        <v/>
      </c>
      <c r="O433" s="47" t="str">
        <f t="shared" ref="O433:O464" si="815">IF(AND(COUNTIF(I36:I39,$AL$26)=0,COUNTIF(I36:I39,$M433)=0,I39&lt;&gt;""),1,"")</f>
        <v/>
      </c>
      <c r="P433" s="47">
        <f t="shared" ref="P433:P464" si="816">IF(AND(COUNTIF(J36:J39,$AL$26)=0,COUNTIF(J36:J39,$M433)=0,J39&lt;&gt;""),1,"")</f>
        <v>1</v>
      </c>
      <c r="Q433" s="47" t="str">
        <f t="shared" ref="Q433:Q464" si="817">IF(AND(COUNTIF(K36:K39,$AL$26)=0,COUNTIF(K36:K39,$M433)=0,K39&lt;&gt;""),1,"")</f>
        <v/>
      </c>
      <c r="R433" s="201">
        <f t="shared" ref="R433:R464" si="818">IF(AND(COUNTIF(L36:L38,$AL$26)=0,COUNTIF(L36:L38,$M433)=0,L39&lt;&gt;""),1,"")</f>
        <v>1</v>
      </c>
      <c r="AE433" s="49" t="str">
        <f t="shared" si="805"/>
        <v>PIC-e</v>
      </c>
      <c r="AF433" s="201" t="str">
        <f t="shared" ref="AF433:AF464" si="819">IF(AND(COUNTIF(Z36:Z38,$AL$26)=0,COUNTIF(Z36:Z38,$AE433)=0,Z39&lt;&gt;""),1,"")</f>
        <v/>
      </c>
      <c r="AG433" s="47" t="str">
        <f t="shared" ref="AG433:AG464" si="820">IF(AND(COUNTIF(AA36:AA39,$AL$26)=0,COUNTIF(AA36:AA39,$AE433)=0,AA39&lt;&gt;""),1,"")</f>
        <v/>
      </c>
      <c r="AH433" s="47">
        <f t="shared" ref="AH433:AH464" si="821">IF(AND(COUNTIF(AB36:AB39,$AL$26)=0,COUNTIF(AB36:AB39,$AE433)=0,AB39&lt;&gt;""),1,"")</f>
        <v>1</v>
      </c>
      <c r="AI433" s="47">
        <f t="shared" ref="AI433:AI464" si="822">IF(AND(COUNTIF(AC36:AC39,$AL$26)=0,COUNTIF(AC36:AC39,$AE433)=0,AC39&lt;&gt;""),1,"")</f>
        <v>1</v>
      </c>
      <c r="AJ433" s="201">
        <f t="shared" ref="AJ433:AJ464" si="823">IF(AND(COUNTIF(AD36:AD38,$AL$26)=0,COUNTIF(AD36:AD38,$AE433)=0,AD39&lt;&gt;""),1,"")</f>
        <v>1</v>
      </c>
      <c r="BM433" s="46"/>
      <c r="BN433" s="46"/>
      <c r="BQ433" s="57"/>
      <c r="BR433" s="74"/>
      <c r="BS433" s="157"/>
      <c r="BT433" s="60"/>
      <c r="CP433" s="46"/>
      <c r="CQ433" s="46"/>
      <c r="CT433" s="57"/>
      <c r="CU433" s="74"/>
      <c r="CV433" s="157"/>
      <c r="CW433" s="60"/>
      <c r="DS433" s="46"/>
      <c r="DT433" s="46"/>
      <c r="DW433" s="57"/>
      <c r="DX433" s="74"/>
      <c r="DY433" s="157"/>
      <c r="DZ433" s="60"/>
      <c r="EV433" s="46"/>
      <c r="EW433" s="46"/>
      <c r="EZ433" s="57"/>
      <c r="FA433" s="74"/>
      <c r="FB433" s="157"/>
      <c r="FC433" s="60"/>
      <c r="FY433" s="46"/>
      <c r="FZ433" s="46"/>
      <c r="GC433" s="57"/>
      <c r="GD433" s="74"/>
      <c r="GE433" s="157"/>
      <c r="GF433" s="60"/>
      <c r="GS433" s="48">
        <v>2</v>
      </c>
      <c r="GT433" s="47">
        <v>3</v>
      </c>
      <c r="GU433" s="97" t="s">
        <v>240</v>
      </c>
      <c r="GV433" s="93">
        <f t="shared" si="811"/>
        <v>3</v>
      </c>
      <c r="GW433" s="47" t="s">
        <v>206</v>
      </c>
      <c r="GX433" s="99" t="str">
        <f t="shared" si="806"/>
        <v>Pa3</v>
      </c>
      <c r="GY433" s="48">
        <f t="shared" si="813"/>
        <v>300</v>
      </c>
      <c r="GZ433" s="306">
        <f t="shared" si="807"/>
        <v>72988.279224795071</v>
      </c>
      <c r="HA433" s="95">
        <f t="shared" si="812"/>
        <v>2398.9110561263765</v>
      </c>
      <c r="HB433" s="51">
        <f t="shared" si="808"/>
        <v>5.8192481430938126E-4</v>
      </c>
      <c r="HC433" s="51">
        <f t="shared" si="809"/>
        <v>2.0842790261985421E-3</v>
      </c>
      <c r="HD433" s="453">
        <f t="shared" si="810"/>
        <v>7.2767064717254581E-3</v>
      </c>
      <c r="HE433" s="68"/>
    </row>
    <row r="434" spans="13:213">
      <c r="M434" s="49" t="str">
        <f t="shared" ref="M434:M465" si="824">M433</f>
        <v>PIC-e</v>
      </c>
      <c r="N434" s="201" t="str">
        <f t="shared" si="814"/>
        <v/>
      </c>
      <c r="O434" s="47" t="str">
        <f t="shared" si="815"/>
        <v/>
      </c>
      <c r="P434" s="47">
        <f t="shared" si="816"/>
        <v>1</v>
      </c>
      <c r="Q434" s="47">
        <f t="shared" si="817"/>
        <v>1</v>
      </c>
      <c r="R434" s="201">
        <f t="shared" si="818"/>
        <v>1</v>
      </c>
      <c r="AE434" s="49" t="str">
        <f t="shared" ref="AE434:AE465" si="825">AE433</f>
        <v>PIC-e</v>
      </c>
      <c r="AF434" s="201" t="str">
        <f t="shared" si="819"/>
        <v/>
      </c>
      <c r="AG434" s="47" t="str">
        <f t="shared" si="820"/>
        <v/>
      </c>
      <c r="AH434" s="47">
        <f t="shared" si="821"/>
        <v>1</v>
      </c>
      <c r="AI434" s="47">
        <f t="shared" si="822"/>
        <v>1</v>
      </c>
      <c r="AJ434" s="201">
        <f t="shared" si="823"/>
        <v>1</v>
      </c>
      <c r="BM434" s="46"/>
      <c r="BN434" s="46"/>
      <c r="BQ434" s="57"/>
      <c r="BR434" s="74"/>
      <c r="BS434" s="157"/>
      <c r="BT434" s="60"/>
      <c r="CP434" s="46"/>
      <c r="CQ434" s="46"/>
      <c r="CT434" s="57"/>
      <c r="CU434" s="74"/>
      <c r="CV434" s="157"/>
      <c r="CW434" s="60"/>
      <c r="DS434" s="46"/>
      <c r="DT434" s="46"/>
      <c r="DW434" s="57"/>
      <c r="DX434" s="74"/>
      <c r="DY434" s="157"/>
      <c r="DZ434" s="60"/>
      <c r="EV434" s="46"/>
      <c r="EW434" s="46"/>
      <c r="EZ434" s="57"/>
      <c r="FA434" s="74"/>
      <c r="FB434" s="157"/>
      <c r="FC434" s="60"/>
      <c r="FY434" s="46"/>
      <c r="FZ434" s="46"/>
      <c r="GC434" s="57"/>
      <c r="GD434" s="74"/>
      <c r="GE434" s="157"/>
      <c r="GF434" s="60"/>
      <c r="GS434" s="48">
        <v>2</v>
      </c>
      <c r="GT434" s="47">
        <v>2</v>
      </c>
      <c r="GU434" s="97" t="s">
        <v>240</v>
      </c>
      <c r="GV434" s="93">
        <f t="shared" si="811"/>
        <v>3</v>
      </c>
      <c r="GW434" s="47" t="s">
        <v>206</v>
      </c>
      <c r="GX434" s="99" t="str">
        <f t="shared" si="806"/>
        <v>Pa2</v>
      </c>
      <c r="GY434" s="48">
        <f t="shared" si="813"/>
        <v>0</v>
      </c>
      <c r="GZ434" s="306">
        <f t="shared" si="807"/>
        <v>0</v>
      </c>
      <c r="HA434" s="95">
        <f t="shared" si="812"/>
        <v>0</v>
      </c>
      <c r="HB434" s="51">
        <f t="shared" si="808"/>
        <v>0</v>
      </c>
      <c r="HC434" s="51">
        <f t="shared" si="809"/>
        <v>0</v>
      </c>
      <c r="HD434" s="453">
        <f t="shared" si="810"/>
        <v>0</v>
      </c>
      <c r="HE434" s="68"/>
    </row>
    <row r="435" spans="13:213">
      <c r="M435" s="49" t="str">
        <f t="shared" si="824"/>
        <v>PIC-e</v>
      </c>
      <c r="N435" s="201" t="str">
        <f t="shared" si="814"/>
        <v/>
      </c>
      <c r="O435" s="47" t="str">
        <f t="shared" si="815"/>
        <v/>
      </c>
      <c r="P435" s="47">
        <f t="shared" si="816"/>
        <v>1</v>
      </c>
      <c r="Q435" s="47">
        <f t="shared" si="817"/>
        <v>1</v>
      </c>
      <c r="R435" s="201">
        <f t="shared" si="818"/>
        <v>1</v>
      </c>
      <c r="AE435" s="49" t="str">
        <f t="shared" si="825"/>
        <v>PIC-e</v>
      </c>
      <c r="AF435" s="201" t="str">
        <f t="shared" si="819"/>
        <v/>
      </c>
      <c r="AG435" s="47" t="str">
        <f t="shared" si="820"/>
        <v/>
      </c>
      <c r="AH435" s="47">
        <f t="shared" si="821"/>
        <v>1</v>
      </c>
      <c r="AI435" s="47">
        <f t="shared" si="822"/>
        <v>1</v>
      </c>
      <c r="AJ435" s="201">
        <f t="shared" si="823"/>
        <v>1</v>
      </c>
      <c r="BM435" s="46"/>
      <c r="BN435" s="46"/>
      <c r="BQ435" s="57"/>
      <c r="BR435" s="74"/>
      <c r="BS435" s="157"/>
      <c r="BT435" s="60"/>
      <c r="CP435" s="46"/>
      <c r="CQ435" s="46"/>
      <c r="CT435" s="57"/>
      <c r="CU435" s="74"/>
      <c r="CV435" s="157"/>
      <c r="CW435" s="60"/>
      <c r="DS435" s="46"/>
      <c r="DT435" s="46"/>
      <c r="DW435" s="57"/>
      <c r="DX435" s="74"/>
      <c r="DY435" s="157"/>
      <c r="DZ435" s="60"/>
      <c r="EV435" s="46"/>
      <c r="EW435" s="46"/>
      <c r="EZ435" s="57"/>
      <c r="FA435" s="74"/>
      <c r="FB435" s="157"/>
      <c r="FC435" s="60"/>
      <c r="FY435" s="46"/>
      <c r="FZ435" s="46"/>
      <c r="GC435" s="57"/>
      <c r="GD435" s="74"/>
      <c r="GE435" s="157"/>
      <c r="GF435" s="60"/>
      <c r="GS435" s="48">
        <v>2</v>
      </c>
      <c r="GT435" s="47">
        <v>1</v>
      </c>
      <c r="GU435" s="97" t="s">
        <v>240</v>
      </c>
      <c r="GV435" s="93">
        <f t="shared" si="811"/>
        <v>3</v>
      </c>
      <c r="GW435" s="47" t="s">
        <v>206</v>
      </c>
      <c r="GX435" s="99" t="str">
        <f t="shared" si="806"/>
        <v>Pa1</v>
      </c>
      <c r="GY435" s="48">
        <f t="shared" si="813"/>
        <v>0</v>
      </c>
      <c r="GZ435" s="306">
        <f t="shared" si="807"/>
        <v>0</v>
      </c>
      <c r="HA435" s="95">
        <f t="shared" si="812"/>
        <v>0</v>
      </c>
      <c r="HB435" s="51">
        <f t="shared" si="808"/>
        <v>0</v>
      </c>
      <c r="HC435" s="51">
        <f t="shared" si="809"/>
        <v>0</v>
      </c>
      <c r="HD435" s="453">
        <f t="shared" si="810"/>
        <v>0</v>
      </c>
      <c r="HE435" s="68"/>
    </row>
    <row r="436" spans="13:213">
      <c r="M436" s="49" t="str">
        <f t="shared" si="824"/>
        <v>PIC-e</v>
      </c>
      <c r="N436" s="201" t="str">
        <f t="shared" si="814"/>
        <v/>
      </c>
      <c r="O436" s="47" t="str">
        <f t="shared" si="815"/>
        <v/>
      </c>
      <c r="P436" s="47">
        <f t="shared" si="816"/>
        <v>1</v>
      </c>
      <c r="Q436" s="47" t="str">
        <f t="shared" si="817"/>
        <v/>
      </c>
      <c r="R436" s="201">
        <f t="shared" si="818"/>
        <v>1</v>
      </c>
      <c r="AE436" s="49" t="str">
        <f t="shared" si="825"/>
        <v>PIC-e</v>
      </c>
      <c r="AF436" s="201" t="str">
        <f t="shared" si="819"/>
        <v/>
      </c>
      <c r="AG436" s="47" t="str">
        <f t="shared" si="820"/>
        <v/>
      </c>
      <c r="AH436" s="47">
        <f t="shared" si="821"/>
        <v>1</v>
      </c>
      <c r="AI436" s="47" t="str">
        <f t="shared" si="822"/>
        <v/>
      </c>
      <c r="AJ436" s="201">
        <f t="shared" si="823"/>
        <v>1</v>
      </c>
      <c r="BM436" s="46"/>
      <c r="BN436" s="46"/>
      <c r="BQ436" s="57"/>
      <c r="BR436" s="74"/>
      <c r="BS436" s="157"/>
      <c r="BT436" s="60"/>
      <c r="CP436" s="46"/>
      <c r="CQ436" s="46"/>
      <c r="CT436" s="57"/>
      <c r="CU436" s="74"/>
      <c r="CV436" s="157"/>
      <c r="CW436" s="60"/>
      <c r="DS436" s="46"/>
      <c r="DT436" s="46"/>
      <c r="DW436" s="57"/>
      <c r="DX436" s="74"/>
      <c r="DY436" s="157"/>
      <c r="DZ436" s="60"/>
      <c r="EV436" s="46"/>
      <c r="EW436" s="46"/>
      <c r="EZ436" s="57"/>
      <c r="FA436" s="74"/>
      <c r="FB436" s="157"/>
      <c r="FC436" s="60"/>
      <c r="FY436" s="46"/>
      <c r="FZ436" s="46"/>
      <c r="GC436" s="57"/>
      <c r="GD436" s="74"/>
      <c r="GE436" s="157"/>
      <c r="GF436" s="60"/>
      <c r="GS436" s="48">
        <v>3</v>
      </c>
      <c r="GT436" s="47">
        <v>5</v>
      </c>
      <c r="GU436" s="97" t="s">
        <v>240</v>
      </c>
      <c r="GV436" s="93">
        <f t="shared" si="811"/>
        <v>3</v>
      </c>
      <c r="GW436" s="47" t="s">
        <v>206</v>
      </c>
      <c r="GX436" s="99" t="str">
        <f t="shared" si="806"/>
        <v>Pb5</v>
      </c>
      <c r="GY436" s="48">
        <f t="shared" si="813"/>
        <v>5400</v>
      </c>
      <c r="GZ436" s="306">
        <f t="shared" si="807"/>
        <v>3564.7511220901133</v>
      </c>
      <c r="HA436" s="95">
        <f t="shared" si="812"/>
        <v>49117.703874187559</v>
      </c>
      <c r="HB436" s="51">
        <f t="shared" si="808"/>
        <v>2.8421236352106531E-5</v>
      </c>
      <c r="HC436" s="51">
        <f t="shared" si="809"/>
        <v>1.8323332098448724E-3</v>
      </c>
      <c r="HD436" s="453">
        <f t="shared" si="810"/>
        <v>0.16191160140776376</v>
      </c>
      <c r="HE436" s="68"/>
    </row>
    <row r="437" spans="13:213">
      <c r="M437" s="49" t="str">
        <f t="shared" si="824"/>
        <v>PIC-e</v>
      </c>
      <c r="N437" s="201" t="str">
        <f t="shared" si="814"/>
        <v/>
      </c>
      <c r="O437" s="47" t="str">
        <f t="shared" si="815"/>
        <v/>
      </c>
      <c r="P437" s="47">
        <f t="shared" si="816"/>
        <v>1</v>
      </c>
      <c r="Q437" s="47" t="str">
        <f t="shared" si="817"/>
        <v/>
      </c>
      <c r="R437" s="201">
        <f t="shared" si="818"/>
        <v>1</v>
      </c>
      <c r="AE437" s="49" t="str">
        <f t="shared" si="825"/>
        <v>PIC-e</v>
      </c>
      <c r="AF437" s="201" t="str">
        <f t="shared" si="819"/>
        <v/>
      </c>
      <c r="AG437" s="47" t="str">
        <f t="shared" si="820"/>
        <v/>
      </c>
      <c r="AH437" s="47" t="str">
        <f t="shared" si="821"/>
        <v/>
      </c>
      <c r="AI437" s="47" t="str">
        <f t="shared" si="822"/>
        <v/>
      </c>
      <c r="AJ437" s="201">
        <f t="shared" si="823"/>
        <v>1</v>
      </c>
      <c r="BM437" s="46"/>
      <c r="BN437" s="46"/>
      <c r="BQ437" s="57"/>
      <c r="BR437" s="74"/>
      <c r="BS437" s="157"/>
      <c r="BT437" s="60"/>
      <c r="CP437" s="46"/>
      <c r="CQ437" s="46"/>
      <c r="CT437" s="57"/>
      <c r="CU437" s="74"/>
      <c r="CV437" s="157"/>
      <c r="CW437" s="60"/>
      <c r="DS437" s="46"/>
      <c r="DT437" s="46"/>
      <c r="DW437" s="57"/>
      <c r="DX437" s="74"/>
      <c r="DY437" s="157"/>
      <c r="DZ437" s="60"/>
      <c r="EV437" s="46"/>
      <c r="EW437" s="46"/>
      <c r="EZ437" s="57"/>
      <c r="FA437" s="74"/>
      <c r="FB437" s="157"/>
      <c r="FC437" s="60"/>
      <c r="FY437" s="46"/>
      <c r="FZ437" s="46"/>
      <c r="GC437" s="57"/>
      <c r="GD437" s="74"/>
      <c r="GE437" s="157"/>
      <c r="GF437" s="60"/>
      <c r="GS437" s="48">
        <v>3</v>
      </c>
      <c r="GT437" s="47">
        <v>4</v>
      </c>
      <c r="GU437" s="97" t="s">
        <v>240</v>
      </c>
      <c r="GV437" s="93">
        <f t="shared" si="811"/>
        <v>3</v>
      </c>
      <c r="GW437" s="47" t="s">
        <v>206</v>
      </c>
      <c r="GX437" s="99" t="str">
        <f t="shared" si="806"/>
        <v>Pb4</v>
      </c>
      <c r="GY437" s="48">
        <f t="shared" si="813"/>
        <v>900</v>
      </c>
      <c r="GZ437" s="306">
        <f t="shared" si="807"/>
        <v>18061.40568525657</v>
      </c>
      <c r="HA437" s="95">
        <f t="shared" si="812"/>
        <v>9694.2836593791253</v>
      </c>
      <c r="HB437" s="51">
        <f t="shared" si="808"/>
        <v>1.4400093085067305E-4</v>
      </c>
      <c r="HC437" s="51">
        <f t="shared" si="809"/>
        <v>1.5473035994245585E-3</v>
      </c>
      <c r="HD437" s="453">
        <f t="shared" si="810"/>
        <v>2.073565677928263E-2</v>
      </c>
      <c r="HE437" s="68"/>
    </row>
    <row r="438" spans="13:213">
      <c r="M438" s="49" t="str">
        <f t="shared" si="824"/>
        <v>PIC-e</v>
      </c>
      <c r="N438" s="201" t="str">
        <f t="shared" si="814"/>
        <v/>
      </c>
      <c r="O438" s="47" t="str">
        <f t="shared" si="815"/>
        <v/>
      </c>
      <c r="P438" s="47" t="str">
        <f t="shared" si="816"/>
        <v/>
      </c>
      <c r="Q438" s="47" t="str">
        <f t="shared" si="817"/>
        <v/>
      </c>
      <c r="R438" s="201">
        <f t="shared" si="818"/>
        <v>1</v>
      </c>
      <c r="AE438" s="49" t="str">
        <f t="shared" si="825"/>
        <v>PIC-e</v>
      </c>
      <c r="AF438" s="201" t="str">
        <f t="shared" si="819"/>
        <v/>
      </c>
      <c r="AG438" s="47" t="str">
        <f t="shared" si="820"/>
        <v/>
      </c>
      <c r="AH438" s="47" t="str">
        <f t="shared" si="821"/>
        <v/>
      </c>
      <c r="AI438" s="47" t="str">
        <f t="shared" si="822"/>
        <v/>
      </c>
      <c r="AJ438" s="201">
        <f t="shared" si="823"/>
        <v>1</v>
      </c>
      <c r="BM438" s="46"/>
      <c r="BN438" s="46"/>
      <c r="BQ438" s="57"/>
      <c r="BR438" s="74"/>
      <c r="BS438" s="157"/>
      <c r="BT438" s="60"/>
      <c r="CP438" s="46"/>
      <c r="CQ438" s="46"/>
      <c r="CT438" s="57"/>
      <c r="CU438" s="74"/>
      <c r="CV438" s="157"/>
      <c r="CW438" s="60"/>
      <c r="DS438" s="46"/>
      <c r="DT438" s="46"/>
      <c r="DW438" s="57"/>
      <c r="DX438" s="74"/>
      <c r="DY438" s="157"/>
      <c r="DZ438" s="60"/>
      <c r="EV438" s="46"/>
      <c r="EW438" s="46"/>
      <c r="EZ438" s="57"/>
      <c r="FA438" s="74"/>
      <c r="FB438" s="157"/>
      <c r="FC438" s="60"/>
      <c r="FY438" s="46"/>
      <c r="FZ438" s="46"/>
      <c r="GC438" s="57"/>
      <c r="GD438" s="74"/>
      <c r="GE438" s="157"/>
      <c r="GF438" s="60"/>
      <c r="GS438" s="48">
        <v>3</v>
      </c>
      <c r="GT438" s="47">
        <v>3</v>
      </c>
      <c r="GU438" s="97" t="s">
        <v>240</v>
      </c>
      <c r="GV438" s="93">
        <f t="shared" si="811"/>
        <v>3</v>
      </c>
      <c r="GW438" s="47" t="s">
        <v>206</v>
      </c>
      <c r="GX438" s="99" t="str">
        <f t="shared" si="806"/>
        <v>Pb3</v>
      </c>
      <c r="GY438" s="48">
        <f t="shared" si="813"/>
        <v>150</v>
      </c>
      <c r="GZ438" s="306">
        <f t="shared" si="807"/>
        <v>77043.183626172569</v>
      </c>
      <c r="HA438" s="95">
        <f t="shared" si="812"/>
        <v>2272.6525794881463</v>
      </c>
      <c r="HB438" s="51">
        <f t="shared" si="808"/>
        <v>6.1425397065990232E-4</v>
      </c>
      <c r="HC438" s="51">
        <f t="shared" si="809"/>
        <v>1.1000361527158972E-3</v>
      </c>
      <c r="HD438" s="453">
        <f t="shared" si="810"/>
        <v>1.2390278496379353E-3</v>
      </c>
      <c r="HE438" s="68"/>
    </row>
    <row r="439" spans="13:213">
      <c r="M439" s="49" t="str">
        <f t="shared" si="824"/>
        <v>PIC-e</v>
      </c>
      <c r="N439" s="201">
        <f t="shared" si="814"/>
        <v>1</v>
      </c>
      <c r="O439" s="47" t="str">
        <f t="shared" si="815"/>
        <v/>
      </c>
      <c r="P439" s="47" t="str">
        <f t="shared" si="816"/>
        <v/>
      </c>
      <c r="Q439" s="47" t="str">
        <f t="shared" si="817"/>
        <v/>
      </c>
      <c r="R439" s="201">
        <f t="shared" si="818"/>
        <v>1</v>
      </c>
      <c r="AE439" s="49" t="str">
        <f t="shared" si="825"/>
        <v>PIC-e</v>
      </c>
      <c r="AF439" s="201">
        <f t="shared" si="819"/>
        <v>1</v>
      </c>
      <c r="AG439" s="47" t="str">
        <f t="shared" si="820"/>
        <v/>
      </c>
      <c r="AH439" s="47" t="str">
        <f t="shared" si="821"/>
        <v/>
      </c>
      <c r="AI439" s="47" t="str">
        <f t="shared" si="822"/>
        <v/>
      </c>
      <c r="AJ439" s="201">
        <f t="shared" si="823"/>
        <v>1</v>
      </c>
      <c r="BM439" s="46"/>
      <c r="BN439" s="46"/>
      <c r="BQ439" s="57"/>
      <c r="BR439" s="74"/>
      <c r="BS439" s="157"/>
      <c r="BT439" s="60"/>
      <c r="CP439" s="46"/>
      <c r="CQ439" s="46"/>
      <c r="CT439" s="57"/>
      <c r="CU439" s="74"/>
      <c r="CV439" s="157"/>
      <c r="CW439" s="60"/>
      <c r="DS439" s="46"/>
      <c r="DT439" s="46"/>
      <c r="DW439" s="57"/>
      <c r="DX439" s="74"/>
      <c r="DY439" s="157"/>
      <c r="DZ439" s="60"/>
      <c r="EV439" s="46"/>
      <c r="EW439" s="46"/>
      <c r="EZ439" s="57"/>
      <c r="FA439" s="74"/>
      <c r="FB439" s="157"/>
      <c r="FC439" s="60"/>
      <c r="FY439" s="46"/>
      <c r="FZ439" s="46"/>
      <c r="GC439" s="57"/>
      <c r="GD439" s="74"/>
      <c r="GE439" s="157"/>
      <c r="GF439" s="60"/>
      <c r="GS439" s="48">
        <v>3</v>
      </c>
      <c r="GT439" s="47">
        <v>2</v>
      </c>
      <c r="GU439" s="97" t="s">
        <v>240</v>
      </c>
      <c r="GV439" s="93">
        <f t="shared" si="811"/>
        <v>3</v>
      </c>
      <c r="GW439" s="47" t="s">
        <v>206</v>
      </c>
      <c r="GX439" s="99" t="str">
        <f t="shared" si="806"/>
        <v>Pb2</v>
      </c>
      <c r="GY439" s="48">
        <f t="shared" si="813"/>
        <v>0</v>
      </c>
      <c r="GZ439" s="306">
        <f t="shared" si="807"/>
        <v>0</v>
      </c>
      <c r="HA439" s="95">
        <f t="shared" si="812"/>
        <v>0</v>
      </c>
      <c r="HB439" s="51">
        <f t="shared" si="808"/>
        <v>0</v>
      </c>
      <c r="HC439" s="51">
        <f t="shared" si="809"/>
        <v>0</v>
      </c>
      <c r="HD439" s="453">
        <f t="shared" si="810"/>
        <v>0</v>
      </c>
      <c r="HE439" s="68"/>
    </row>
    <row r="440" spans="13:213">
      <c r="M440" s="49" t="str">
        <f t="shared" si="824"/>
        <v>PIC-e</v>
      </c>
      <c r="N440" s="201">
        <f t="shared" si="814"/>
        <v>1</v>
      </c>
      <c r="O440" s="47" t="str">
        <f t="shared" si="815"/>
        <v/>
      </c>
      <c r="P440" s="47" t="str">
        <f t="shared" si="816"/>
        <v/>
      </c>
      <c r="Q440" s="47">
        <f t="shared" si="817"/>
        <v>1</v>
      </c>
      <c r="R440" s="201">
        <f t="shared" si="818"/>
        <v>1</v>
      </c>
      <c r="AE440" s="49" t="str">
        <f t="shared" si="825"/>
        <v>PIC-e</v>
      </c>
      <c r="AF440" s="201">
        <f t="shared" si="819"/>
        <v>1</v>
      </c>
      <c r="AG440" s="47" t="str">
        <f t="shared" si="820"/>
        <v/>
      </c>
      <c r="AH440" s="47" t="str">
        <f t="shared" si="821"/>
        <v/>
      </c>
      <c r="AI440" s="47">
        <f t="shared" si="822"/>
        <v>1</v>
      </c>
      <c r="AJ440" s="201">
        <f t="shared" si="823"/>
        <v>1</v>
      </c>
      <c r="BM440" s="46"/>
      <c r="BN440" s="46"/>
      <c r="BQ440" s="57"/>
      <c r="BS440" s="157"/>
      <c r="BT440" s="60"/>
      <c r="CP440" s="46"/>
      <c r="CQ440" s="46"/>
      <c r="CT440" s="57"/>
      <c r="CV440" s="157"/>
      <c r="CW440" s="60"/>
      <c r="DS440" s="46"/>
      <c r="DT440" s="46"/>
      <c r="DW440" s="57"/>
      <c r="DY440" s="157"/>
      <c r="DZ440" s="60"/>
      <c r="EV440" s="46"/>
      <c r="EW440" s="46"/>
      <c r="EZ440" s="57"/>
      <c r="FB440" s="157"/>
      <c r="FC440" s="60"/>
      <c r="FY440" s="46"/>
      <c r="FZ440" s="46"/>
      <c r="GC440" s="57"/>
      <c r="GE440" s="157"/>
      <c r="GF440" s="60"/>
      <c r="GS440" s="48">
        <v>3</v>
      </c>
      <c r="GT440" s="47">
        <v>1</v>
      </c>
      <c r="GU440" s="97" t="s">
        <v>240</v>
      </c>
      <c r="GV440" s="93">
        <f t="shared" si="811"/>
        <v>3</v>
      </c>
      <c r="GW440" s="47" t="s">
        <v>206</v>
      </c>
      <c r="GX440" s="99" t="str">
        <f t="shared" si="806"/>
        <v>Pb1</v>
      </c>
      <c r="GY440" s="48">
        <f t="shared" si="813"/>
        <v>0</v>
      </c>
      <c r="GZ440" s="306">
        <f t="shared" si="807"/>
        <v>0</v>
      </c>
      <c r="HA440" s="95">
        <f t="shared" si="812"/>
        <v>0</v>
      </c>
      <c r="HB440" s="51">
        <f t="shared" si="808"/>
        <v>0</v>
      </c>
      <c r="HC440" s="51">
        <f t="shared" si="809"/>
        <v>0</v>
      </c>
      <c r="HD440" s="453">
        <f t="shared" si="810"/>
        <v>0</v>
      </c>
      <c r="HE440" s="68"/>
    </row>
    <row r="441" spans="13:213">
      <c r="M441" s="49" t="str">
        <f t="shared" si="824"/>
        <v>PIC-e</v>
      </c>
      <c r="N441" s="201">
        <f t="shared" si="814"/>
        <v>1</v>
      </c>
      <c r="O441" s="47" t="str">
        <f t="shared" si="815"/>
        <v/>
      </c>
      <c r="P441" s="47" t="str">
        <f t="shared" si="816"/>
        <v/>
      </c>
      <c r="Q441" s="47">
        <f t="shared" si="817"/>
        <v>1</v>
      </c>
      <c r="R441" s="201">
        <f t="shared" si="818"/>
        <v>1</v>
      </c>
      <c r="AE441" s="49" t="str">
        <f t="shared" si="825"/>
        <v>PIC-e</v>
      </c>
      <c r="AF441" s="201">
        <f t="shared" si="819"/>
        <v>1</v>
      </c>
      <c r="AG441" s="47" t="str">
        <f t="shared" si="820"/>
        <v/>
      </c>
      <c r="AH441" s="47">
        <f t="shared" si="821"/>
        <v>1</v>
      </c>
      <c r="AI441" s="47">
        <f t="shared" si="822"/>
        <v>1</v>
      </c>
      <c r="AJ441" s="201">
        <f t="shared" si="823"/>
        <v>1</v>
      </c>
      <c r="BM441" s="46"/>
      <c r="BN441" s="46"/>
      <c r="BQ441" s="57"/>
      <c r="BR441" s="57"/>
      <c r="BS441" s="157"/>
      <c r="BT441" s="60"/>
      <c r="CP441" s="46"/>
      <c r="CQ441" s="46"/>
      <c r="CT441" s="57"/>
      <c r="CU441" s="57"/>
      <c r="CV441" s="157"/>
      <c r="CW441" s="60"/>
      <c r="DS441" s="46"/>
      <c r="DT441" s="46"/>
      <c r="DW441" s="57"/>
      <c r="DX441" s="57"/>
      <c r="DY441" s="157"/>
      <c r="DZ441" s="60"/>
      <c r="EV441" s="46"/>
      <c r="EW441" s="46"/>
      <c r="EZ441" s="57"/>
      <c r="FA441" s="57"/>
      <c r="FB441" s="157"/>
      <c r="FC441" s="60"/>
      <c r="FY441" s="46"/>
      <c r="FZ441" s="46"/>
      <c r="GC441" s="57"/>
      <c r="GD441" s="57"/>
      <c r="GE441" s="157"/>
      <c r="GF441" s="60"/>
      <c r="GS441" s="48">
        <v>4</v>
      </c>
      <c r="GT441" s="47">
        <v>5</v>
      </c>
      <c r="GU441" s="97" t="s">
        <v>240</v>
      </c>
      <c r="GV441" s="93">
        <f t="shared" si="811"/>
        <v>3</v>
      </c>
      <c r="GW441" s="47" t="s">
        <v>206</v>
      </c>
      <c r="GX441" s="99" t="str">
        <f t="shared" si="806"/>
        <v>Pc5</v>
      </c>
      <c r="GY441" s="48">
        <f t="shared" si="813"/>
        <v>5400</v>
      </c>
      <c r="GZ441" s="306">
        <f t="shared" si="807"/>
        <v>5703.6017953441797</v>
      </c>
      <c r="HA441" s="95">
        <f t="shared" si="812"/>
        <v>30698.564921367233</v>
      </c>
      <c r="HB441" s="51">
        <f t="shared" si="808"/>
        <v>4.5473978163370435E-5</v>
      </c>
      <c r="HC441" s="51">
        <f t="shared" si="809"/>
        <v>2.931733135751795E-3</v>
      </c>
      <c r="HD441" s="453">
        <f t="shared" si="810"/>
        <v>0.25905856225242196</v>
      </c>
      <c r="HE441" s="68"/>
    </row>
    <row r="442" spans="13:213">
      <c r="M442" s="49" t="str">
        <f t="shared" si="824"/>
        <v>PIC-e</v>
      </c>
      <c r="N442" s="201" t="str">
        <f t="shared" si="814"/>
        <v/>
      </c>
      <c r="O442" s="47" t="str">
        <f t="shared" si="815"/>
        <v/>
      </c>
      <c r="P442" s="47">
        <f t="shared" si="816"/>
        <v>1</v>
      </c>
      <c r="Q442" s="47">
        <f t="shared" si="817"/>
        <v>1</v>
      </c>
      <c r="R442" s="201">
        <f t="shared" si="818"/>
        <v>1</v>
      </c>
      <c r="AE442" s="49" t="str">
        <f t="shared" si="825"/>
        <v>PIC-e</v>
      </c>
      <c r="AF442" s="201" t="str">
        <f t="shared" si="819"/>
        <v/>
      </c>
      <c r="AG442" s="47" t="str">
        <f t="shared" si="820"/>
        <v/>
      </c>
      <c r="AH442" s="47">
        <f t="shared" si="821"/>
        <v>1</v>
      </c>
      <c r="AI442" s="47">
        <f t="shared" si="822"/>
        <v>1</v>
      </c>
      <c r="AJ442" s="201">
        <f t="shared" si="823"/>
        <v>1</v>
      </c>
      <c r="BM442" s="46"/>
      <c r="BN442" s="46"/>
      <c r="BQ442" s="57"/>
      <c r="BS442" s="157"/>
      <c r="BT442" s="60"/>
      <c r="CP442" s="46"/>
      <c r="CQ442" s="46"/>
      <c r="CT442" s="57"/>
      <c r="CV442" s="157"/>
      <c r="CW442" s="60"/>
      <c r="DS442" s="46"/>
      <c r="DT442" s="46"/>
      <c r="DW442" s="57"/>
      <c r="DY442" s="157"/>
      <c r="DZ442" s="60"/>
      <c r="EV442" s="46"/>
      <c r="EW442" s="46"/>
      <c r="EZ442" s="57"/>
      <c r="FB442" s="157"/>
      <c r="FC442" s="60"/>
      <c r="FY442" s="46"/>
      <c r="FZ442" s="46"/>
      <c r="GC442" s="57"/>
      <c r="GE442" s="157"/>
      <c r="GF442" s="60"/>
      <c r="GS442" s="48">
        <v>4</v>
      </c>
      <c r="GT442" s="47">
        <v>4</v>
      </c>
      <c r="GU442" s="97" t="s">
        <v>240</v>
      </c>
      <c r="GV442" s="93">
        <f t="shared" si="811"/>
        <v>3</v>
      </c>
      <c r="GW442" s="47" t="s">
        <v>206</v>
      </c>
      <c r="GX442" s="99" t="str">
        <f t="shared" si="806"/>
        <v>Pc4</v>
      </c>
      <c r="GY442" s="48">
        <f t="shared" si="813"/>
        <v>900</v>
      </c>
      <c r="GZ442" s="306">
        <f t="shared" si="807"/>
        <v>23131.273947784732</v>
      </c>
      <c r="HA442" s="95">
        <f t="shared" si="812"/>
        <v>7569.5091586932895</v>
      </c>
      <c r="HB442" s="51">
        <f t="shared" si="808"/>
        <v>1.8442224477366903E-4</v>
      </c>
      <c r="HC442" s="51">
        <f t="shared" si="809"/>
        <v>1.9816344343507502E-3</v>
      </c>
      <c r="HD442" s="453">
        <f t="shared" si="810"/>
        <v>2.6556192015572487E-2</v>
      </c>
      <c r="HE442" s="68"/>
    </row>
    <row r="443" spans="13:213">
      <c r="M443" s="49" t="str">
        <f t="shared" si="824"/>
        <v>PIC-e</v>
      </c>
      <c r="N443" s="201" t="str">
        <f t="shared" si="814"/>
        <v/>
      </c>
      <c r="O443" s="47" t="str">
        <f t="shared" si="815"/>
        <v/>
      </c>
      <c r="P443" s="47">
        <f t="shared" si="816"/>
        <v>1</v>
      </c>
      <c r="Q443" s="47">
        <f t="shared" si="817"/>
        <v>1</v>
      </c>
      <c r="R443" s="201">
        <f t="shared" si="818"/>
        <v>1</v>
      </c>
      <c r="AE443" s="49" t="str">
        <f t="shared" si="825"/>
        <v>PIC-e</v>
      </c>
      <c r="AF443" s="201" t="str">
        <f t="shared" si="819"/>
        <v/>
      </c>
      <c r="AG443" s="47" t="str">
        <f t="shared" si="820"/>
        <v/>
      </c>
      <c r="AH443" s="47">
        <f t="shared" si="821"/>
        <v>1</v>
      </c>
      <c r="AI443" s="47">
        <f t="shared" si="822"/>
        <v>1</v>
      </c>
      <c r="AJ443" s="201">
        <f t="shared" si="823"/>
        <v>1</v>
      </c>
      <c r="BM443" s="46"/>
      <c r="BN443" s="46"/>
      <c r="BQ443" s="57"/>
      <c r="BR443" s="74"/>
      <c r="BS443" s="157"/>
      <c r="BT443" s="60"/>
      <c r="BV443" s="83"/>
      <c r="CP443" s="46"/>
      <c r="CQ443" s="46"/>
      <c r="CT443" s="57"/>
      <c r="CU443" s="74"/>
      <c r="CV443" s="157"/>
      <c r="CW443" s="60"/>
      <c r="CY443" s="83"/>
      <c r="DS443" s="46"/>
      <c r="DT443" s="46"/>
      <c r="DW443" s="57"/>
      <c r="DX443" s="74"/>
      <c r="DY443" s="157"/>
      <c r="DZ443" s="60"/>
      <c r="EB443" s="83"/>
      <c r="EV443" s="46"/>
      <c r="EW443" s="46"/>
      <c r="EZ443" s="57"/>
      <c r="FA443" s="74"/>
      <c r="FB443" s="157"/>
      <c r="FC443" s="60"/>
      <c r="FE443" s="83"/>
      <c r="FY443" s="46"/>
      <c r="FZ443" s="46"/>
      <c r="GC443" s="57"/>
      <c r="GD443" s="74"/>
      <c r="GE443" s="157"/>
      <c r="GF443" s="60"/>
      <c r="GH443" s="83"/>
      <c r="GS443" s="48">
        <v>4</v>
      </c>
      <c r="GT443" s="47">
        <v>3</v>
      </c>
      <c r="GU443" s="97" t="s">
        <v>240</v>
      </c>
      <c r="GV443" s="93">
        <f t="shared" si="811"/>
        <v>3</v>
      </c>
      <c r="GW443" s="47" t="s">
        <v>206</v>
      </c>
      <c r="GX443" s="99" t="str">
        <f t="shared" si="806"/>
        <v>Pc3</v>
      </c>
      <c r="GY443" s="48">
        <f t="shared" si="813"/>
        <v>90</v>
      </c>
      <c r="GZ443" s="306">
        <f t="shared" si="807"/>
        <v>144174.37871564456</v>
      </c>
      <c r="HA443" s="95">
        <f t="shared" si="812"/>
        <v>1214.4487221639783</v>
      </c>
      <c r="HB443" s="51">
        <f t="shared" si="808"/>
        <v>1.1494811146851973E-3</v>
      </c>
      <c r="HC443" s="51">
        <f t="shared" si="809"/>
        <v>1.2351283118213583E-3</v>
      </c>
      <c r="HD443" s="453">
        <f t="shared" si="810"/>
        <v>3.7857763994314102E-4</v>
      </c>
      <c r="HE443" s="68"/>
    </row>
    <row r="444" spans="13:213">
      <c r="M444" s="49" t="str">
        <f t="shared" si="824"/>
        <v>PIC-e</v>
      </c>
      <c r="N444" s="201" t="str">
        <f t="shared" si="814"/>
        <v/>
      </c>
      <c r="O444" s="47" t="str">
        <f t="shared" si="815"/>
        <v/>
      </c>
      <c r="P444" s="47">
        <f t="shared" si="816"/>
        <v>1</v>
      </c>
      <c r="Q444" s="47">
        <f t="shared" si="817"/>
        <v>1</v>
      </c>
      <c r="R444" s="201">
        <f t="shared" si="818"/>
        <v>1</v>
      </c>
      <c r="AE444" s="49" t="str">
        <f t="shared" si="825"/>
        <v>PIC-e</v>
      </c>
      <c r="AF444" s="201" t="str">
        <f t="shared" si="819"/>
        <v/>
      </c>
      <c r="AG444" s="47" t="str">
        <f t="shared" si="820"/>
        <v/>
      </c>
      <c r="AH444" s="47">
        <f t="shared" si="821"/>
        <v>1</v>
      </c>
      <c r="AI444" s="47">
        <f t="shared" si="822"/>
        <v>1</v>
      </c>
      <c r="AJ444" s="201">
        <f t="shared" si="823"/>
        <v>1</v>
      </c>
      <c r="BM444" s="46"/>
      <c r="BN444" s="46"/>
      <c r="BQ444" s="57"/>
      <c r="BR444" s="74"/>
      <c r="BS444" s="157"/>
      <c r="BT444" s="60"/>
      <c r="CP444" s="46"/>
      <c r="CQ444" s="46"/>
      <c r="CT444" s="57"/>
      <c r="CU444" s="74"/>
      <c r="CV444" s="157"/>
      <c r="CW444" s="60"/>
      <c r="DS444" s="46"/>
      <c r="DT444" s="46"/>
      <c r="DW444" s="57"/>
      <c r="DX444" s="74"/>
      <c r="DY444" s="157"/>
      <c r="DZ444" s="60"/>
      <c r="EV444" s="46"/>
      <c r="EW444" s="46"/>
      <c r="EZ444" s="57"/>
      <c r="FA444" s="74"/>
      <c r="FB444" s="157"/>
      <c r="FC444" s="60"/>
      <c r="FY444" s="46"/>
      <c r="FZ444" s="46"/>
      <c r="GC444" s="57"/>
      <c r="GD444" s="74"/>
      <c r="GE444" s="157"/>
      <c r="GF444" s="60"/>
      <c r="GS444" s="48">
        <v>4</v>
      </c>
      <c r="GT444" s="47">
        <v>2</v>
      </c>
      <c r="GU444" s="97" t="s">
        <v>240</v>
      </c>
      <c r="GV444" s="93">
        <f t="shared" si="811"/>
        <v>3</v>
      </c>
      <c r="GW444" s="47" t="s">
        <v>206</v>
      </c>
      <c r="GX444" s="99" t="str">
        <f t="shared" si="806"/>
        <v>Pc2</v>
      </c>
      <c r="GY444" s="48">
        <f t="shared" si="813"/>
        <v>0</v>
      </c>
      <c r="GZ444" s="306">
        <f t="shared" si="807"/>
        <v>0</v>
      </c>
      <c r="HA444" s="95">
        <f t="shared" si="812"/>
        <v>0</v>
      </c>
      <c r="HB444" s="51">
        <f t="shared" si="808"/>
        <v>0</v>
      </c>
      <c r="HC444" s="51">
        <f t="shared" si="809"/>
        <v>0</v>
      </c>
      <c r="HD444" s="453">
        <f t="shared" si="810"/>
        <v>0</v>
      </c>
      <c r="HE444" s="68"/>
    </row>
    <row r="445" spans="13:213">
      <c r="M445" s="49" t="str">
        <f t="shared" si="824"/>
        <v>PIC-e</v>
      </c>
      <c r="N445" s="201">
        <f t="shared" si="814"/>
        <v>1</v>
      </c>
      <c r="O445" s="47" t="str">
        <f t="shared" si="815"/>
        <v/>
      </c>
      <c r="P445" s="47">
        <f t="shared" si="816"/>
        <v>1</v>
      </c>
      <c r="Q445" s="47">
        <f t="shared" si="817"/>
        <v>1</v>
      </c>
      <c r="R445" s="201">
        <f t="shared" si="818"/>
        <v>1</v>
      </c>
      <c r="AE445" s="49" t="str">
        <f t="shared" si="825"/>
        <v>PIC-e</v>
      </c>
      <c r="AF445" s="201">
        <f t="shared" si="819"/>
        <v>1</v>
      </c>
      <c r="AG445" s="47" t="str">
        <f t="shared" si="820"/>
        <v/>
      </c>
      <c r="AH445" s="47">
        <f t="shared" si="821"/>
        <v>1</v>
      </c>
      <c r="AI445" s="47">
        <f t="shared" si="822"/>
        <v>1</v>
      </c>
      <c r="AJ445" s="201">
        <f t="shared" si="823"/>
        <v>1</v>
      </c>
      <c r="BM445" s="46"/>
      <c r="BN445" s="46"/>
      <c r="BQ445" s="60"/>
      <c r="BR445" s="74"/>
      <c r="BT445" s="60"/>
      <c r="CP445" s="46"/>
      <c r="CQ445" s="46"/>
      <c r="CT445" s="60"/>
      <c r="CU445" s="74"/>
      <c r="CW445" s="60"/>
      <c r="DS445" s="46"/>
      <c r="DT445" s="46"/>
      <c r="DW445" s="60"/>
      <c r="DX445" s="74"/>
      <c r="DZ445" s="60"/>
      <c r="EV445" s="46"/>
      <c r="EW445" s="46"/>
      <c r="EZ445" s="60"/>
      <c r="FA445" s="74"/>
      <c r="FC445" s="60"/>
      <c r="FY445" s="46"/>
      <c r="FZ445" s="46"/>
      <c r="GC445" s="60"/>
      <c r="GD445" s="74"/>
      <c r="GF445" s="60"/>
      <c r="GS445" s="48">
        <v>4</v>
      </c>
      <c r="GT445" s="47">
        <v>1</v>
      </c>
      <c r="GU445" s="97" t="s">
        <v>240</v>
      </c>
      <c r="GV445" s="93">
        <f t="shared" si="811"/>
        <v>3</v>
      </c>
      <c r="GW445" s="47" t="s">
        <v>206</v>
      </c>
      <c r="GX445" s="99" t="str">
        <f t="shared" si="806"/>
        <v>Pc1</v>
      </c>
      <c r="GY445" s="48">
        <f t="shared" si="813"/>
        <v>0</v>
      </c>
      <c r="GZ445" s="306">
        <f t="shared" si="807"/>
        <v>0</v>
      </c>
      <c r="HA445" s="95">
        <f t="shared" si="812"/>
        <v>0</v>
      </c>
      <c r="HB445" s="51">
        <f t="shared" si="808"/>
        <v>0</v>
      </c>
      <c r="HC445" s="51">
        <f t="shared" si="809"/>
        <v>0</v>
      </c>
      <c r="HD445" s="453">
        <f t="shared" si="810"/>
        <v>0</v>
      </c>
      <c r="HE445" s="68"/>
    </row>
    <row r="446" spans="13:213">
      <c r="M446" s="49" t="str">
        <f t="shared" si="824"/>
        <v>PIC-e</v>
      </c>
      <c r="N446" s="201">
        <f t="shared" si="814"/>
        <v>1</v>
      </c>
      <c r="O446" s="47" t="str">
        <f t="shared" si="815"/>
        <v/>
      </c>
      <c r="P446" s="47" t="str">
        <f t="shared" si="816"/>
        <v/>
      </c>
      <c r="Q446" s="47">
        <f t="shared" si="817"/>
        <v>1</v>
      </c>
      <c r="R446" s="201">
        <f t="shared" si="818"/>
        <v>1</v>
      </c>
      <c r="AE446" s="49" t="str">
        <f t="shared" si="825"/>
        <v>PIC-e</v>
      </c>
      <c r="AF446" s="201">
        <f t="shared" si="819"/>
        <v>1</v>
      </c>
      <c r="AG446" s="47" t="str">
        <f t="shared" si="820"/>
        <v/>
      </c>
      <c r="AH446" s="47" t="str">
        <f t="shared" si="821"/>
        <v/>
      </c>
      <c r="AI446" s="47">
        <f t="shared" si="822"/>
        <v>1</v>
      </c>
      <c r="AJ446" s="201">
        <f t="shared" si="823"/>
        <v>1</v>
      </c>
      <c r="BM446" s="46"/>
      <c r="BN446" s="46"/>
      <c r="BQ446" s="57"/>
      <c r="BR446" s="74"/>
      <c r="BS446" s="157"/>
      <c r="BT446" s="60"/>
      <c r="BV446" s="83"/>
      <c r="CP446" s="46"/>
      <c r="CQ446" s="46"/>
      <c r="CT446" s="57"/>
      <c r="CU446" s="74"/>
      <c r="CV446" s="157"/>
      <c r="CW446" s="60"/>
      <c r="CY446" s="83"/>
      <c r="DS446" s="46"/>
      <c r="DT446" s="46"/>
      <c r="DW446" s="57"/>
      <c r="DX446" s="74"/>
      <c r="DY446" s="157"/>
      <c r="DZ446" s="60"/>
      <c r="EB446" s="83"/>
      <c r="EV446" s="46"/>
      <c r="EW446" s="46"/>
      <c r="EZ446" s="57"/>
      <c r="FA446" s="74"/>
      <c r="FB446" s="157"/>
      <c r="FC446" s="60"/>
      <c r="FE446" s="83"/>
      <c r="FY446" s="46"/>
      <c r="FZ446" s="46"/>
      <c r="GC446" s="57"/>
      <c r="GD446" s="74"/>
      <c r="GE446" s="157"/>
      <c r="GF446" s="60"/>
      <c r="GH446" s="83"/>
      <c r="GS446" s="48">
        <v>5</v>
      </c>
      <c r="GT446" s="47">
        <v>5</v>
      </c>
      <c r="GU446" s="97" t="s">
        <v>240</v>
      </c>
      <c r="GV446" s="93">
        <f t="shared" si="811"/>
        <v>3</v>
      </c>
      <c r="GW446" s="47" t="s">
        <v>206</v>
      </c>
      <c r="GX446" s="99" t="str">
        <f t="shared" si="806"/>
        <v>Pd5</v>
      </c>
      <c r="GY446" s="48">
        <f t="shared" si="813"/>
        <v>900</v>
      </c>
      <c r="GZ446" s="306">
        <f t="shared" si="807"/>
        <v>34221.610772065083</v>
      </c>
      <c r="HA446" s="95">
        <f t="shared" si="812"/>
        <v>5116.4274868945377</v>
      </c>
      <c r="HB446" s="51">
        <f t="shared" si="808"/>
        <v>2.7284386898022268E-4</v>
      </c>
      <c r="HC446" s="51">
        <f t="shared" si="809"/>
        <v>2.931733135751795E-3</v>
      </c>
      <c r="HD446" s="453">
        <f t="shared" si="810"/>
        <v>3.9288612844956557E-2</v>
      </c>
      <c r="HE446" s="68"/>
    </row>
    <row r="447" spans="13:213">
      <c r="M447" s="49" t="str">
        <f t="shared" si="824"/>
        <v>PIC-e</v>
      </c>
      <c r="N447" s="201">
        <f t="shared" si="814"/>
        <v>1</v>
      </c>
      <c r="O447" s="47" t="str">
        <f t="shared" si="815"/>
        <v/>
      </c>
      <c r="P447" s="47" t="str">
        <f t="shared" si="816"/>
        <v/>
      </c>
      <c r="Q447" s="47">
        <f t="shared" si="817"/>
        <v>1</v>
      </c>
      <c r="R447" s="201">
        <f t="shared" si="818"/>
        <v>1</v>
      </c>
      <c r="AE447" s="49" t="str">
        <f t="shared" si="825"/>
        <v>PIC-e</v>
      </c>
      <c r="AF447" s="201">
        <f t="shared" si="819"/>
        <v>1</v>
      </c>
      <c r="AG447" s="47" t="str">
        <f t="shared" si="820"/>
        <v/>
      </c>
      <c r="AH447" s="47" t="str">
        <f t="shared" si="821"/>
        <v/>
      </c>
      <c r="AI447" s="47">
        <f t="shared" si="822"/>
        <v>1</v>
      </c>
      <c r="AJ447" s="201">
        <f t="shared" si="823"/>
        <v>1</v>
      </c>
      <c r="BM447" s="46"/>
      <c r="BN447" s="46"/>
      <c r="BQ447" s="57"/>
      <c r="BR447" s="74"/>
      <c r="BS447" s="157"/>
      <c r="BT447" s="60"/>
      <c r="CP447" s="46"/>
      <c r="CQ447" s="46"/>
      <c r="CT447" s="57"/>
      <c r="CU447" s="74"/>
      <c r="CV447" s="157"/>
      <c r="CW447" s="60"/>
      <c r="DS447" s="46"/>
      <c r="DT447" s="46"/>
      <c r="DW447" s="57"/>
      <c r="DX447" s="74"/>
      <c r="DY447" s="157"/>
      <c r="DZ447" s="60"/>
      <c r="EV447" s="46"/>
      <c r="EW447" s="46"/>
      <c r="EZ447" s="57"/>
      <c r="FA447" s="74"/>
      <c r="FB447" s="157"/>
      <c r="FC447" s="60"/>
      <c r="FY447" s="46"/>
      <c r="FZ447" s="46"/>
      <c r="GC447" s="57"/>
      <c r="GD447" s="74"/>
      <c r="GE447" s="157"/>
      <c r="GF447" s="60"/>
      <c r="GS447" s="48">
        <v>5</v>
      </c>
      <c r="GT447" s="47">
        <v>4</v>
      </c>
      <c r="GU447" s="97" t="s">
        <v>240</v>
      </c>
      <c r="GV447" s="93">
        <f t="shared" si="811"/>
        <v>3</v>
      </c>
      <c r="GW447" s="47" t="s">
        <v>206</v>
      </c>
      <c r="GX447" s="99" t="str">
        <f t="shared" si="806"/>
        <v>Pd4</v>
      </c>
      <c r="GY447" s="48">
        <f t="shared" si="813"/>
        <v>300</v>
      </c>
      <c r="GZ447" s="306">
        <f t="shared" si="807"/>
        <v>52283.016457321653</v>
      </c>
      <c r="HA447" s="95">
        <f t="shared" si="812"/>
        <v>3348.934355058243</v>
      </c>
      <c r="HB447" s="51">
        <f t="shared" si="808"/>
        <v>4.1684479983089572E-4</v>
      </c>
      <c r="HC447" s="51">
        <f t="shared" si="809"/>
        <v>1.4930122450587846E-3</v>
      </c>
      <c r="HD447" s="453">
        <f t="shared" si="810"/>
        <v>5.2124555922819713E-3</v>
      </c>
      <c r="HE447" s="68"/>
    </row>
    <row r="448" spans="13:213">
      <c r="M448" s="49" t="str">
        <f t="shared" si="824"/>
        <v>PIC-e</v>
      </c>
      <c r="N448" s="201">
        <f t="shared" si="814"/>
        <v>1</v>
      </c>
      <c r="O448" s="47" t="str">
        <f t="shared" si="815"/>
        <v/>
      </c>
      <c r="P448" s="47" t="str">
        <f t="shared" si="816"/>
        <v/>
      </c>
      <c r="Q448" s="47" t="str">
        <f t="shared" si="817"/>
        <v/>
      </c>
      <c r="R448" s="201" t="str">
        <f t="shared" si="818"/>
        <v/>
      </c>
      <c r="AE448" s="49" t="str">
        <f t="shared" si="825"/>
        <v>PIC-e</v>
      </c>
      <c r="AF448" s="201">
        <f t="shared" si="819"/>
        <v>1</v>
      </c>
      <c r="AG448" s="47" t="str">
        <f t="shared" si="820"/>
        <v/>
      </c>
      <c r="AH448" s="47" t="str">
        <f t="shared" si="821"/>
        <v/>
      </c>
      <c r="AI448" s="47" t="str">
        <f t="shared" si="822"/>
        <v/>
      </c>
      <c r="AJ448" s="201">
        <f t="shared" si="823"/>
        <v>1</v>
      </c>
      <c r="BM448" s="46"/>
      <c r="BN448" s="46"/>
      <c r="BQ448" s="57"/>
      <c r="BR448" s="74"/>
      <c r="BS448" s="157"/>
      <c r="BT448" s="60"/>
      <c r="CP448" s="46"/>
      <c r="CQ448" s="46"/>
      <c r="CT448" s="57"/>
      <c r="CU448" s="74"/>
      <c r="CV448" s="157"/>
      <c r="CW448" s="60"/>
      <c r="DS448" s="46"/>
      <c r="DT448" s="46"/>
      <c r="DW448" s="57"/>
      <c r="DX448" s="74"/>
      <c r="DY448" s="157"/>
      <c r="DZ448" s="60"/>
      <c r="EV448" s="46"/>
      <c r="EW448" s="46"/>
      <c r="EZ448" s="57"/>
      <c r="FA448" s="74"/>
      <c r="FB448" s="157"/>
      <c r="FC448" s="60"/>
      <c r="FY448" s="46"/>
      <c r="FZ448" s="46"/>
      <c r="GC448" s="57"/>
      <c r="GD448" s="74"/>
      <c r="GE448" s="157"/>
      <c r="GF448" s="60"/>
      <c r="GS448" s="48">
        <v>5</v>
      </c>
      <c r="GT448" s="47">
        <v>3</v>
      </c>
      <c r="GU448" s="97" t="s">
        <v>240</v>
      </c>
      <c r="GV448" s="93">
        <f t="shared" si="811"/>
        <v>3</v>
      </c>
      <c r="GW448" s="47" t="s">
        <v>206</v>
      </c>
      <c r="GX448" s="99" t="str">
        <f t="shared" si="806"/>
        <v>Pd3</v>
      </c>
      <c r="GY448" s="48">
        <f t="shared" si="813"/>
        <v>90</v>
      </c>
      <c r="GZ448" s="306">
        <f t="shared" si="807"/>
        <v>110834.05363765176</v>
      </c>
      <c r="HA448" s="95">
        <f t="shared" si="812"/>
        <v>1579.7706954978578</v>
      </c>
      <c r="HB448" s="51">
        <f t="shared" si="808"/>
        <v>8.8366360691424545E-4</v>
      </c>
      <c r="HC448" s="51">
        <f t="shared" si="809"/>
        <v>9.4950488971266888E-4</v>
      </c>
      <c r="HD448" s="453">
        <f t="shared" si="810"/>
        <v>2.9103156070628969E-4</v>
      </c>
      <c r="HE448" s="68"/>
    </row>
    <row r="449" spans="13:213">
      <c r="M449" s="49" t="str">
        <f t="shared" si="824"/>
        <v>PIC-e</v>
      </c>
      <c r="N449" s="201">
        <f t="shared" si="814"/>
        <v>1</v>
      </c>
      <c r="O449" s="47" t="str">
        <f t="shared" si="815"/>
        <v/>
      </c>
      <c r="P449" s="47" t="str">
        <f t="shared" si="816"/>
        <v/>
      </c>
      <c r="Q449" s="47" t="str">
        <f t="shared" si="817"/>
        <v/>
      </c>
      <c r="R449" s="201" t="str">
        <f t="shared" si="818"/>
        <v/>
      </c>
      <c r="AE449" s="49" t="str">
        <f t="shared" si="825"/>
        <v>PIC-e</v>
      </c>
      <c r="AF449" s="201">
        <f t="shared" si="819"/>
        <v>1</v>
      </c>
      <c r="AG449" s="47" t="str">
        <f t="shared" si="820"/>
        <v/>
      </c>
      <c r="AH449" s="47" t="str">
        <f t="shared" si="821"/>
        <v/>
      </c>
      <c r="AI449" s="47" t="str">
        <f t="shared" si="822"/>
        <v/>
      </c>
      <c r="AJ449" s="201">
        <f t="shared" si="823"/>
        <v>1</v>
      </c>
      <c r="BM449" s="46"/>
      <c r="BN449" s="46"/>
      <c r="BQ449" s="57"/>
      <c r="BR449" s="74"/>
      <c r="BS449" s="157"/>
      <c r="BT449" s="60"/>
      <c r="CP449" s="46"/>
      <c r="CQ449" s="46"/>
      <c r="CT449" s="57"/>
      <c r="CU449" s="74"/>
      <c r="CV449" s="157"/>
      <c r="CW449" s="60"/>
      <c r="DS449" s="46"/>
      <c r="DT449" s="46"/>
      <c r="DW449" s="57"/>
      <c r="DX449" s="74"/>
      <c r="DY449" s="157"/>
      <c r="DZ449" s="60"/>
      <c r="EV449" s="46"/>
      <c r="EW449" s="46"/>
      <c r="EZ449" s="57"/>
      <c r="FA449" s="74"/>
      <c r="FB449" s="157"/>
      <c r="FC449" s="60"/>
      <c r="FY449" s="46"/>
      <c r="FZ449" s="46"/>
      <c r="GC449" s="57"/>
      <c r="GD449" s="74"/>
      <c r="GE449" s="157"/>
      <c r="GF449" s="60"/>
      <c r="GS449" s="48">
        <v>5</v>
      </c>
      <c r="GT449" s="47">
        <v>2</v>
      </c>
      <c r="GU449" s="97" t="s">
        <v>240</v>
      </c>
      <c r="GV449" s="93">
        <f t="shared" si="811"/>
        <v>3</v>
      </c>
      <c r="GW449" s="47" t="s">
        <v>206</v>
      </c>
      <c r="GX449" s="99" t="str">
        <f t="shared" si="806"/>
        <v>Pd2</v>
      </c>
      <c r="GY449" s="48">
        <f t="shared" si="813"/>
        <v>0</v>
      </c>
      <c r="GZ449" s="306">
        <f t="shared" si="807"/>
        <v>0</v>
      </c>
      <c r="HA449" s="95">
        <f t="shared" si="812"/>
        <v>0</v>
      </c>
      <c r="HB449" s="51">
        <f t="shared" si="808"/>
        <v>0</v>
      </c>
      <c r="HC449" s="51">
        <f t="shared" si="809"/>
        <v>0</v>
      </c>
      <c r="HD449" s="453">
        <f t="shared" si="810"/>
        <v>0</v>
      </c>
      <c r="HE449" s="68"/>
    </row>
    <row r="450" spans="13:213">
      <c r="M450" s="49" t="str">
        <f t="shared" si="824"/>
        <v>PIC-e</v>
      </c>
      <c r="N450" s="201">
        <f t="shared" si="814"/>
        <v>1</v>
      </c>
      <c r="O450" s="47" t="str">
        <f t="shared" si="815"/>
        <v/>
      </c>
      <c r="P450" s="47" t="str">
        <f t="shared" si="816"/>
        <v/>
      </c>
      <c r="Q450" s="47" t="str">
        <f t="shared" si="817"/>
        <v/>
      </c>
      <c r="R450" s="201" t="str">
        <f t="shared" si="818"/>
        <v/>
      </c>
      <c r="AE450" s="49" t="str">
        <f t="shared" si="825"/>
        <v>PIC-e</v>
      </c>
      <c r="AF450" s="201">
        <f t="shared" si="819"/>
        <v>1</v>
      </c>
      <c r="AG450" s="47" t="str">
        <f t="shared" si="820"/>
        <v/>
      </c>
      <c r="AH450" s="47" t="str">
        <f t="shared" si="821"/>
        <v/>
      </c>
      <c r="AI450" s="47" t="str">
        <f t="shared" si="822"/>
        <v/>
      </c>
      <c r="AJ450" s="201">
        <f t="shared" si="823"/>
        <v>1</v>
      </c>
      <c r="BM450" s="46"/>
      <c r="BN450" s="46"/>
      <c r="BQ450" s="60"/>
      <c r="BR450" s="74"/>
      <c r="BT450" s="60"/>
      <c r="CP450" s="46"/>
      <c r="CQ450" s="46"/>
      <c r="CT450" s="60"/>
      <c r="CU450" s="74"/>
      <c r="CW450" s="60"/>
      <c r="DS450" s="46"/>
      <c r="DT450" s="46"/>
      <c r="DW450" s="60"/>
      <c r="DX450" s="74"/>
      <c r="DZ450" s="60"/>
      <c r="EV450" s="46"/>
      <c r="EW450" s="46"/>
      <c r="EZ450" s="60"/>
      <c r="FA450" s="74"/>
      <c r="FC450" s="60"/>
      <c r="FY450" s="46"/>
      <c r="FZ450" s="46"/>
      <c r="GC450" s="60"/>
      <c r="GD450" s="74"/>
      <c r="GF450" s="60"/>
      <c r="GS450" s="48">
        <v>5</v>
      </c>
      <c r="GT450" s="47">
        <v>1</v>
      </c>
      <c r="GU450" s="97" t="s">
        <v>240</v>
      </c>
      <c r="GV450" s="93">
        <f t="shared" si="811"/>
        <v>3</v>
      </c>
      <c r="GW450" s="47" t="s">
        <v>206</v>
      </c>
      <c r="GX450" s="99" t="str">
        <f t="shared" si="806"/>
        <v>Pd1</v>
      </c>
      <c r="GY450" s="48">
        <f t="shared" si="813"/>
        <v>0</v>
      </c>
      <c r="GZ450" s="306">
        <f t="shared" si="807"/>
        <v>0</v>
      </c>
      <c r="HA450" s="95">
        <f t="shared" si="812"/>
        <v>0</v>
      </c>
      <c r="HB450" s="51">
        <f t="shared" si="808"/>
        <v>0</v>
      </c>
      <c r="HC450" s="51">
        <f t="shared" si="809"/>
        <v>0</v>
      </c>
      <c r="HD450" s="453">
        <f t="shared" si="810"/>
        <v>0</v>
      </c>
      <c r="HE450" s="68"/>
    </row>
    <row r="451" spans="13:213">
      <c r="M451" s="49" t="str">
        <f t="shared" si="824"/>
        <v>PIC-e</v>
      </c>
      <c r="N451" s="201">
        <f t="shared" si="814"/>
        <v>1</v>
      </c>
      <c r="O451" s="47" t="str">
        <f t="shared" si="815"/>
        <v/>
      </c>
      <c r="P451" s="47" t="str">
        <f t="shared" si="816"/>
        <v/>
      </c>
      <c r="Q451" s="47" t="str">
        <f t="shared" si="817"/>
        <v/>
      </c>
      <c r="R451" s="201" t="str">
        <f t="shared" si="818"/>
        <v/>
      </c>
      <c r="AE451" s="49" t="str">
        <f t="shared" si="825"/>
        <v>PIC-e</v>
      </c>
      <c r="AF451" s="201">
        <f t="shared" si="819"/>
        <v>1</v>
      </c>
      <c r="AG451" s="47" t="str">
        <f t="shared" si="820"/>
        <v/>
      </c>
      <c r="AH451" s="47" t="str">
        <f t="shared" si="821"/>
        <v/>
      </c>
      <c r="AI451" s="47" t="str">
        <f t="shared" si="822"/>
        <v/>
      </c>
      <c r="AJ451" s="201">
        <f t="shared" si="823"/>
        <v>1</v>
      </c>
      <c r="BM451" s="46"/>
      <c r="BN451" s="46"/>
      <c r="BR451" s="74"/>
      <c r="BT451" s="60"/>
      <c r="CP451" s="46"/>
      <c r="CQ451" s="46"/>
      <c r="CU451" s="74"/>
      <c r="CW451" s="60"/>
      <c r="DS451" s="46"/>
      <c r="DT451" s="46"/>
      <c r="DX451" s="74"/>
      <c r="DZ451" s="60"/>
      <c r="EV451" s="46"/>
      <c r="EW451" s="46"/>
      <c r="FA451" s="74"/>
      <c r="FC451" s="60"/>
      <c r="FY451" s="46"/>
      <c r="FZ451" s="46"/>
      <c r="GD451" s="74"/>
      <c r="GF451" s="60"/>
      <c r="GS451" s="48">
        <v>6</v>
      </c>
      <c r="GT451" s="47">
        <v>5</v>
      </c>
      <c r="GU451" s="97" t="s">
        <v>240</v>
      </c>
      <c r="GV451" s="93">
        <f t="shared" si="811"/>
        <v>3</v>
      </c>
      <c r="GW451" s="47" t="s">
        <v>206</v>
      </c>
      <c r="GX451" s="99" t="str">
        <f t="shared" si="806"/>
        <v>Pe5</v>
      </c>
      <c r="GY451" s="48">
        <f t="shared" si="813"/>
        <v>900</v>
      </c>
      <c r="GZ451" s="306">
        <f t="shared" si="807"/>
        <v>31686.676640801001</v>
      </c>
      <c r="HA451" s="95">
        <f t="shared" si="812"/>
        <v>5525.7416858461011</v>
      </c>
      <c r="HB451" s="51">
        <f t="shared" si="808"/>
        <v>2.5263321201872467E-4</v>
      </c>
      <c r="HC451" s="51">
        <f t="shared" si="809"/>
        <v>2.7145677182886991E-3</v>
      </c>
      <c r="HD451" s="453">
        <f t="shared" si="810"/>
        <v>3.6378345226811631E-2</v>
      </c>
      <c r="HE451" s="68"/>
    </row>
    <row r="452" spans="13:213">
      <c r="M452" s="49" t="str">
        <f t="shared" si="824"/>
        <v>PIC-e</v>
      </c>
      <c r="N452" s="201">
        <f t="shared" si="814"/>
        <v>1</v>
      </c>
      <c r="O452" s="47" t="str">
        <f t="shared" si="815"/>
        <v/>
      </c>
      <c r="P452" s="47" t="str">
        <f t="shared" si="816"/>
        <v/>
      </c>
      <c r="Q452" s="47">
        <f t="shared" si="817"/>
        <v>1</v>
      </c>
      <c r="R452" s="201" t="str">
        <f t="shared" si="818"/>
        <v/>
      </c>
      <c r="AE452" s="49" t="str">
        <f t="shared" si="825"/>
        <v>PIC-e</v>
      </c>
      <c r="AF452" s="201">
        <f t="shared" si="819"/>
        <v>1</v>
      </c>
      <c r="AG452" s="47" t="str">
        <f t="shared" si="820"/>
        <v/>
      </c>
      <c r="AH452" s="47" t="str">
        <f t="shared" si="821"/>
        <v/>
      </c>
      <c r="AI452" s="47">
        <f t="shared" si="822"/>
        <v>1</v>
      </c>
      <c r="AJ452" s="201">
        <f t="shared" si="823"/>
        <v>1</v>
      </c>
      <c r="BM452" s="46"/>
      <c r="BN452" s="46"/>
      <c r="BR452" s="74"/>
      <c r="BT452" s="60"/>
      <c r="CP452" s="46"/>
      <c r="CQ452" s="46"/>
      <c r="CU452" s="74"/>
      <c r="CW452" s="60"/>
      <c r="DS452" s="46"/>
      <c r="DT452" s="46"/>
      <c r="DX452" s="74"/>
      <c r="DZ452" s="60"/>
      <c r="EV452" s="46"/>
      <c r="EW452" s="46"/>
      <c r="FA452" s="74"/>
      <c r="FC452" s="60"/>
      <c r="FY452" s="46"/>
      <c r="FZ452" s="46"/>
      <c r="GD452" s="74"/>
      <c r="GF452" s="60"/>
      <c r="GS452" s="48">
        <v>6</v>
      </c>
      <c r="GT452" s="47">
        <v>4</v>
      </c>
      <c r="GU452" s="97" t="s">
        <v>240</v>
      </c>
      <c r="GV452" s="93">
        <f t="shared" si="811"/>
        <v>3</v>
      </c>
      <c r="GW452" s="47" t="s">
        <v>206</v>
      </c>
      <c r="GX452" s="99" t="str">
        <f t="shared" si="806"/>
        <v>Pe4</v>
      </c>
      <c r="GY452" s="48">
        <f t="shared" si="813"/>
        <v>300</v>
      </c>
      <c r="GZ452" s="306">
        <f t="shared" si="807"/>
        <v>208603.95455193991</v>
      </c>
      <c r="HA452" s="95">
        <f t="shared" si="812"/>
        <v>839.3531674702939</v>
      </c>
      <c r="HB452" s="51">
        <f t="shared" si="808"/>
        <v>1.6631686457899374E-3</v>
      </c>
      <c r="HC452" s="51">
        <f t="shared" si="809"/>
        <v>5.9569680484668668E-3</v>
      </c>
      <c r="HD452" s="453">
        <f t="shared" si="810"/>
        <v>2.0797171302539177E-2</v>
      </c>
      <c r="HE452" s="68"/>
    </row>
    <row r="453" spans="13:213">
      <c r="M453" s="49" t="str">
        <f t="shared" si="824"/>
        <v>PIC-e</v>
      </c>
      <c r="N453" s="201" t="str">
        <f t="shared" si="814"/>
        <v/>
      </c>
      <c r="O453" s="47" t="str">
        <f t="shared" si="815"/>
        <v/>
      </c>
      <c r="P453" s="47" t="str">
        <f t="shared" si="816"/>
        <v/>
      </c>
      <c r="Q453" s="47">
        <f t="shared" si="817"/>
        <v>1</v>
      </c>
      <c r="R453" s="201" t="str">
        <f t="shared" si="818"/>
        <v/>
      </c>
      <c r="AE453" s="49" t="str">
        <f t="shared" si="825"/>
        <v>PIC-e</v>
      </c>
      <c r="AF453" s="201" t="str">
        <f t="shared" si="819"/>
        <v/>
      </c>
      <c r="AG453" s="47" t="str">
        <f t="shared" si="820"/>
        <v/>
      </c>
      <c r="AH453" s="47" t="str">
        <f t="shared" si="821"/>
        <v/>
      </c>
      <c r="AI453" s="47">
        <f t="shared" si="822"/>
        <v>1</v>
      </c>
      <c r="AJ453" s="201">
        <f t="shared" si="823"/>
        <v>1</v>
      </c>
      <c r="BM453" s="46"/>
      <c r="BN453" s="46"/>
      <c r="BR453" s="74"/>
      <c r="BT453" s="60"/>
      <c r="CP453" s="46"/>
      <c r="CQ453" s="46"/>
      <c r="CU453" s="74"/>
      <c r="CW453" s="60"/>
      <c r="DS453" s="46"/>
      <c r="DT453" s="46"/>
      <c r="DX453" s="74"/>
      <c r="DZ453" s="60"/>
      <c r="EV453" s="46"/>
      <c r="EW453" s="46"/>
      <c r="FA453" s="74"/>
      <c r="FC453" s="60"/>
      <c r="FY453" s="46"/>
      <c r="FZ453" s="46"/>
      <c r="GD453" s="74"/>
      <c r="GF453" s="60"/>
      <c r="GS453" s="48">
        <v>6</v>
      </c>
      <c r="GT453" s="47">
        <v>3</v>
      </c>
      <c r="GU453" s="97" t="s">
        <v>240</v>
      </c>
      <c r="GV453" s="93">
        <f t="shared" si="811"/>
        <v>3</v>
      </c>
      <c r="GW453" s="47" t="s">
        <v>206</v>
      </c>
      <c r="GX453" s="99" t="str">
        <f t="shared" si="806"/>
        <v>Pe3</v>
      </c>
      <c r="GY453" s="48">
        <f t="shared" si="813"/>
        <v>90</v>
      </c>
      <c r="GZ453" s="306">
        <f t="shared" si="807"/>
        <v>300363.28899092617</v>
      </c>
      <c r="HA453" s="95">
        <f t="shared" si="812"/>
        <v>582.93538663870959</v>
      </c>
      <c r="HB453" s="51">
        <f t="shared" si="808"/>
        <v>2.3947523222608278E-3</v>
      </c>
      <c r="HC453" s="51">
        <f t="shared" si="809"/>
        <v>2.5731839829611627E-3</v>
      </c>
      <c r="HD453" s="453">
        <f t="shared" si="810"/>
        <v>7.887034165482105E-4</v>
      </c>
      <c r="HE453" s="68"/>
    </row>
    <row r="454" spans="13:213">
      <c r="M454" s="49" t="str">
        <f t="shared" si="824"/>
        <v>PIC-e</v>
      </c>
      <c r="N454" s="201" t="str">
        <f t="shared" si="814"/>
        <v/>
      </c>
      <c r="O454" s="47" t="str">
        <f t="shared" si="815"/>
        <v/>
      </c>
      <c r="P454" s="47" t="str">
        <f t="shared" si="816"/>
        <v/>
      </c>
      <c r="Q454" s="47">
        <f t="shared" si="817"/>
        <v>1</v>
      </c>
      <c r="R454" s="201" t="str">
        <f t="shared" si="818"/>
        <v/>
      </c>
      <c r="AE454" s="49" t="str">
        <f t="shared" si="825"/>
        <v>PIC-e</v>
      </c>
      <c r="AF454" s="201" t="str">
        <f t="shared" si="819"/>
        <v/>
      </c>
      <c r="AG454" s="47" t="str">
        <f t="shared" si="820"/>
        <v/>
      </c>
      <c r="AH454" s="47" t="str">
        <f t="shared" si="821"/>
        <v/>
      </c>
      <c r="AI454" s="47">
        <f t="shared" si="822"/>
        <v>1</v>
      </c>
      <c r="AJ454" s="201">
        <f t="shared" si="823"/>
        <v>1</v>
      </c>
      <c r="BM454" s="46"/>
      <c r="BO454" s="49"/>
      <c r="BP454" s="49"/>
      <c r="BR454" s="74"/>
      <c r="BT454" s="60"/>
      <c r="CP454" s="46"/>
      <c r="CR454" s="49"/>
      <c r="CS454" s="49"/>
      <c r="CU454" s="74"/>
      <c r="CW454" s="60"/>
      <c r="DS454" s="46"/>
      <c r="DU454" s="49"/>
      <c r="DV454" s="49"/>
      <c r="DX454" s="74"/>
      <c r="DZ454" s="60"/>
      <c r="EV454" s="46"/>
      <c r="EX454" s="49"/>
      <c r="EY454" s="49"/>
      <c r="FA454" s="74"/>
      <c r="FC454" s="60"/>
      <c r="FY454" s="46"/>
      <c r="GA454" s="49"/>
      <c r="GB454" s="49"/>
      <c r="GD454" s="74"/>
      <c r="GF454" s="60"/>
      <c r="GS454" s="48">
        <v>6</v>
      </c>
      <c r="GT454" s="47">
        <v>2</v>
      </c>
      <c r="GU454" s="97" t="s">
        <v>240</v>
      </c>
      <c r="GV454" s="93">
        <f t="shared" si="811"/>
        <v>3</v>
      </c>
      <c r="GW454" s="47" t="s">
        <v>206</v>
      </c>
      <c r="GX454" s="99" t="str">
        <f t="shared" si="806"/>
        <v>Pe2</v>
      </c>
      <c r="GY454" s="48">
        <f t="shared" si="813"/>
        <v>0</v>
      </c>
      <c r="GZ454" s="306">
        <f t="shared" si="807"/>
        <v>0</v>
      </c>
      <c r="HA454" s="95">
        <f t="shared" si="812"/>
        <v>0</v>
      </c>
      <c r="HB454" s="51">
        <f t="shared" si="808"/>
        <v>0</v>
      </c>
      <c r="HC454" s="51">
        <f t="shared" si="809"/>
        <v>0</v>
      </c>
      <c r="HD454" s="453">
        <f t="shared" si="810"/>
        <v>0</v>
      </c>
      <c r="HE454" s="68"/>
    </row>
    <row r="455" spans="13:213">
      <c r="M455" s="49" t="str">
        <f t="shared" si="824"/>
        <v>PIC-e</v>
      </c>
      <c r="N455" s="201" t="str">
        <f t="shared" si="814"/>
        <v/>
      </c>
      <c r="O455" s="47" t="str">
        <f t="shared" si="815"/>
        <v/>
      </c>
      <c r="P455" s="47" t="str">
        <f t="shared" si="816"/>
        <v/>
      </c>
      <c r="Q455" s="47">
        <f t="shared" si="817"/>
        <v>1</v>
      </c>
      <c r="R455" s="201" t="str">
        <f t="shared" si="818"/>
        <v/>
      </c>
      <c r="AE455" s="49" t="str">
        <f t="shared" si="825"/>
        <v>PIC-e</v>
      </c>
      <c r="AF455" s="201" t="str">
        <f t="shared" si="819"/>
        <v/>
      </c>
      <c r="AG455" s="47" t="str">
        <f t="shared" si="820"/>
        <v/>
      </c>
      <c r="AH455" s="47" t="str">
        <f t="shared" si="821"/>
        <v/>
      </c>
      <c r="AI455" s="47">
        <f t="shared" si="822"/>
        <v>1</v>
      </c>
      <c r="AJ455" s="201" t="str">
        <f t="shared" si="823"/>
        <v/>
      </c>
      <c r="BM455" s="46"/>
      <c r="BN455" s="46"/>
      <c r="BQ455" s="57"/>
      <c r="BR455" s="74"/>
      <c r="BS455" s="157"/>
      <c r="BT455" s="60"/>
      <c r="CP455" s="46"/>
      <c r="CQ455" s="46"/>
      <c r="CT455" s="57"/>
      <c r="CU455" s="74"/>
      <c r="CV455" s="157"/>
      <c r="CW455" s="60"/>
      <c r="DS455" s="46"/>
      <c r="DT455" s="46"/>
      <c r="DW455" s="57"/>
      <c r="DX455" s="74"/>
      <c r="DY455" s="157"/>
      <c r="DZ455" s="60"/>
      <c r="EV455" s="46"/>
      <c r="EW455" s="46"/>
      <c r="EZ455" s="57"/>
      <c r="FA455" s="74"/>
      <c r="FB455" s="157"/>
      <c r="FC455" s="60"/>
      <c r="FY455" s="46"/>
      <c r="FZ455" s="46"/>
      <c r="GC455" s="57"/>
      <c r="GD455" s="74"/>
      <c r="GE455" s="157"/>
      <c r="GF455" s="60"/>
      <c r="GS455" s="48">
        <v>6</v>
      </c>
      <c r="GT455" s="47">
        <v>1</v>
      </c>
      <c r="GU455" s="97" t="s">
        <v>240</v>
      </c>
      <c r="GV455" s="93">
        <f t="shared" si="811"/>
        <v>3</v>
      </c>
      <c r="GW455" s="47" t="s">
        <v>206</v>
      </c>
      <c r="GX455" s="99" t="str">
        <f t="shared" si="806"/>
        <v>Pe1</v>
      </c>
      <c r="GY455" s="48">
        <f t="shared" si="813"/>
        <v>0</v>
      </c>
      <c r="GZ455" s="306">
        <f t="shared" si="807"/>
        <v>0</v>
      </c>
      <c r="HA455" s="95">
        <f t="shared" si="812"/>
        <v>0</v>
      </c>
      <c r="HB455" s="51">
        <f t="shared" si="808"/>
        <v>0</v>
      </c>
      <c r="HC455" s="51">
        <f t="shared" si="809"/>
        <v>0</v>
      </c>
      <c r="HD455" s="453">
        <f t="shared" si="810"/>
        <v>0</v>
      </c>
      <c r="HE455" s="68"/>
    </row>
    <row r="456" spans="13:213">
      <c r="M456" s="49" t="str">
        <f t="shared" si="824"/>
        <v>PIC-e</v>
      </c>
      <c r="N456" s="201" t="str">
        <f t="shared" si="814"/>
        <v/>
      </c>
      <c r="O456" s="47" t="str">
        <f t="shared" si="815"/>
        <v/>
      </c>
      <c r="P456" s="47" t="str">
        <f t="shared" si="816"/>
        <v/>
      </c>
      <c r="Q456" s="47">
        <f t="shared" si="817"/>
        <v>1</v>
      </c>
      <c r="R456" s="201" t="str">
        <f t="shared" si="818"/>
        <v/>
      </c>
      <c r="AE456" s="49" t="str">
        <f t="shared" si="825"/>
        <v>PIC-e</v>
      </c>
      <c r="AF456" s="201">
        <f t="shared" si="819"/>
        <v>1</v>
      </c>
      <c r="AG456" s="47" t="str">
        <f t="shared" si="820"/>
        <v/>
      </c>
      <c r="AH456" s="47" t="str">
        <f t="shared" si="821"/>
        <v/>
      </c>
      <c r="AI456" s="47">
        <f t="shared" si="822"/>
        <v>1</v>
      </c>
      <c r="AJ456" s="201" t="str">
        <f t="shared" si="823"/>
        <v/>
      </c>
      <c r="BM456" s="46"/>
      <c r="BN456" s="46"/>
      <c r="BQ456" s="57"/>
      <c r="BR456" s="74"/>
      <c r="BS456" s="157"/>
      <c r="BT456" s="60"/>
      <c r="CP456" s="46"/>
      <c r="CQ456" s="46"/>
      <c r="CT456" s="57"/>
      <c r="CU456" s="74"/>
      <c r="CV456" s="157"/>
      <c r="CW456" s="60"/>
      <c r="DS456" s="46"/>
      <c r="DT456" s="46"/>
      <c r="DW456" s="57"/>
      <c r="DX456" s="74"/>
      <c r="DY456" s="157"/>
      <c r="DZ456" s="60"/>
      <c r="EV456" s="46"/>
      <c r="EW456" s="46"/>
      <c r="EZ456" s="57"/>
      <c r="FA456" s="74"/>
      <c r="FB456" s="157"/>
      <c r="FC456" s="60"/>
      <c r="FY456" s="46"/>
      <c r="FZ456" s="46"/>
      <c r="GC456" s="57"/>
      <c r="GD456" s="74"/>
      <c r="GE456" s="157"/>
      <c r="GF456" s="60"/>
      <c r="GS456" s="48">
        <v>7</v>
      </c>
      <c r="GT456" s="47">
        <v>5</v>
      </c>
      <c r="GU456" s="97" t="s">
        <v>240</v>
      </c>
      <c r="GV456" s="93">
        <f t="shared" si="811"/>
        <v>3</v>
      </c>
      <c r="GW456" s="47" t="s">
        <v>206</v>
      </c>
      <c r="GX456" s="99" t="str">
        <f t="shared" si="806"/>
        <v>Ac5</v>
      </c>
      <c r="GY456" s="48">
        <f t="shared" si="813"/>
        <v>600</v>
      </c>
      <c r="GZ456" s="306">
        <f t="shared" si="807"/>
        <v>60600.76907553192</v>
      </c>
      <c r="HA456" s="95">
        <f t="shared" si="812"/>
        <v>2889.2766984816212</v>
      </c>
      <c r="HB456" s="51">
        <f t="shared" si="808"/>
        <v>4.8316101798581099E-4</v>
      </c>
      <c r="HC456" s="51">
        <f t="shared" si="809"/>
        <v>3.4610738408180916E-3</v>
      </c>
      <c r="HD456" s="453">
        <f t="shared" si="810"/>
        <v>2.9154962966620453E-2</v>
      </c>
      <c r="HE456" s="68"/>
    </row>
    <row r="457" spans="13:213">
      <c r="M457" s="49" t="str">
        <f t="shared" si="824"/>
        <v>PIC-e</v>
      </c>
      <c r="N457" s="201" t="str">
        <f t="shared" si="814"/>
        <v/>
      </c>
      <c r="O457" s="47" t="str">
        <f t="shared" si="815"/>
        <v/>
      </c>
      <c r="P457" s="47" t="str">
        <f t="shared" si="816"/>
        <v/>
      </c>
      <c r="Q457" s="47">
        <f t="shared" si="817"/>
        <v>1</v>
      </c>
      <c r="R457" s="201" t="str">
        <f t="shared" si="818"/>
        <v/>
      </c>
      <c r="AE457" s="49" t="str">
        <f t="shared" si="825"/>
        <v>PIC-e</v>
      </c>
      <c r="AF457" s="201" t="str">
        <f t="shared" si="819"/>
        <v/>
      </c>
      <c r="AG457" s="47" t="str">
        <f t="shared" si="820"/>
        <v/>
      </c>
      <c r="AH457" s="47" t="str">
        <f t="shared" si="821"/>
        <v/>
      </c>
      <c r="AI457" s="47">
        <f t="shared" si="822"/>
        <v>1</v>
      </c>
      <c r="AJ457" s="201" t="str">
        <f t="shared" si="823"/>
        <v/>
      </c>
      <c r="BM457" s="46"/>
      <c r="BN457" s="46"/>
      <c r="BQ457" s="57"/>
      <c r="BR457" s="74"/>
      <c r="BS457" s="157"/>
      <c r="BT457" s="60"/>
      <c r="CP457" s="46"/>
      <c r="CQ457" s="46"/>
      <c r="CT457" s="57"/>
      <c r="CU457" s="74"/>
      <c r="CV457" s="157"/>
      <c r="CW457" s="60"/>
      <c r="DS457" s="46"/>
      <c r="DT457" s="46"/>
      <c r="DW457" s="57"/>
      <c r="DX457" s="74"/>
      <c r="DY457" s="157"/>
      <c r="DZ457" s="60"/>
      <c r="EV457" s="46"/>
      <c r="EW457" s="46"/>
      <c r="EZ457" s="57"/>
      <c r="FA457" s="74"/>
      <c r="FB457" s="157"/>
      <c r="FC457" s="60"/>
      <c r="FY457" s="46"/>
      <c r="FZ457" s="46"/>
      <c r="GC457" s="57"/>
      <c r="GD457" s="74"/>
      <c r="GE457" s="157"/>
      <c r="GF457" s="60"/>
      <c r="GS457" s="48">
        <v>7</v>
      </c>
      <c r="GT457" s="47">
        <v>4</v>
      </c>
      <c r="GU457" s="97" t="s">
        <v>240</v>
      </c>
      <c r="GV457" s="93">
        <f t="shared" si="811"/>
        <v>3</v>
      </c>
      <c r="GW457" s="47" t="s">
        <v>206</v>
      </c>
      <c r="GX457" s="99" t="str">
        <f t="shared" si="806"/>
        <v>Ac4</v>
      </c>
      <c r="GY457" s="48">
        <f t="shared" si="813"/>
        <v>150</v>
      </c>
      <c r="GZ457" s="306">
        <f t="shared" si="807"/>
        <v>47530.014961201501</v>
      </c>
      <c r="HA457" s="95">
        <f t="shared" si="812"/>
        <v>3683.8277905640675</v>
      </c>
      <c r="HB457" s="51">
        <f t="shared" si="808"/>
        <v>3.7894981802808701E-4</v>
      </c>
      <c r="HC457" s="51">
        <f t="shared" si="809"/>
        <v>6.7864192957217478E-4</v>
      </c>
      <c r="HD457" s="453">
        <f t="shared" si="810"/>
        <v>7.6438965082733601E-4</v>
      </c>
      <c r="HE457" s="96"/>
    </row>
    <row r="458" spans="13:213">
      <c r="M458" s="49" t="str">
        <f t="shared" si="824"/>
        <v>PIC-e</v>
      </c>
      <c r="N458" s="201" t="str">
        <f t="shared" si="814"/>
        <v/>
      </c>
      <c r="O458" s="47" t="str">
        <f t="shared" si="815"/>
        <v/>
      </c>
      <c r="P458" s="47" t="str">
        <f t="shared" si="816"/>
        <v/>
      </c>
      <c r="Q458" s="47" t="str">
        <f t="shared" si="817"/>
        <v/>
      </c>
      <c r="R458" s="201" t="str">
        <f t="shared" si="818"/>
        <v/>
      </c>
      <c r="AE458" s="49" t="str">
        <f t="shared" si="825"/>
        <v>PIC-e</v>
      </c>
      <c r="AF458" s="201" t="str">
        <f t="shared" si="819"/>
        <v/>
      </c>
      <c r="AG458" s="47" t="str">
        <f t="shared" si="820"/>
        <v/>
      </c>
      <c r="AH458" s="47" t="str">
        <f t="shared" si="821"/>
        <v/>
      </c>
      <c r="AI458" s="47" t="str">
        <f t="shared" si="822"/>
        <v/>
      </c>
      <c r="AJ458" s="201">
        <f t="shared" si="823"/>
        <v>1</v>
      </c>
      <c r="BM458" s="46"/>
      <c r="BN458" s="46"/>
      <c r="BQ458" s="57"/>
      <c r="BR458" s="74"/>
      <c r="BS458" s="157"/>
      <c r="BT458" s="60"/>
      <c r="CP458" s="46"/>
      <c r="CQ458" s="46"/>
      <c r="CT458" s="57"/>
      <c r="CU458" s="74"/>
      <c r="CV458" s="157"/>
      <c r="CW458" s="60"/>
      <c r="DS458" s="46"/>
      <c r="DT458" s="46"/>
      <c r="DW458" s="57"/>
      <c r="DX458" s="74"/>
      <c r="DY458" s="157"/>
      <c r="DZ458" s="60"/>
      <c r="EV458" s="46"/>
      <c r="EW458" s="46"/>
      <c r="EZ458" s="57"/>
      <c r="FA458" s="74"/>
      <c r="FB458" s="157"/>
      <c r="FC458" s="60"/>
      <c r="FY458" s="46"/>
      <c r="FZ458" s="46"/>
      <c r="GC458" s="57"/>
      <c r="GD458" s="74"/>
      <c r="GE458" s="157"/>
      <c r="GF458" s="60"/>
      <c r="GS458" s="48">
        <v>7</v>
      </c>
      <c r="GT458" s="47">
        <v>3</v>
      </c>
      <c r="GU458" s="97" t="s">
        <v>240</v>
      </c>
      <c r="GV458" s="93">
        <f t="shared" si="811"/>
        <v>3</v>
      </c>
      <c r="GW458" s="47" t="s">
        <v>206</v>
      </c>
      <c r="GX458" s="99" t="str">
        <f t="shared" si="806"/>
        <v>Ac3</v>
      </c>
      <c r="GY458" s="48">
        <f t="shared" si="813"/>
        <v>30</v>
      </c>
      <c r="GZ458" s="306">
        <f t="shared" ref="GZ458:GZ489" si="826">SUMIF($CP$86:$CP$159,GX458,$DD$86:$DD$159)*$GX$358/$AN$56*$AN$4/$AN$42</f>
        <v>281140.03849550697</v>
      </c>
      <c r="HA458" s="95">
        <f t="shared" si="812"/>
        <v>622.79421649434767</v>
      </c>
      <c r="HB458" s="51">
        <f t="shared" si="808"/>
        <v>2.2414881736361352E-3</v>
      </c>
      <c r="HC458" s="51">
        <f t="shared" si="809"/>
        <v>8.0283340268388307E-4</v>
      </c>
      <c r="HD458" s="453">
        <f t="shared" si="810"/>
        <v>1.6642162187008929E-4</v>
      </c>
      <c r="HE458" s="68"/>
    </row>
    <row r="459" spans="13:213">
      <c r="M459" s="49" t="str">
        <f t="shared" si="824"/>
        <v>PIC-e</v>
      </c>
      <c r="N459" s="201" t="str">
        <f t="shared" si="814"/>
        <v/>
      </c>
      <c r="O459" s="47" t="str">
        <f t="shared" si="815"/>
        <v/>
      </c>
      <c r="P459" s="47" t="str">
        <f t="shared" si="816"/>
        <v/>
      </c>
      <c r="Q459" s="47" t="str">
        <f t="shared" si="817"/>
        <v/>
      </c>
      <c r="R459" s="201" t="str">
        <f t="shared" si="818"/>
        <v/>
      </c>
      <c r="AE459" s="49" t="str">
        <f t="shared" si="825"/>
        <v>PIC-e</v>
      </c>
      <c r="AF459" s="201" t="str">
        <f t="shared" si="819"/>
        <v/>
      </c>
      <c r="AG459" s="47" t="str">
        <f t="shared" si="820"/>
        <v/>
      </c>
      <c r="AH459" s="47" t="str">
        <f t="shared" si="821"/>
        <v/>
      </c>
      <c r="AI459" s="47" t="str">
        <f t="shared" si="822"/>
        <v/>
      </c>
      <c r="AJ459" s="201">
        <f t="shared" si="823"/>
        <v>1</v>
      </c>
      <c r="BM459" s="46"/>
      <c r="BN459" s="46"/>
      <c r="BQ459" s="57"/>
      <c r="BR459" s="74"/>
      <c r="BS459" s="157"/>
      <c r="BT459" s="60"/>
      <c r="CP459" s="46"/>
      <c r="CQ459" s="46"/>
      <c r="CT459" s="57"/>
      <c r="CU459" s="74"/>
      <c r="CV459" s="157"/>
      <c r="CW459" s="60"/>
      <c r="DS459" s="46"/>
      <c r="DT459" s="46"/>
      <c r="DW459" s="57"/>
      <c r="DX459" s="74"/>
      <c r="DY459" s="157"/>
      <c r="DZ459" s="60"/>
      <c r="EV459" s="46"/>
      <c r="EW459" s="46"/>
      <c r="EZ459" s="57"/>
      <c r="FA459" s="74"/>
      <c r="FB459" s="157"/>
      <c r="FC459" s="60"/>
      <c r="FY459" s="46"/>
      <c r="FZ459" s="46"/>
      <c r="GC459" s="57"/>
      <c r="GD459" s="74"/>
      <c r="GE459" s="157"/>
      <c r="GF459" s="60"/>
      <c r="GS459" s="48">
        <v>7</v>
      </c>
      <c r="GT459" s="47">
        <v>2</v>
      </c>
      <c r="GU459" s="97" t="s">
        <v>240</v>
      </c>
      <c r="GV459" s="93">
        <f t="shared" si="811"/>
        <v>3</v>
      </c>
      <c r="GW459" s="47" t="s">
        <v>206</v>
      </c>
      <c r="GX459" s="99" t="str">
        <f t="shared" si="806"/>
        <v>Ac2</v>
      </c>
      <c r="GY459" s="48">
        <f t="shared" si="813"/>
        <v>0</v>
      </c>
      <c r="GZ459" s="306">
        <f t="shared" si="826"/>
        <v>0</v>
      </c>
      <c r="HA459" s="95">
        <f t="shared" si="812"/>
        <v>0</v>
      </c>
      <c r="HB459" s="51">
        <f t="shared" si="808"/>
        <v>0</v>
      </c>
      <c r="HC459" s="51">
        <f t="shared" si="809"/>
        <v>0</v>
      </c>
      <c r="HD459" s="453">
        <f t="shared" si="810"/>
        <v>0</v>
      </c>
      <c r="HE459" s="68"/>
    </row>
    <row r="460" spans="13:213">
      <c r="M460" s="49" t="str">
        <f t="shared" si="824"/>
        <v>PIC-e</v>
      </c>
      <c r="N460" s="201" t="str">
        <f t="shared" si="814"/>
        <v/>
      </c>
      <c r="O460" s="47" t="str">
        <f t="shared" si="815"/>
        <v/>
      </c>
      <c r="P460" s="47" t="str">
        <f t="shared" si="816"/>
        <v/>
      </c>
      <c r="Q460" s="47" t="str">
        <f t="shared" si="817"/>
        <v/>
      </c>
      <c r="R460" s="201" t="str">
        <f t="shared" si="818"/>
        <v/>
      </c>
      <c r="AE460" s="49" t="str">
        <f t="shared" si="825"/>
        <v>PIC-e</v>
      </c>
      <c r="AF460" s="201" t="str">
        <f t="shared" si="819"/>
        <v/>
      </c>
      <c r="AG460" s="47" t="str">
        <f t="shared" si="820"/>
        <v/>
      </c>
      <c r="AH460" s="47" t="str">
        <f t="shared" si="821"/>
        <v/>
      </c>
      <c r="AI460" s="47" t="str">
        <f t="shared" si="822"/>
        <v/>
      </c>
      <c r="AJ460" s="201">
        <f t="shared" si="823"/>
        <v>1</v>
      </c>
      <c r="BM460" s="46"/>
      <c r="BN460" s="46"/>
      <c r="BQ460" s="57"/>
      <c r="BR460" s="74"/>
      <c r="BS460" s="157"/>
      <c r="BT460" s="60"/>
      <c r="CP460" s="46"/>
      <c r="CQ460" s="46"/>
      <c r="CT460" s="57"/>
      <c r="CU460" s="74"/>
      <c r="CV460" s="157"/>
      <c r="CW460" s="60"/>
      <c r="DS460" s="46"/>
      <c r="DT460" s="46"/>
      <c r="DW460" s="57"/>
      <c r="DX460" s="74"/>
      <c r="DY460" s="157"/>
      <c r="DZ460" s="60"/>
      <c r="EV460" s="46"/>
      <c r="EW460" s="46"/>
      <c r="EZ460" s="57"/>
      <c r="FA460" s="74"/>
      <c r="FB460" s="157"/>
      <c r="FC460" s="60"/>
      <c r="FY460" s="46"/>
      <c r="FZ460" s="46"/>
      <c r="GC460" s="57"/>
      <c r="GD460" s="74"/>
      <c r="GE460" s="157"/>
      <c r="GF460" s="60"/>
      <c r="GS460" s="48">
        <v>7</v>
      </c>
      <c r="GT460" s="47">
        <v>1</v>
      </c>
      <c r="GU460" s="97" t="s">
        <v>240</v>
      </c>
      <c r="GV460" s="93">
        <f t="shared" si="811"/>
        <v>3</v>
      </c>
      <c r="GW460" s="47" t="s">
        <v>206</v>
      </c>
      <c r="GX460" s="99" t="str">
        <f t="shared" si="806"/>
        <v>Ac1</v>
      </c>
      <c r="GY460" s="48">
        <f t="shared" si="813"/>
        <v>0</v>
      </c>
      <c r="GZ460" s="306">
        <f t="shared" si="826"/>
        <v>0</v>
      </c>
      <c r="HA460" s="95">
        <f t="shared" si="812"/>
        <v>0</v>
      </c>
      <c r="HB460" s="51">
        <f t="shared" si="808"/>
        <v>0</v>
      </c>
      <c r="HC460" s="51">
        <f t="shared" si="809"/>
        <v>0</v>
      </c>
      <c r="HD460" s="453">
        <f t="shared" si="810"/>
        <v>0</v>
      </c>
      <c r="HE460" s="68"/>
    </row>
    <row r="461" spans="13:213">
      <c r="M461" s="49" t="str">
        <f t="shared" si="824"/>
        <v>PIC-e</v>
      </c>
      <c r="N461" s="201" t="str">
        <f t="shared" si="814"/>
        <v/>
      </c>
      <c r="O461" s="47" t="str">
        <f t="shared" si="815"/>
        <v/>
      </c>
      <c r="P461" s="47" t="str">
        <f t="shared" si="816"/>
        <v/>
      </c>
      <c r="Q461" s="47" t="str">
        <f t="shared" si="817"/>
        <v/>
      </c>
      <c r="R461" s="201" t="str">
        <f t="shared" si="818"/>
        <v/>
      </c>
      <c r="AE461" s="49" t="str">
        <f t="shared" si="825"/>
        <v>PIC-e</v>
      </c>
      <c r="AF461" s="201" t="str">
        <f t="shared" si="819"/>
        <v/>
      </c>
      <c r="AG461" s="47" t="str">
        <f t="shared" si="820"/>
        <v/>
      </c>
      <c r="AH461" s="47" t="str">
        <f t="shared" si="821"/>
        <v/>
      </c>
      <c r="AI461" s="47" t="str">
        <f t="shared" si="822"/>
        <v/>
      </c>
      <c r="AJ461" s="201">
        <f t="shared" si="823"/>
        <v>1</v>
      </c>
      <c r="BM461" s="46"/>
      <c r="BN461" s="46"/>
      <c r="BR461" s="74"/>
      <c r="BT461" s="60"/>
      <c r="BU461" s="60"/>
      <c r="CP461" s="46"/>
      <c r="CQ461" s="46"/>
      <c r="CU461" s="74"/>
      <c r="CW461" s="60"/>
      <c r="CX461" s="60"/>
      <c r="DS461" s="46"/>
      <c r="DT461" s="46"/>
      <c r="DX461" s="74"/>
      <c r="DZ461" s="60"/>
      <c r="EA461" s="60"/>
      <c r="EV461" s="46"/>
      <c r="EW461" s="46"/>
      <c r="FA461" s="74"/>
      <c r="FC461" s="60"/>
      <c r="FD461" s="60"/>
      <c r="FY461" s="46"/>
      <c r="FZ461" s="46"/>
      <c r="GD461" s="74"/>
      <c r="GF461" s="60"/>
      <c r="GG461" s="60"/>
      <c r="GS461" s="48">
        <v>8</v>
      </c>
      <c r="GT461" s="47">
        <v>5</v>
      </c>
      <c r="GU461" s="97" t="s">
        <v>240</v>
      </c>
      <c r="GV461" s="93">
        <f t="shared" si="811"/>
        <v>3</v>
      </c>
      <c r="GW461" s="47" t="s">
        <v>206</v>
      </c>
      <c r="GX461" s="99" t="str">
        <f t="shared" si="806"/>
        <v>Kg5</v>
      </c>
      <c r="GY461" s="48">
        <f t="shared" si="813"/>
        <v>600</v>
      </c>
      <c r="GZ461" s="306">
        <f t="shared" si="826"/>
        <v>16041.38004940551</v>
      </c>
      <c r="HA461" s="95">
        <f t="shared" si="812"/>
        <v>10915.045305375012</v>
      </c>
      <c r="HB461" s="51">
        <f t="shared" si="808"/>
        <v>1.278955635844794E-4</v>
      </c>
      <c r="HC461" s="51">
        <f t="shared" si="809"/>
        <v>9.161666049224362E-4</v>
      </c>
      <c r="HD461" s="453">
        <f t="shared" si="810"/>
        <v>7.7174901970465913E-3</v>
      </c>
      <c r="HE461" s="68"/>
    </row>
    <row r="462" spans="13:213">
      <c r="M462" s="49" t="str">
        <f t="shared" si="824"/>
        <v>PIC-e</v>
      </c>
      <c r="N462" s="201" t="str">
        <f t="shared" si="814"/>
        <v/>
      </c>
      <c r="O462" s="47" t="str">
        <f t="shared" si="815"/>
        <v/>
      </c>
      <c r="P462" s="47" t="str">
        <f t="shared" si="816"/>
        <v/>
      </c>
      <c r="Q462" s="47">
        <f t="shared" si="817"/>
        <v>1</v>
      </c>
      <c r="R462" s="201" t="str">
        <f t="shared" si="818"/>
        <v/>
      </c>
      <c r="AE462" s="49" t="str">
        <f t="shared" si="825"/>
        <v>PIC-e</v>
      </c>
      <c r="AF462" s="201" t="str">
        <f t="shared" si="819"/>
        <v/>
      </c>
      <c r="AG462" s="47" t="str">
        <f t="shared" si="820"/>
        <v/>
      </c>
      <c r="AH462" s="47" t="str">
        <f t="shared" si="821"/>
        <v/>
      </c>
      <c r="AI462" s="47">
        <f t="shared" si="822"/>
        <v>1</v>
      </c>
      <c r="AJ462" s="201">
        <f t="shared" si="823"/>
        <v>1</v>
      </c>
      <c r="BM462" s="46"/>
      <c r="BO462" s="49"/>
      <c r="BP462" s="49"/>
      <c r="BR462" s="74"/>
      <c r="BT462" s="60"/>
      <c r="CP462" s="46"/>
      <c r="CR462" s="49"/>
      <c r="CS462" s="49"/>
      <c r="CU462" s="74"/>
      <c r="CW462" s="60"/>
      <c r="DS462" s="46"/>
      <c r="DU462" s="49"/>
      <c r="DV462" s="49"/>
      <c r="DX462" s="74"/>
      <c r="DZ462" s="60"/>
      <c r="EV462" s="46"/>
      <c r="EX462" s="49"/>
      <c r="EY462" s="49"/>
      <c r="FA462" s="74"/>
      <c r="FC462" s="60"/>
      <c r="FY462" s="46"/>
      <c r="GA462" s="49"/>
      <c r="GB462" s="49"/>
      <c r="GD462" s="74"/>
      <c r="GF462" s="60"/>
      <c r="GS462" s="48">
        <v>8</v>
      </c>
      <c r="GT462" s="47">
        <v>4</v>
      </c>
      <c r="GU462" s="97" t="s">
        <v>240</v>
      </c>
      <c r="GV462" s="93">
        <f t="shared" si="811"/>
        <v>3</v>
      </c>
      <c r="GW462" s="47" t="s">
        <v>206</v>
      </c>
      <c r="GX462" s="99" t="str">
        <f t="shared" si="806"/>
        <v>Kg4</v>
      </c>
      <c r="GY462" s="48">
        <f t="shared" si="813"/>
        <v>150</v>
      </c>
      <c r="GZ462" s="306">
        <f t="shared" si="826"/>
        <v>38024.011968961204</v>
      </c>
      <c r="HA462" s="95">
        <f t="shared" si="812"/>
        <v>4604.7847382050841</v>
      </c>
      <c r="HB462" s="51">
        <f t="shared" si="808"/>
        <v>3.0315985442246963E-4</v>
      </c>
      <c r="HC462" s="51">
        <f t="shared" si="809"/>
        <v>5.4291354365773982E-4</v>
      </c>
      <c r="HD462" s="453">
        <f t="shared" si="810"/>
        <v>6.1151172066186885E-4</v>
      </c>
      <c r="HE462" s="68"/>
    </row>
    <row r="463" spans="13:213">
      <c r="M463" s="49" t="str">
        <f t="shared" si="824"/>
        <v>PIC-e</v>
      </c>
      <c r="N463" s="201" t="str">
        <f t="shared" si="814"/>
        <v/>
      </c>
      <c r="O463" s="47" t="str">
        <f t="shared" si="815"/>
        <v/>
      </c>
      <c r="P463" s="47" t="str">
        <f t="shared" si="816"/>
        <v/>
      </c>
      <c r="Q463" s="47">
        <f t="shared" si="817"/>
        <v>1</v>
      </c>
      <c r="R463" s="201" t="str">
        <f t="shared" si="818"/>
        <v/>
      </c>
      <c r="AE463" s="49" t="str">
        <f t="shared" si="825"/>
        <v>PIC-e</v>
      </c>
      <c r="AF463" s="201" t="str">
        <f t="shared" si="819"/>
        <v/>
      </c>
      <c r="AG463" s="47" t="str">
        <f t="shared" si="820"/>
        <v/>
      </c>
      <c r="AH463" s="47" t="str">
        <f t="shared" si="821"/>
        <v/>
      </c>
      <c r="AI463" s="47">
        <f t="shared" si="822"/>
        <v>1</v>
      </c>
      <c r="AJ463" s="201">
        <f t="shared" si="823"/>
        <v>1</v>
      </c>
      <c r="BM463" s="46"/>
      <c r="BN463" s="46"/>
      <c r="BQ463" s="57"/>
      <c r="BR463" s="74"/>
      <c r="BS463" s="157"/>
      <c r="BT463" s="60"/>
      <c r="CP463" s="46"/>
      <c r="CQ463" s="46"/>
      <c r="CT463" s="57"/>
      <c r="CU463" s="74"/>
      <c r="CV463" s="157"/>
      <c r="CW463" s="60"/>
      <c r="DS463" s="46"/>
      <c r="DT463" s="46"/>
      <c r="DW463" s="57"/>
      <c r="DX463" s="74"/>
      <c r="DY463" s="157"/>
      <c r="DZ463" s="60"/>
      <c r="EV463" s="46"/>
      <c r="EW463" s="46"/>
      <c r="EZ463" s="57"/>
      <c r="FA463" s="74"/>
      <c r="FB463" s="157"/>
      <c r="FC463" s="60"/>
      <c r="FY463" s="46"/>
      <c r="FZ463" s="46"/>
      <c r="GC463" s="57"/>
      <c r="GD463" s="74"/>
      <c r="GE463" s="157"/>
      <c r="GF463" s="60"/>
      <c r="GS463" s="48">
        <v>8</v>
      </c>
      <c r="GT463" s="47">
        <v>3</v>
      </c>
      <c r="GU463" s="97" t="s">
        <v>240</v>
      </c>
      <c r="GV463" s="93">
        <f t="shared" si="811"/>
        <v>3</v>
      </c>
      <c r="GW463" s="47" t="s">
        <v>206</v>
      </c>
      <c r="GX463" s="99" t="str">
        <f t="shared" si="806"/>
        <v>Kg3</v>
      </c>
      <c r="GY463" s="48">
        <f t="shared" si="813"/>
        <v>30</v>
      </c>
      <c r="GZ463" s="306">
        <f t="shared" si="826"/>
        <v>31538.145344047251</v>
      </c>
      <c r="HA463" s="95">
        <f t="shared" si="812"/>
        <v>5551.7655870353283</v>
      </c>
      <c r="HB463" s="51">
        <f t="shared" si="808"/>
        <v>2.5144899383738693E-4</v>
      </c>
      <c r="HC463" s="51">
        <f t="shared" si="809"/>
        <v>9.0061439403640701E-5</v>
      </c>
      <c r="HD463" s="453">
        <f t="shared" si="810"/>
        <v>1.8669092196965137E-5</v>
      </c>
      <c r="HE463" s="68"/>
    </row>
    <row r="464" spans="13:213">
      <c r="M464" s="49" t="str">
        <f t="shared" si="824"/>
        <v>PIC-e</v>
      </c>
      <c r="N464" s="201" t="str">
        <f t="shared" si="814"/>
        <v/>
      </c>
      <c r="O464" s="47" t="str">
        <f t="shared" si="815"/>
        <v/>
      </c>
      <c r="P464" s="47" t="str">
        <f t="shared" si="816"/>
        <v/>
      </c>
      <c r="Q464" s="47" t="str">
        <f t="shared" si="817"/>
        <v/>
      </c>
      <c r="R464" s="201" t="str">
        <f t="shared" si="818"/>
        <v/>
      </c>
      <c r="AE464" s="49" t="str">
        <f t="shared" si="825"/>
        <v>PIC-e</v>
      </c>
      <c r="AF464" s="201" t="str">
        <f t="shared" si="819"/>
        <v/>
      </c>
      <c r="AG464" s="47" t="str">
        <f t="shared" si="820"/>
        <v/>
      </c>
      <c r="AH464" s="47" t="str">
        <f t="shared" si="821"/>
        <v/>
      </c>
      <c r="AI464" s="47" t="str">
        <f t="shared" si="822"/>
        <v/>
      </c>
      <c r="AJ464" s="201">
        <f t="shared" si="823"/>
        <v>1</v>
      </c>
      <c r="BM464" s="46"/>
      <c r="BN464" s="46"/>
      <c r="BQ464" s="57"/>
      <c r="BR464" s="74"/>
      <c r="BS464" s="157"/>
      <c r="BT464" s="60"/>
      <c r="CP464" s="46"/>
      <c r="CQ464" s="46"/>
      <c r="CT464" s="57"/>
      <c r="CU464" s="74"/>
      <c r="CV464" s="157"/>
      <c r="CW464" s="60"/>
      <c r="DS464" s="46"/>
      <c r="DT464" s="46"/>
      <c r="DW464" s="57"/>
      <c r="DX464" s="74"/>
      <c r="DY464" s="157"/>
      <c r="DZ464" s="60"/>
      <c r="EV464" s="46"/>
      <c r="EW464" s="46"/>
      <c r="EZ464" s="57"/>
      <c r="FA464" s="74"/>
      <c r="FB464" s="157"/>
      <c r="FC464" s="60"/>
      <c r="FY464" s="46"/>
      <c r="FZ464" s="46"/>
      <c r="GC464" s="57"/>
      <c r="GD464" s="74"/>
      <c r="GE464" s="157"/>
      <c r="GF464" s="60"/>
      <c r="GS464" s="48">
        <v>8</v>
      </c>
      <c r="GT464" s="47">
        <v>2</v>
      </c>
      <c r="GU464" s="97" t="s">
        <v>240</v>
      </c>
      <c r="GV464" s="93">
        <f t="shared" si="811"/>
        <v>3</v>
      </c>
      <c r="GW464" s="47" t="s">
        <v>206</v>
      </c>
      <c r="GX464" s="99" t="str">
        <f t="shared" si="806"/>
        <v>Kg2</v>
      </c>
      <c r="GY464" s="48">
        <f t="shared" si="813"/>
        <v>0</v>
      </c>
      <c r="GZ464" s="306">
        <f t="shared" si="826"/>
        <v>0</v>
      </c>
      <c r="HA464" s="95">
        <f t="shared" si="812"/>
        <v>0</v>
      </c>
      <c r="HB464" s="51">
        <f t="shared" si="808"/>
        <v>0</v>
      </c>
      <c r="HC464" s="51">
        <f t="shared" si="809"/>
        <v>0</v>
      </c>
      <c r="HD464" s="453">
        <f t="shared" si="810"/>
        <v>0</v>
      </c>
      <c r="HE464" s="68"/>
    </row>
    <row r="465" spans="13:213">
      <c r="M465" s="49" t="str">
        <f t="shared" si="824"/>
        <v>PIC-e</v>
      </c>
      <c r="N465" s="201" t="str">
        <f t="shared" ref="N465:N493" si="827">IF(AND(COUNTIF(H68:H70,$AL$26)=0,COUNTIF(H68:H70,$M465)=0,H71&lt;&gt;""),1,"")</f>
        <v/>
      </c>
      <c r="O465" s="47" t="str">
        <f t="shared" ref="O465:O493" si="828">IF(AND(COUNTIF(I68:I71,$AL$26)=0,COUNTIF(I68:I71,$M465)=0,I71&lt;&gt;""),1,"")</f>
        <v/>
      </c>
      <c r="P465" s="47" t="str">
        <f t="shared" ref="P465:P493" si="829">IF(AND(COUNTIF(J68:J71,$AL$26)=0,COUNTIF(J68:J71,$M465)=0,J71&lt;&gt;""),1,"")</f>
        <v/>
      </c>
      <c r="Q465" s="47" t="str">
        <f t="shared" ref="Q465:Q493" si="830">IF(AND(COUNTIF(K68:K71,$AL$26)=0,COUNTIF(K68:K71,$M465)=0,K71&lt;&gt;""),1,"")</f>
        <v/>
      </c>
      <c r="R465" s="201" t="str">
        <f t="shared" ref="R465:R493" si="831">IF(AND(COUNTIF(L68:L70,$AL$26)=0,COUNTIF(L68:L70,$M465)=0,L71&lt;&gt;""),1,"")</f>
        <v/>
      </c>
      <c r="AE465" s="49" t="str">
        <f t="shared" si="825"/>
        <v>PIC-e</v>
      </c>
      <c r="AF465" s="201" t="str">
        <f t="shared" ref="AF465:AF493" si="832">IF(AND(COUNTIF(Z68:Z70,$AL$26)=0,COUNTIF(Z68:Z70,$AE465)=0,Z71&lt;&gt;""),1,"")</f>
        <v/>
      </c>
      <c r="AG465" s="47" t="str">
        <f t="shared" ref="AG465:AG493" si="833">IF(AND(COUNTIF(AA68:AA71,$AL$26)=0,COUNTIF(AA68:AA71,$AE465)=0,AA71&lt;&gt;""),1,"")</f>
        <v/>
      </c>
      <c r="AH465" s="47" t="str">
        <f t="shared" ref="AH465:AH493" si="834">IF(AND(COUNTIF(AB68:AB71,$AL$26)=0,COUNTIF(AB68:AB71,$AE465)=0,AB71&lt;&gt;""),1,"")</f>
        <v/>
      </c>
      <c r="AI465" s="47" t="str">
        <f t="shared" ref="AI465:AI493" si="835">IF(AND(COUNTIF(AC68:AC71,$AL$26)=0,COUNTIF(AC68:AC71,$AE465)=0,AC71&lt;&gt;""),1,"")</f>
        <v/>
      </c>
      <c r="AJ465" s="201">
        <f t="shared" ref="AJ465:AJ493" si="836">IF(AND(COUNTIF(AD68:AD70,$AL$26)=0,COUNTIF(AD68:AD70,$AE465)=0,AD71&lt;&gt;""),1,"")</f>
        <v>1</v>
      </c>
      <c r="BM465" s="46"/>
      <c r="BN465" s="46"/>
      <c r="BQ465" s="57"/>
      <c r="BR465" s="74"/>
      <c r="BS465" s="157"/>
      <c r="BT465" s="60"/>
      <c r="BU465" s="60"/>
      <c r="CP465" s="46"/>
      <c r="CQ465" s="46"/>
      <c r="CT465" s="57"/>
      <c r="CU465" s="74"/>
      <c r="CV465" s="157"/>
      <c r="CW465" s="60"/>
      <c r="CX465" s="60"/>
      <c r="DS465" s="46"/>
      <c r="DT465" s="46"/>
      <c r="DW465" s="57"/>
      <c r="DX465" s="74"/>
      <c r="DY465" s="157"/>
      <c r="DZ465" s="60"/>
      <c r="EA465" s="60"/>
      <c r="EV465" s="46"/>
      <c r="EW465" s="46"/>
      <c r="EZ465" s="57"/>
      <c r="FA465" s="74"/>
      <c r="FB465" s="157"/>
      <c r="FC465" s="60"/>
      <c r="FD465" s="60"/>
      <c r="FY465" s="46"/>
      <c r="FZ465" s="46"/>
      <c r="GC465" s="57"/>
      <c r="GD465" s="74"/>
      <c r="GE465" s="157"/>
      <c r="GF465" s="60"/>
      <c r="GG465" s="60"/>
      <c r="GS465" s="48">
        <v>8</v>
      </c>
      <c r="GT465" s="47">
        <v>1</v>
      </c>
      <c r="GU465" s="97" t="s">
        <v>240</v>
      </c>
      <c r="GV465" s="93">
        <f t="shared" si="811"/>
        <v>3</v>
      </c>
      <c r="GW465" s="47" t="s">
        <v>206</v>
      </c>
      <c r="GX465" s="99" t="str">
        <f t="shared" si="806"/>
        <v>Kg1</v>
      </c>
      <c r="GY465" s="48">
        <f t="shared" si="813"/>
        <v>0</v>
      </c>
      <c r="GZ465" s="306">
        <f t="shared" si="826"/>
        <v>0</v>
      </c>
      <c r="HA465" s="95">
        <f t="shared" si="812"/>
        <v>0</v>
      </c>
      <c r="HB465" s="51">
        <f t="shared" si="808"/>
        <v>0</v>
      </c>
      <c r="HC465" s="51">
        <f t="shared" si="809"/>
        <v>0</v>
      </c>
      <c r="HD465" s="453">
        <f t="shared" si="810"/>
        <v>0</v>
      </c>
      <c r="HE465" s="68"/>
    </row>
    <row r="466" spans="13:213">
      <c r="M466" s="49" t="str">
        <f t="shared" ref="M466:M493" si="837">M465</f>
        <v>PIC-e</v>
      </c>
      <c r="N466" s="201" t="str">
        <f t="shared" si="827"/>
        <v/>
      </c>
      <c r="O466" s="47" t="str">
        <f t="shared" si="828"/>
        <v/>
      </c>
      <c r="P466" s="47" t="str">
        <f t="shared" si="829"/>
        <v/>
      </c>
      <c r="Q466" s="47" t="str">
        <f t="shared" si="830"/>
        <v/>
      </c>
      <c r="R466" s="201" t="str">
        <f t="shared" si="831"/>
        <v/>
      </c>
      <c r="AE466" s="49" t="str">
        <f t="shared" ref="AE466:AE493" si="838">AE465</f>
        <v>PIC-e</v>
      </c>
      <c r="AF466" s="201" t="str">
        <f t="shared" si="832"/>
        <v/>
      </c>
      <c r="AG466" s="47" t="str">
        <f t="shared" si="833"/>
        <v/>
      </c>
      <c r="AH466" s="47" t="str">
        <f t="shared" si="834"/>
        <v/>
      </c>
      <c r="AI466" s="47" t="str">
        <f t="shared" si="835"/>
        <v/>
      </c>
      <c r="AJ466" s="201">
        <f t="shared" si="836"/>
        <v>1</v>
      </c>
      <c r="BM466" s="46"/>
      <c r="BN466" s="46"/>
      <c r="BQ466" s="57"/>
      <c r="BR466" s="74"/>
      <c r="BS466" s="157"/>
      <c r="BT466" s="60"/>
      <c r="BU466" s="60"/>
      <c r="CP466" s="46"/>
      <c r="CQ466" s="46"/>
      <c r="CT466" s="57"/>
      <c r="CU466" s="74"/>
      <c r="CV466" s="157"/>
      <c r="CW466" s="60"/>
      <c r="CX466" s="60"/>
      <c r="DS466" s="46"/>
      <c r="DT466" s="46"/>
      <c r="DW466" s="57"/>
      <c r="DX466" s="74"/>
      <c r="DY466" s="157"/>
      <c r="DZ466" s="60"/>
      <c r="EA466" s="60"/>
      <c r="EV466" s="46"/>
      <c r="EW466" s="46"/>
      <c r="EZ466" s="57"/>
      <c r="FA466" s="74"/>
      <c r="FB466" s="157"/>
      <c r="FC466" s="60"/>
      <c r="FD466" s="60"/>
      <c r="FY466" s="46"/>
      <c r="FZ466" s="46"/>
      <c r="GC466" s="57"/>
      <c r="GD466" s="74"/>
      <c r="GE466" s="157"/>
      <c r="GF466" s="60"/>
      <c r="GG466" s="60"/>
      <c r="GS466" s="48">
        <v>9</v>
      </c>
      <c r="GT466" s="47">
        <v>5</v>
      </c>
      <c r="GU466" s="97" t="s">
        <v>240</v>
      </c>
      <c r="GV466" s="93">
        <f t="shared" si="811"/>
        <v>3</v>
      </c>
      <c r="GW466" s="47" t="s">
        <v>206</v>
      </c>
      <c r="GX466" s="99" t="str">
        <f t="shared" si="806"/>
        <v>Qn5</v>
      </c>
      <c r="GY466" s="48">
        <f t="shared" si="813"/>
        <v>300</v>
      </c>
      <c r="GZ466" s="306">
        <f t="shared" si="826"/>
        <v>99813.031418523169</v>
      </c>
      <c r="HA466" s="95">
        <f t="shared" si="812"/>
        <v>1754.2037097924128</v>
      </c>
      <c r="HB466" s="51">
        <f t="shared" si="808"/>
        <v>7.9579461785898289E-4</v>
      </c>
      <c r="HC466" s="51">
        <f t="shared" si="809"/>
        <v>2.8502961042031344E-3</v>
      </c>
      <c r="HD466" s="453">
        <f t="shared" si="810"/>
        <v>9.9510515852655832E-3</v>
      </c>
      <c r="HE466" s="68"/>
    </row>
    <row r="467" spans="13:213">
      <c r="M467" s="49" t="str">
        <f t="shared" si="837"/>
        <v>PIC-e</v>
      </c>
      <c r="N467" s="201" t="str">
        <f t="shared" si="827"/>
        <v/>
      </c>
      <c r="O467" s="47" t="str">
        <f t="shared" si="828"/>
        <v/>
      </c>
      <c r="P467" s="47" t="str">
        <f t="shared" si="829"/>
        <v/>
      </c>
      <c r="Q467" s="47" t="str">
        <f t="shared" si="830"/>
        <v/>
      </c>
      <c r="R467" s="201" t="str">
        <f t="shared" si="831"/>
        <v/>
      </c>
      <c r="AE467" s="49" t="str">
        <f t="shared" si="838"/>
        <v>PIC-e</v>
      </c>
      <c r="AF467" s="201" t="str">
        <f t="shared" si="832"/>
        <v/>
      </c>
      <c r="AG467" s="47" t="str">
        <f t="shared" si="833"/>
        <v/>
      </c>
      <c r="AH467" s="47" t="str">
        <f t="shared" si="834"/>
        <v/>
      </c>
      <c r="AI467" s="47" t="str">
        <f t="shared" si="835"/>
        <v/>
      </c>
      <c r="AJ467" s="201">
        <f t="shared" si="836"/>
        <v>1</v>
      </c>
      <c r="BM467" s="46"/>
      <c r="BN467" s="46"/>
      <c r="BQ467" s="57"/>
      <c r="BR467" s="74"/>
      <c r="BS467" s="157"/>
      <c r="BT467" s="60"/>
      <c r="BU467" s="82"/>
      <c r="CP467" s="46"/>
      <c r="CQ467" s="46"/>
      <c r="CT467" s="57"/>
      <c r="CU467" s="74"/>
      <c r="CV467" s="157"/>
      <c r="CW467" s="60"/>
      <c r="CX467" s="82"/>
      <c r="DS467" s="46"/>
      <c r="DT467" s="46"/>
      <c r="DW467" s="57"/>
      <c r="DX467" s="74"/>
      <c r="DY467" s="157"/>
      <c r="DZ467" s="60"/>
      <c r="EA467" s="82"/>
      <c r="EV467" s="46"/>
      <c r="EW467" s="46"/>
      <c r="EZ467" s="57"/>
      <c r="FA467" s="74"/>
      <c r="FB467" s="157"/>
      <c r="FC467" s="60"/>
      <c r="FD467" s="82"/>
      <c r="FY467" s="46"/>
      <c r="FZ467" s="46"/>
      <c r="GC467" s="57"/>
      <c r="GD467" s="74"/>
      <c r="GE467" s="157"/>
      <c r="GF467" s="60"/>
      <c r="GG467" s="82"/>
      <c r="GS467" s="48">
        <v>9</v>
      </c>
      <c r="GT467" s="47">
        <v>4</v>
      </c>
      <c r="GU467" s="97" t="s">
        <v>240</v>
      </c>
      <c r="GV467" s="93">
        <f t="shared" si="811"/>
        <v>3</v>
      </c>
      <c r="GW467" s="47" t="s">
        <v>206</v>
      </c>
      <c r="GX467" s="99" t="str">
        <f t="shared" si="806"/>
        <v>Qn4</v>
      </c>
      <c r="GY467" s="48">
        <f t="shared" si="813"/>
        <v>60</v>
      </c>
      <c r="GZ467" s="306">
        <f t="shared" si="826"/>
        <v>113121.43560765957</v>
      </c>
      <c r="HA467" s="95">
        <f t="shared" si="812"/>
        <v>1547.8268027580116</v>
      </c>
      <c r="HB467" s="51">
        <f t="shared" si="808"/>
        <v>9.0190056690684706E-4</v>
      </c>
      <c r="HC467" s="51">
        <f t="shared" si="809"/>
        <v>6.4606711695271027E-4</v>
      </c>
      <c r="HD467" s="453">
        <f t="shared" si="810"/>
        <v>2.048341408616136E-5</v>
      </c>
      <c r="HE467" s="68"/>
    </row>
    <row r="468" spans="13:213">
      <c r="M468" s="49" t="str">
        <f t="shared" si="837"/>
        <v>PIC-e</v>
      </c>
      <c r="N468" s="201" t="str">
        <f t="shared" si="827"/>
        <v/>
      </c>
      <c r="O468" s="47" t="str">
        <f t="shared" si="828"/>
        <v/>
      </c>
      <c r="P468" s="47" t="str">
        <f t="shared" si="829"/>
        <v/>
      </c>
      <c r="Q468" s="47">
        <f t="shared" si="830"/>
        <v>1</v>
      </c>
      <c r="R468" s="201" t="str">
        <f t="shared" si="831"/>
        <v/>
      </c>
      <c r="AE468" s="49" t="str">
        <f t="shared" si="838"/>
        <v>PIC-e</v>
      </c>
      <c r="AF468" s="201" t="str">
        <f t="shared" si="832"/>
        <v/>
      </c>
      <c r="AG468" s="47" t="str">
        <f t="shared" si="833"/>
        <v/>
      </c>
      <c r="AH468" s="47" t="str">
        <f t="shared" si="834"/>
        <v/>
      </c>
      <c r="AI468" s="47">
        <f t="shared" si="835"/>
        <v>1</v>
      </c>
      <c r="AJ468" s="201">
        <f t="shared" si="836"/>
        <v>1</v>
      </c>
      <c r="BM468" s="46"/>
      <c r="BN468" s="46"/>
      <c r="BQ468" s="57"/>
      <c r="BR468" s="74"/>
      <c r="BS468" s="157"/>
      <c r="BT468" s="60"/>
      <c r="CP468" s="46"/>
      <c r="CQ468" s="46"/>
      <c r="CT468" s="57"/>
      <c r="CU468" s="74"/>
      <c r="CV468" s="157"/>
      <c r="CW468" s="60"/>
      <c r="DS468" s="46"/>
      <c r="DT468" s="46"/>
      <c r="DW468" s="57"/>
      <c r="DX468" s="74"/>
      <c r="DY468" s="157"/>
      <c r="DZ468" s="60"/>
      <c r="EV468" s="46"/>
      <c r="EW468" s="46"/>
      <c r="EZ468" s="57"/>
      <c r="FA468" s="74"/>
      <c r="FB468" s="157"/>
      <c r="FC468" s="60"/>
      <c r="FY468" s="46"/>
      <c r="FZ468" s="46"/>
      <c r="GC468" s="57"/>
      <c r="GD468" s="74"/>
      <c r="GE468" s="157"/>
      <c r="GF468" s="60"/>
      <c r="GS468" s="48">
        <v>9</v>
      </c>
      <c r="GT468" s="47">
        <v>3</v>
      </c>
      <c r="GU468" s="97" t="s">
        <v>240</v>
      </c>
      <c r="GV468" s="93">
        <f t="shared" si="811"/>
        <v>3</v>
      </c>
      <c r="GW468" s="47" t="s">
        <v>206</v>
      </c>
      <c r="GX468" s="99" t="str">
        <f t="shared" si="806"/>
        <v>Qn3</v>
      </c>
      <c r="GY468" s="48">
        <f t="shared" si="813"/>
        <v>30</v>
      </c>
      <c r="GZ468" s="306">
        <f t="shared" si="826"/>
        <v>744300.23011951498</v>
      </c>
      <c r="HA468" s="95">
        <f t="shared" si="812"/>
        <v>235.24430453539532</v>
      </c>
      <c r="HB468" s="51">
        <f t="shared" si="808"/>
        <v>5.9341962545623305E-3</v>
      </c>
      <c r="HC468" s="51">
        <f t="shared" si="809"/>
        <v>2.1254499699259201E-3</v>
      </c>
      <c r="HD468" s="453">
        <f t="shared" si="810"/>
        <v>4.4059057584837721E-4</v>
      </c>
      <c r="HE468" s="68"/>
    </row>
    <row r="469" spans="13:213">
      <c r="M469" s="49" t="str">
        <f t="shared" si="837"/>
        <v>PIC-e</v>
      </c>
      <c r="N469" s="201" t="str">
        <f t="shared" si="827"/>
        <v/>
      </c>
      <c r="O469" s="47" t="str">
        <f t="shared" si="828"/>
        <v/>
      </c>
      <c r="P469" s="47" t="str">
        <f t="shared" si="829"/>
        <v/>
      </c>
      <c r="Q469" s="47">
        <f t="shared" si="830"/>
        <v>1</v>
      </c>
      <c r="R469" s="201" t="str">
        <f t="shared" si="831"/>
        <v/>
      </c>
      <c r="AE469" s="49" t="str">
        <f t="shared" si="838"/>
        <v>PIC-e</v>
      </c>
      <c r="AF469" s="201" t="str">
        <f t="shared" si="832"/>
        <v/>
      </c>
      <c r="AG469" s="47" t="str">
        <f t="shared" si="833"/>
        <v/>
      </c>
      <c r="AH469" s="47" t="str">
        <f t="shared" si="834"/>
        <v/>
      </c>
      <c r="AI469" s="47">
        <f t="shared" si="835"/>
        <v>1</v>
      </c>
      <c r="AJ469" s="201">
        <f t="shared" si="836"/>
        <v>1</v>
      </c>
      <c r="BM469" s="46"/>
      <c r="BN469" s="46"/>
      <c r="BQ469" s="57"/>
      <c r="BR469" s="74"/>
      <c r="BS469" s="157"/>
      <c r="BT469" s="60"/>
      <c r="CP469" s="46"/>
      <c r="CQ469" s="46"/>
      <c r="CT469" s="57"/>
      <c r="CU469" s="74"/>
      <c r="CV469" s="157"/>
      <c r="CW469" s="60"/>
      <c r="DS469" s="46"/>
      <c r="DT469" s="46"/>
      <c r="DW469" s="57"/>
      <c r="DX469" s="74"/>
      <c r="DY469" s="157"/>
      <c r="DZ469" s="60"/>
      <c r="EV469" s="46"/>
      <c r="EW469" s="46"/>
      <c r="EZ469" s="57"/>
      <c r="FA469" s="74"/>
      <c r="FB469" s="157"/>
      <c r="FC469" s="60"/>
      <c r="FY469" s="46"/>
      <c r="FZ469" s="46"/>
      <c r="GC469" s="57"/>
      <c r="GD469" s="74"/>
      <c r="GE469" s="157"/>
      <c r="GF469" s="60"/>
      <c r="GS469" s="48">
        <v>9</v>
      </c>
      <c r="GT469" s="47">
        <v>2</v>
      </c>
      <c r="GU469" s="97" t="s">
        <v>240</v>
      </c>
      <c r="GV469" s="93">
        <f t="shared" si="811"/>
        <v>3</v>
      </c>
      <c r="GW469" s="47" t="s">
        <v>206</v>
      </c>
      <c r="GX469" s="99" t="str">
        <f t="shared" si="806"/>
        <v>Qn2</v>
      </c>
      <c r="GY469" s="48">
        <f t="shared" si="813"/>
        <v>0</v>
      </c>
      <c r="GZ469" s="306">
        <f t="shared" si="826"/>
        <v>0</v>
      </c>
      <c r="HA469" s="95">
        <f t="shared" si="812"/>
        <v>0</v>
      </c>
      <c r="HB469" s="51">
        <f t="shared" si="808"/>
        <v>0</v>
      </c>
      <c r="HC469" s="51">
        <f t="shared" si="809"/>
        <v>0</v>
      </c>
      <c r="HD469" s="453">
        <f t="shared" si="810"/>
        <v>0</v>
      </c>
      <c r="HE469" s="68"/>
    </row>
    <row r="470" spans="13:213">
      <c r="M470" s="49" t="str">
        <f t="shared" si="837"/>
        <v>PIC-e</v>
      </c>
      <c r="N470" s="201" t="str">
        <f t="shared" si="827"/>
        <v/>
      </c>
      <c r="O470" s="47" t="str">
        <f t="shared" si="828"/>
        <v/>
      </c>
      <c r="P470" s="47" t="str">
        <f t="shared" si="829"/>
        <v/>
      </c>
      <c r="Q470" s="47">
        <f t="shared" si="830"/>
        <v>1</v>
      </c>
      <c r="R470" s="201" t="str">
        <f t="shared" si="831"/>
        <v/>
      </c>
      <c r="AE470" s="49" t="str">
        <f t="shared" si="838"/>
        <v>PIC-e</v>
      </c>
      <c r="AF470" s="201" t="str">
        <f t="shared" si="832"/>
        <v/>
      </c>
      <c r="AG470" s="47" t="str">
        <f t="shared" si="833"/>
        <v/>
      </c>
      <c r="AH470" s="47" t="str">
        <f t="shared" si="834"/>
        <v/>
      </c>
      <c r="AI470" s="47">
        <f t="shared" si="835"/>
        <v>1</v>
      </c>
      <c r="AJ470" s="201">
        <f t="shared" si="836"/>
        <v>1</v>
      </c>
      <c r="BM470" s="46"/>
      <c r="BN470" s="46"/>
      <c r="BQ470" s="57"/>
      <c r="BR470" s="74"/>
      <c r="BS470" s="157"/>
      <c r="BT470" s="60"/>
      <c r="CP470" s="46"/>
      <c r="CQ470" s="46"/>
      <c r="CT470" s="57"/>
      <c r="CU470" s="74"/>
      <c r="CV470" s="157"/>
      <c r="CW470" s="60"/>
      <c r="DS470" s="46"/>
      <c r="DT470" s="46"/>
      <c r="DW470" s="57"/>
      <c r="DX470" s="74"/>
      <c r="DY470" s="157"/>
      <c r="DZ470" s="60"/>
      <c r="EV470" s="46"/>
      <c r="EW470" s="46"/>
      <c r="EZ470" s="57"/>
      <c r="FA470" s="74"/>
      <c r="FB470" s="157"/>
      <c r="FC470" s="60"/>
      <c r="FY470" s="46"/>
      <c r="FZ470" s="46"/>
      <c r="GC470" s="57"/>
      <c r="GD470" s="74"/>
      <c r="GE470" s="157"/>
      <c r="GF470" s="60"/>
      <c r="GS470" s="48">
        <v>9</v>
      </c>
      <c r="GT470" s="47">
        <v>1</v>
      </c>
      <c r="GU470" s="97" t="s">
        <v>240</v>
      </c>
      <c r="GV470" s="93">
        <f t="shared" si="811"/>
        <v>3</v>
      </c>
      <c r="GW470" s="47" t="s">
        <v>206</v>
      </c>
      <c r="GX470" s="99" t="str">
        <f t="shared" si="806"/>
        <v>Qn1</v>
      </c>
      <c r="GY470" s="48">
        <f t="shared" si="813"/>
        <v>0</v>
      </c>
      <c r="GZ470" s="306">
        <f t="shared" si="826"/>
        <v>0</v>
      </c>
      <c r="HA470" s="95">
        <f t="shared" si="812"/>
        <v>0</v>
      </c>
      <c r="HB470" s="51">
        <f t="shared" si="808"/>
        <v>0</v>
      </c>
      <c r="HC470" s="51">
        <f t="shared" si="809"/>
        <v>0</v>
      </c>
      <c r="HD470" s="453">
        <f t="shared" si="810"/>
        <v>0</v>
      </c>
      <c r="HE470" s="68"/>
    </row>
    <row r="471" spans="13:213">
      <c r="M471" s="49" t="str">
        <f t="shared" si="837"/>
        <v>PIC-e</v>
      </c>
      <c r="N471" s="201" t="str">
        <f t="shared" si="827"/>
        <v/>
      </c>
      <c r="O471" s="47" t="str">
        <f t="shared" si="828"/>
        <v/>
      </c>
      <c r="P471" s="47" t="str">
        <f t="shared" si="829"/>
        <v/>
      </c>
      <c r="Q471" s="47">
        <f t="shared" si="830"/>
        <v>1</v>
      </c>
      <c r="R471" s="201" t="str">
        <f t="shared" si="831"/>
        <v/>
      </c>
      <c r="AE471" s="49" t="str">
        <f t="shared" si="838"/>
        <v>PIC-e</v>
      </c>
      <c r="AF471" s="201" t="str">
        <f t="shared" si="832"/>
        <v/>
      </c>
      <c r="AG471" s="47" t="str">
        <f t="shared" si="833"/>
        <v/>
      </c>
      <c r="AH471" s="47" t="str">
        <f t="shared" si="834"/>
        <v/>
      </c>
      <c r="AI471" s="47">
        <f t="shared" si="835"/>
        <v>1</v>
      </c>
      <c r="AJ471" s="201">
        <f t="shared" si="836"/>
        <v>1</v>
      </c>
      <c r="BM471" s="46"/>
      <c r="BN471" s="46"/>
      <c r="BQ471" s="57"/>
      <c r="BR471" s="74"/>
      <c r="BS471" s="157"/>
      <c r="BT471" s="60"/>
      <c r="CP471" s="46"/>
      <c r="CQ471" s="46"/>
      <c r="CT471" s="57"/>
      <c r="CU471" s="74"/>
      <c r="CV471" s="157"/>
      <c r="CW471" s="60"/>
      <c r="DS471" s="46"/>
      <c r="DT471" s="46"/>
      <c r="DW471" s="57"/>
      <c r="DX471" s="74"/>
      <c r="DY471" s="157"/>
      <c r="DZ471" s="60"/>
      <c r="EV471" s="46"/>
      <c r="EW471" s="46"/>
      <c r="EZ471" s="57"/>
      <c r="FA471" s="74"/>
      <c r="FB471" s="157"/>
      <c r="FC471" s="60"/>
      <c r="FY471" s="46"/>
      <c r="FZ471" s="46"/>
      <c r="GC471" s="57"/>
      <c r="GD471" s="74"/>
      <c r="GE471" s="157"/>
      <c r="GF471" s="60"/>
      <c r="GS471" s="48">
        <v>10</v>
      </c>
      <c r="GT471" s="47">
        <v>5</v>
      </c>
      <c r="GU471" s="97" t="s">
        <v>240</v>
      </c>
      <c r="GV471" s="93">
        <f t="shared" si="811"/>
        <v>3</v>
      </c>
      <c r="GW471" s="47" t="s">
        <v>206</v>
      </c>
      <c r="GX471" s="99" t="str">
        <f t="shared" si="806"/>
        <v>Jk5</v>
      </c>
      <c r="GY471" s="48">
        <f t="shared" si="813"/>
        <v>300</v>
      </c>
      <c r="GZ471" s="306">
        <f t="shared" si="826"/>
        <v>64878.470422040053</v>
      </c>
      <c r="HA471" s="95">
        <f t="shared" si="812"/>
        <v>2698.7749381421741</v>
      </c>
      <c r="HB471" s="51">
        <f t="shared" si="808"/>
        <v>5.172665016083388E-4</v>
      </c>
      <c r="HC471" s="51">
        <f t="shared" si="809"/>
        <v>1.8526924677320371E-3</v>
      </c>
      <c r="HD471" s="453">
        <f t="shared" si="810"/>
        <v>6.4681835304226283E-3</v>
      </c>
      <c r="HE471" s="68"/>
    </row>
    <row r="472" spans="13:213">
      <c r="M472" s="49" t="str">
        <f t="shared" si="837"/>
        <v>PIC-e</v>
      </c>
      <c r="N472" s="201" t="str">
        <f t="shared" si="827"/>
        <v/>
      </c>
      <c r="O472" s="47" t="str">
        <f t="shared" si="828"/>
        <v/>
      </c>
      <c r="P472" s="47" t="str">
        <f t="shared" si="829"/>
        <v/>
      </c>
      <c r="Q472" s="47" t="str">
        <f t="shared" si="830"/>
        <v/>
      </c>
      <c r="R472" s="201" t="str">
        <f t="shared" si="831"/>
        <v/>
      </c>
      <c r="AE472" s="49" t="str">
        <f t="shared" si="838"/>
        <v>PIC-e</v>
      </c>
      <c r="AF472" s="201" t="str">
        <f t="shared" si="832"/>
        <v/>
      </c>
      <c r="AG472" s="47" t="str">
        <f t="shared" si="833"/>
        <v/>
      </c>
      <c r="AH472" s="47" t="str">
        <f t="shared" si="834"/>
        <v/>
      </c>
      <c r="AI472" s="47">
        <f t="shared" si="835"/>
        <v>1</v>
      </c>
      <c r="AJ472" s="201">
        <f t="shared" si="836"/>
        <v>1</v>
      </c>
      <c r="BM472" s="46"/>
      <c r="BN472" s="46"/>
      <c r="BQ472" s="57"/>
      <c r="BR472" s="74"/>
      <c r="BS472" s="157"/>
      <c r="BT472" s="60"/>
      <c r="CP472" s="46"/>
      <c r="CQ472" s="46"/>
      <c r="CT472" s="57"/>
      <c r="CU472" s="74"/>
      <c r="CV472" s="157"/>
      <c r="CW472" s="60"/>
      <c r="DS472" s="46"/>
      <c r="DT472" s="46"/>
      <c r="DW472" s="57"/>
      <c r="DX472" s="74"/>
      <c r="DY472" s="157"/>
      <c r="DZ472" s="60"/>
      <c r="EV472" s="46"/>
      <c r="EW472" s="46"/>
      <c r="EZ472" s="57"/>
      <c r="FA472" s="74"/>
      <c r="FB472" s="157"/>
      <c r="FC472" s="60"/>
      <c r="FY472" s="46"/>
      <c r="FZ472" s="46"/>
      <c r="GC472" s="57"/>
      <c r="GD472" s="74"/>
      <c r="GE472" s="157"/>
      <c r="GF472" s="60"/>
      <c r="GS472" s="48">
        <v>10</v>
      </c>
      <c r="GT472" s="47">
        <v>4</v>
      </c>
      <c r="GU472" s="97" t="s">
        <v>240</v>
      </c>
      <c r="GV472" s="93">
        <f t="shared" si="811"/>
        <v>3</v>
      </c>
      <c r="GW472" s="47" t="s">
        <v>206</v>
      </c>
      <c r="GX472" s="99" t="str">
        <f t="shared" si="806"/>
        <v>Jk4</v>
      </c>
      <c r="GY472" s="48">
        <f t="shared" si="813"/>
        <v>60</v>
      </c>
      <c r="GZ472" s="306">
        <f t="shared" si="826"/>
        <v>216261.56807346683</v>
      </c>
      <c r="HA472" s="95">
        <f t="shared" si="812"/>
        <v>809.63248144265219</v>
      </c>
      <c r="HB472" s="51">
        <f t="shared" si="808"/>
        <v>1.7242216720277958E-3</v>
      </c>
      <c r="HC472" s="51">
        <f t="shared" si="809"/>
        <v>1.2351283118213581E-3</v>
      </c>
      <c r="HD472" s="453">
        <f t="shared" si="810"/>
        <v>3.9159468105896719E-5</v>
      </c>
      <c r="HE472" s="68"/>
    </row>
    <row r="473" spans="13:213">
      <c r="M473" s="49" t="str">
        <f t="shared" si="837"/>
        <v>PIC-e</v>
      </c>
      <c r="N473" s="201" t="str">
        <f t="shared" si="827"/>
        <v/>
      </c>
      <c r="O473" s="47" t="str">
        <f t="shared" si="828"/>
        <v/>
      </c>
      <c r="P473" s="47" t="str">
        <f t="shared" si="829"/>
        <v/>
      </c>
      <c r="Q473" s="47" t="str">
        <f t="shared" si="830"/>
        <v/>
      </c>
      <c r="R473" s="201" t="str">
        <f t="shared" si="831"/>
        <v/>
      </c>
      <c r="AE473" s="49" t="str">
        <f t="shared" si="838"/>
        <v>PIC-e</v>
      </c>
      <c r="AF473" s="201" t="str">
        <f t="shared" si="832"/>
        <v/>
      </c>
      <c r="AG473" s="47" t="str">
        <f t="shared" si="833"/>
        <v/>
      </c>
      <c r="AH473" s="47" t="str">
        <f t="shared" si="834"/>
        <v/>
      </c>
      <c r="AI473" s="47" t="str">
        <f t="shared" si="835"/>
        <v/>
      </c>
      <c r="AJ473" s="201">
        <f t="shared" si="836"/>
        <v>1</v>
      </c>
      <c r="BM473" s="46"/>
      <c r="BN473" s="46"/>
      <c r="BQ473" s="57"/>
      <c r="BR473" s="74"/>
      <c r="BS473" s="157"/>
      <c r="BT473" s="60"/>
      <c r="CP473" s="46"/>
      <c r="CQ473" s="46"/>
      <c r="CT473" s="57"/>
      <c r="CU473" s="74"/>
      <c r="CV473" s="157"/>
      <c r="CW473" s="60"/>
      <c r="DS473" s="46"/>
      <c r="DT473" s="46"/>
      <c r="DW473" s="57"/>
      <c r="DX473" s="74"/>
      <c r="DY473" s="157"/>
      <c r="DZ473" s="60"/>
      <c r="EV473" s="46"/>
      <c r="EW473" s="46"/>
      <c r="EZ473" s="57"/>
      <c r="FA473" s="74"/>
      <c r="FB473" s="157"/>
      <c r="FC473" s="60"/>
      <c r="FY473" s="46"/>
      <c r="FZ473" s="46"/>
      <c r="GC473" s="57"/>
      <c r="GD473" s="74"/>
      <c r="GE473" s="157"/>
      <c r="GF473" s="60"/>
      <c r="GS473" s="48">
        <v>10</v>
      </c>
      <c r="GT473" s="47">
        <v>3</v>
      </c>
      <c r="GU473" s="97" t="s">
        <v>240</v>
      </c>
      <c r="GV473" s="93">
        <f t="shared" si="811"/>
        <v>3</v>
      </c>
      <c r="GW473" s="47" t="s">
        <v>206</v>
      </c>
      <c r="GX473" s="99" t="str">
        <f t="shared" si="806"/>
        <v>Jk3</v>
      </c>
      <c r="GY473" s="48">
        <f t="shared" si="813"/>
        <v>30</v>
      </c>
      <c r="GZ473" s="306">
        <f t="shared" si="826"/>
        <v>145976.55844959014</v>
      </c>
      <c r="HA473" s="95">
        <f t="shared" si="812"/>
        <v>1199.4555280631882</v>
      </c>
      <c r="HB473" s="51">
        <f t="shared" si="808"/>
        <v>1.1638496286187625E-3</v>
      </c>
      <c r="HC473" s="51">
        <f t="shared" si="809"/>
        <v>4.168558052397084E-4</v>
      </c>
      <c r="HD473" s="453">
        <f t="shared" si="810"/>
        <v>8.6411226740238655E-5</v>
      </c>
      <c r="HE473" s="68"/>
    </row>
    <row r="474" spans="13:213">
      <c r="M474" s="49" t="str">
        <f t="shared" si="837"/>
        <v>PIC-e</v>
      </c>
      <c r="N474" s="201" t="str">
        <f t="shared" si="827"/>
        <v/>
      </c>
      <c r="O474" s="47" t="str">
        <f t="shared" si="828"/>
        <v/>
      </c>
      <c r="P474" s="47" t="str">
        <f t="shared" si="829"/>
        <v/>
      </c>
      <c r="Q474" s="47" t="str">
        <f t="shared" si="830"/>
        <v/>
      </c>
      <c r="R474" s="201" t="str">
        <f t="shared" si="831"/>
        <v/>
      </c>
      <c r="AE474" s="49" t="str">
        <f t="shared" si="838"/>
        <v>PIC-e</v>
      </c>
      <c r="AF474" s="201" t="str">
        <f t="shared" si="832"/>
        <v/>
      </c>
      <c r="AG474" s="47" t="str">
        <f t="shared" si="833"/>
        <v/>
      </c>
      <c r="AH474" s="47" t="str">
        <f t="shared" si="834"/>
        <v/>
      </c>
      <c r="AI474" s="47" t="str">
        <f t="shared" si="835"/>
        <v/>
      </c>
      <c r="AJ474" s="201">
        <f t="shared" si="836"/>
        <v>1</v>
      </c>
      <c r="BM474" s="46"/>
      <c r="BN474" s="46"/>
      <c r="BQ474" s="57"/>
      <c r="BR474" s="74"/>
      <c r="BS474" s="157"/>
      <c r="BT474" s="60"/>
      <c r="CP474" s="46"/>
      <c r="CQ474" s="46"/>
      <c r="CT474" s="57"/>
      <c r="CU474" s="74"/>
      <c r="CV474" s="157"/>
      <c r="CW474" s="60"/>
      <c r="DS474" s="46"/>
      <c r="DT474" s="46"/>
      <c r="DW474" s="57"/>
      <c r="DX474" s="74"/>
      <c r="DY474" s="157"/>
      <c r="DZ474" s="60"/>
      <c r="EV474" s="46"/>
      <c r="EW474" s="46"/>
      <c r="EZ474" s="57"/>
      <c r="FA474" s="74"/>
      <c r="FB474" s="157"/>
      <c r="FC474" s="60"/>
      <c r="FY474" s="46"/>
      <c r="FZ474" s="46"/>
      <c r="GC474" s="57"/>
      <c r="GD474" s="74"/>
      <c r="GE474" s="157"/>
      <c r="GF474" s="60"/>
      <c r="GS474" s="48">
        <v>10</v>
      </c>
      <c r="GT474" s="47">
        <v>2</v>
      </c>
      <c r="GU474" s="97" t="s">
        <v>240</v>
      </c>
      <c r="GV474" s="93">
        <f t="shared" si="811"/>
        <v>3</v>
      </c>
      <c r="GW474" s="47" t="s">
        <v>206</v>
      </c>
      <c r="GX474" s="99" t="str">
        <f t="shared" si="806"/>
        <v>Jk2</v>
      </c>
      <c r="GY474" s="48">
        <f t="shared" si="813"/>
        <v>0</v>
      </c>
      <c r="GZ474" s="306">
        <f t="shared" si="826"/>
        <v>0</v>
      </c>
      <c r="HA474" s="95">
        <f t="shared" si="812"/>
        <v>0</v>
      </c>
      <c r="HB474" s="51">
        <f t="shared" si="808"/>
        <v>0</v>
      </c>
      <c r="HC474" s="51">
        <f t="shared" si="809"/>
        <v>0</v>
      </c>
      <c r="HD474" s="453">
        <f t="shared" si="810"/>
        <v>0</v>
      </c>
      <c r="HE474" s="68"/>
    </row>
    <row r="475" spans="13:213">
      <c r="M475" s="49" t="str">
        <f t="shared" si="837"/>
        <v>PIC-e</v>
      </c>
      <c r="N475" s="201" t="str">
        <f t="shared" si="827"/>
        <v/>
      </c>
      <c r="O475" s="47" t="str">
        <f t="shared" si="828"/>
        <v/>
      </c>
      <c r="P475" s="47" t="str">
        <f t="shared" si="829"/>
        <v/>
      </c>
      <c r="Q475" s="47" t="str">
        <f t="shared" si="830"/>
        <v/>
      </c>
      <c r="R475" s="201" t="str">
        <f t="shared" si="831"/>
        <v/>
      </c>
      <c r="AE475" s="49" t="str">
        <f t="shared" si="838"/>
        <v>PIC-e</v>
      </c>
      <c r="AF475" s="201" t="str">
        <f t="shared" si="832"/>
        <v/>
      </c>
      <c r="AG475" s="47" t="str">
        <f t="shared" si="833"/>
        <v/>
      </c>
      <c r="AH475" s="47" t="str">
        <f t="shared" si="834"/>
        <v/>
      </c>
      <c r="AI475" s="47" t="str">
        <f t="shared" si="835"/>
        <v/>
      </c>
      <c r="AJ475" s="201">
        <f t="shared" si="836"/>
        <v>1</v>
      </c>
      <c r="BM475" s="46"/>
      <c r="BN475" s="46"/>
      <c r="BQ475" s="57"/>
      <c r="BR475" s="74"/>
      <c r="BS475" s="157"/>
      <c r="BT475" s="60"/>
      <c r="BV475" s="83"/>
      <c r="CP475" s="46"/>
      <c r="CQ475" s="46"/>
      <c r="CT475" s="57"/>
      <c r="CU475" s="74"/>
      <c r="CV475" s="157"/>
      <c r="CW475" s="60"/>
      <c r="CY475" s="83"/>
      <c r="DS475" s="46"/>
      <c r="DT475" s="46"/>
      <c r="DW475" s="57"/>
      <c r="DX475" s="74"/>
      <c r="DY475" s="157"/>
      <c r="DZ475" s="60"/>
      <c r="EB475" s="83"/>
      <c r="EV475" s="46"/>
      <c r="EW475" s="46"/>
      <c r="EZ475" s="57"/>
      <c r="FA475" s="74"/>
      <c r="FB475" s="157"/>
      <c r="FC475" s="60"/>
      <c r="FE475" s="83"/>
      <c r="FY475" s="46"/>
      <c r="FZ475" s="46"/>
      <c r="GC475" s="57"/>
      <c r="GD475" s="74"/>
      <c r="GE475" s="157"/>
      <c r="GF475" s="60"/>
      <c r="GH475" s="83"/>
      <c r="GS475" s="48">
        <v>10</v>
      </c>
      <c r="GT475" s="47">
        <v>1</v>
      </c>
      <c r="GU475" s="97" t="s">
        <v>240</v>
      </c>
      <c r="GV475" s="93">
        <f t="shared" si="811"/>
        <v>3</v>
      </c>
      <c r="GW475" s="47" t="s">
        <v>206</v>
      </c>
      <c r="GX475" s="99" t="str">
        <f t="shared" si="806"/>
        <v>Jk1</v>
      </c>
      <c r="GY475" s="48">
        <f t="shared" si="813"/>
        <v>0</v>
      </c>
      <c r="GZ475" s="306">
        <f t="shared" si="826"/>
        <v>0</v>
      </c>
      <c r="HA475" s="95">
        <f t="shared" si="812"/>
        <v>0</v>
      </c>
      <c r="HB475" s="51">
        <f t="shared" si="808"/>
        <v>0</v>
      </c>
      <c r="HC475" s="51">
        <f t="shared" si="809"/>
        <v>0</v>
      </c>
      <c r="HD475" s="453">
        <f t="shared" si="810"/>
        <v>0</v>
      </c>
      <c r="HE475" s="68"/>
    </row>
    <row r="476" spans="13:213">
      <c r="M476" s="49" t="str">
        <f t="shared" si="837"/>
        <v>PIC-e</v>
      </c>
      <c r="N476" s="201" t="str">
        <f t="shared" si="827"/>
        <v/>
      </c>
      <c r="O476" s="47" t="str">
        <f t="shared" si="828"/>
        <v/>
      </c>
      <c r="P476" s="47" t="str">
        <f t="shared" si="829"/>
        <v/>
      </c>
      <c r="Q476" s="47" t="str">
        <f t="shared" si="830"/>
        <v/>
      </c>
      <c r="R476" s="201" t="str">
        <f t="shared" si="831"/>
        <v/>
      </c>
      <c r="AE476" s="49" t="str">
        <f t="shared" si="838"/>
        <v>PIC-e</v>
      </c>
      <c r="AF476" s="201" t="str">
        <f t="shared" si="832"/>
        <v/>
      </c>
      <c r="AG476" s="47" t="str">
        <f t="shared" si="833"/>
        <v/>
      </c>
      <c r="AH476" s="47" t="str">
        <f t="shared" si="834"/>
        <v/>
      </c>
      <c r="AI476" s="47" t="str">
        <f t="shared" si="835"/>
        <v/>
      </c>
      <c r="AJ476" s="201">
        <f t="shared" si="836"/>
        <v>1</v>
      </c>
      <c r="BM476" s="46"/>
      <c r="BN476" s="46"/>
      <c r="BQ476" s="57"/>
      <c r="BR476" s="74"/>
      <c r="BS476" s="157"/>
      <c r="BT476" s="60"/>
      <c r="CP476" s="46"/>
      <c r="CQ476" s="46"/>
      <c r="CT476" s="57"/>
      <c r="CU476" s="74"/>
      <c r="CV476" s="157"/>
      <c r="CW476" s="60"/>
      <c r="DS476" s="46"/>
      <c r="DT476" s="46"/>
      <c r="DW476" s="57"/>
      <c r="DX476" s="74"/>
      <c r="DY476" s="157"/>
      <c r="DZ476" s="60"/>
      <c r="EV476" s="46"/>
      <c r="EW476" s="46"/>
      <c r="EZ476" s="57"/>
      <c r="FA476" s="74"/>
      <c r="FB476" s="157"/>
      <c r="FC476" s="60"/>
      <c r="FY476" s="46"/>
      <c r="FZ476" s="46"/>
      <c r="GC476" s="57"/>
      <c r="GD476" s="74"/>
      <c r="GE476" s="157"/>
      <c r="GF476" s="60"/>
      <c r="GS476" s="48">
        <v>11</v>
      </c>
      <c r="GT476" s="47">
        <v>5</v>
      </c>
      <c r="GU476" s="97" t="s">
        <v>240</v>
      </c>
      <c r="GV476" s="93">
        <f t="shared" si="811"/>
        <v>3</v>
      </c>
      <c r="GW476" s="47" t="s">
        <v>206</v>
      </c>
      <c r="GX476" s="99" t="str">
        <f t="shared" si="806"/>
        <v>Te5</v>
      </c>
      <c r="GY476" s="48">
        <f t="shared" si="813"/>
        <v>300</v>
      </c>
      <c r="GZ476" s="306">
        <f t="shared" si="826"/>
        <v>66542.020945682118</v>
      </c>
      <c r="HA476" s="95">
        <f t="shared" si="812"/>
        <v>2631.3055646886191</v>
      </c>
      <c r="HB476" s="51">
        <f t="shared" si="808"/>
        <v>5.3052974523932193E-4</v>
      </c>
      <c r="HC476" s="51">
        <f t="shared" si="809"/>
        <v>1.9001974028020896E-3</v>
      </c>
      <c r="HD476" s="453">
        <f t="shared" si="810"/>
        <v>6.6340343901770561E-3</v>
      </c>
      <c r="HE476" s="68"/>
    </row>
    <row r="477" spans="13:213">
      <c r="M477" s="49" t="str">
        <f t="shared" si="837"/>
        <v>PIC-e</v>
      </c>
      <c r="N477" s="201" t="str">
        <f t="shared" si="827"/>
        <v/>
      </c>
      <c r="O477" s="47" t="str">
        <f t="shared" si="828"/>
        <v/>
      </c>
      <c r="P477" s="47" t="str">
        <f t="shared" si="829"/>
        <v/>
      </c>
      <c r="Q477" s="47" t="str">
        <f t="shared" si="830"/>
        <v/>
      </c>
      <c r="R477" s="201" t="str">
        <f t="shared" si="831"/>
        <v/>
      </c>
      <c r="AE477" s="49" t="str">
        <f t="shared" si="838"/>
        <v>PIC-e</v>
      </c>
      <c r="AF477" s="201" t="str">
        <f t="shared" si="832"/>
        <v/>
      </c>
      <c r="AG477" s="47" t="str">
        <f t="shared" si="833"/>
        <v/>
      </c>
      <c r="AH477" s="47" t="str">
        <f t="shared" si="834"/>
        <v/>
      </c>
      <c r="AI477" s="47" t="str">
        <f t="shared" si="835"/>
        <v/>
      </c>
      <c r="AJ477" s="201">
        <f t="shared" si="836"/>
        <v>1</v>
      </c>
      <c r="BM477" s="46"/>
      <c r="BN477" s="46"/>
      <c r="BQ477" s="60"/>
      <c r="BR477" s="74"/>
      <c r="BT477" s="60"/>
      <c r="CP477" s="46"/>
      <c r="CQ477" s="46"/>
      <c r="CT477" s="60"/>
      <c r="CU477" s="74"/>
      <c r="CW477" s="60"/>
      <c r="DS477" s="46"/>
      <c r="DT477" s="46"/>
      <c r="DW477" s="60"/>
      <c r="DX477" s="74"/>
      <c r="DZ477" s="60"/>
      <c r="EV477" s="46"/>
      <c r="EW477" s="46"/>
      <c r="EZ477" s="60"/>
      <c r="FA477" s="74"/>
      <c r="FC477" s="60"/>
      <c r="FY477" s="46"/>
      <c r="FZ477" s="46"/>
      <c r="GC477" s="60"/>
      <c r="GD477" s="74"/>
      <c r="GF477" s="60"/>
      <c r="GS477" s="48">
        <v>11</v>
      </c>
      <c r="GT477" s="47">
        <v>4</v>
      </c>
      <c r="GU477" s="97" t="s">
        <v>240</v>
      </c>
      <c r="GV477" s="93">
        <f t="shared" si="811"/>
        <v>3</v>
      </c>
      <c r="GW477" s="47" t="s">
        <v>206</v>
      </c>
      <c r="GX477" s="99" t="str">
        <f t="shared" si="806"/>
        <v>Te4</v>
      </c>
      <c r="GY477" s="48">
        <f t="shared" si="813"/>
        <v>60</v>
      </c>
      <c r="GZ477" s="306">
        <f t="shared" si="826"/>
        <v>185763.14180669587</v>
      </c>
      <c r="HA477" s="95">
        <f t="shared" si="812"/>
        <v>942.55721720189354</v>
      </c>
      <c r="HB477" s="51">
        <f t="shared" si="808"/>
        <v>1.4810622054597733E-3</v>
      </c>
      <c r="HC477" s="51">
        <f t="shared" si="809"/>
        <v>1.0609435498978332E-3</v>
      </c>
      <c r="HD477" s="453">
        <f t="shared" si="810"/>
        <v>3.3636979014039496E-5</v>
      </c>
      <c r="HE477" s="68"/>
    </row>
    <row r="478" spans="13:213">
      <c r="M478" s="49" t="str">
        <f t="shared" si="837"/>
        <v>PIC-e</v>
      </c>
      <c r="N478" s="201" t="str">
        <f t="shared" si="827"/>
        <v/>
      </c>
      <c r="O478" s="47" t="str">
        <f t="shared" si="828"/>
        <v/>
      </c>
      <c r="P478" s="47" t="str">
        <f t="shared" si="829"/>
        <v/>
      </c>
      <c r="Q478" s="47" t="str">
        <f t="shared" si="830"/>
        <v/>
      </c>
      <c r="R478" s="201" t="str">
        <f t="shared" si="831"/>
        <v/>
      </c>
      <c r="AE478" s="49" t="str">
        <f t="shared" si="838"/>
        <v>PIC-e</v>
      </c>
      <c r="AF478" s="201" t="str">
        <f t="shared" si="832"/>
        <v/>
      </c>
      <c r="AG478" s="47" t="str">
        <f t="shared" si="833"/>
        <v/>
      </c>
      <c r="AH478" s="47" t="str">
        <f t="shared" si="834"/>
        <v/>
      </c>
      <c r="AI478" s="47" t="str">
        <f t="shared" si="835"/>
        <v/>
      </c>
      <c r="AJ478" s="201">
        <f t="shared" si="836"/>
        <v>1</v>
      </c>
      <c r="BM478" s="46"/>
      <c r="BN478" s="46"/>
      <c r="BQ478" s="57"/>
      <c r="BR478" s="74"/>
      <c r="BS478" s="157"/>
      <c r="BT478" s="60"/>
      <c r="BV478" s="83"/>
      <c r="CP478" s="46"/>
      <c r="CQ478" s="46"/>
      <c r="CT478" s="57"/>
      <c r="CU478" s="74"/>
      <c r="CV478" s="157"/>
      <c r="CW478" s="60"/>
      <c r="CY478" s="83"/>
      <c r="DS478" s="46"/>
      <c r="DT478" s="46"/>
      <c r="DW478" s="57"/>
      <c r="DX478" s="74"/>
      <c r="DY478" s="157"/>
      <c r="DZ478" s="60"/>
      <c r="EB478" s="83"/>
      <c r="EV478" s="46"/>
      <c r="EW478" s="46"/>
      <c r="EZ478" s="57"/>
      <c r="FA478" s="74"/>
      <c r="FB478" s="157"/>
      <c r="FC478" s="60"/>
      <c r="FE478" s="83"/>
      <c r="FY478" s="46"/>
      <c r="FZ478" s="46"/>
      <c r="GC478" s="57"/>
      <c r="GD478" s="74"/>
      <c r="GE478" s="157"/>
      <c r="GF478" s="60"/>
      <c r="GH478" s="83"/>
      <c r="GS478" s="48">
        <v>11</v>
      </c>
      <c r="GT478" s="47">
        <v>3</v>
      </c>
      <c r="GU478" s="97" t="s">
        <v>240</v>
      </c>
      <c r="GV478" s="93">
        <f t="shared" si="811"/>
        <v>3</v>
      </c>
      <c r="GW478" s="47" t="s">
        <v>206</v>
      </c>
      <c r="GX478" s="99" t="str">
        <f t="shared" si="806"/>
        <v>Te3</v>
      </c>
      <c r="GY478" s="48">
        <f t="shared" si="813"/>
        <v>30</v>
      </c>
      <c r="GZ478" s="306">
        <f t="shared" si="826"/>
        <v>414501.33880747808</v>
      </c>
      <c r="HA478" s="95">
        <f t="shared" si="812"/>
        <v>422.41694683964465</v>
      </c>
      <c r="HB478" s="51">
        <f t="shared" si="808"/>
        <v>3.304758204719942E-3</v>
      </c>
      <c r="HC478" s="51">
        <f t="shared" si="809"/>
        <v>1.1836646321621348E-3</v>
      </c>
      <c r="HD478" s="453">
        <f t="shared" si="810"/>
        <v>2.453652117315418E-4</v>
      </c>
      <c r="HE478" s="68"/>
    </row>
    <row r="479" spans="13:213">
      <c r="M479" s="49" t="str">
        <f t="shared" si="837"/>
        <v>PIC-e</v>
      </c>
      <c r="N479" s="201" t="str">
        <f t="shared" si="827"/>
        <v/>
      </c>
      <c r="O479" s="47" t="str">
        <f t="shared" si="828"/>
        <v/>
      </c>
      <c r="P479" s="47" t="str">
        <f t="shared" si="829"/>
        <v/>
      </c>
      <c r="Q479" s="47" t="str">
        <f t="shared" si="830"/>
        <v/>
      </c>
      <c r="R479" s="201" t="str">
        <f t="shared" si="831"/>
        <v/>
      </c>
      <c r="AE479" s="49" t="str">
        <f t="shared" si="838"/>
        <v>PIC-e</v>
      </c>
      <c r="AF479" s="201" t="str">
        <f t="shared" si="832"/>
        <v/>
      </c>
      <c r="AG479" s="47" t="str">
        <f t="shared" si="833"/>
        <v/>
      </c>
      <c r="AH479" s="47" t="str">
        <f t="shared" si="834"/>
        <v/>
      </c>
      <c r="AI479" s="47" t="str">
        <f t="shared" si="835"/>
        <v/>
      </c>
      <c r="AJ479" s="201">
        <f t="shared" si="836"/>
        <v>1</v>
      </c>
      <c r="BM479" s="46"/>
      <c r="BN479" s="46"/>
      <c r="BQ479" s="57"/>
      <c r="BR479" s="74"/>
      <c r="BS479" s="157"/>
      <c r="BT479" s="60"/>
      <c r="CP479" s="46"/>
      <c r="CQ479" s="46"/>
      <c r="CT479" s="57"/>
      <c r="CU479" s="74"/>
      <c r="CV479" s="157"/>
      <c r="CW479" s="60"/>
      <c r="DS479" s="46"/>
      <c r="DT479" s="46"/>
      <c r="DW479" s="57"/>
      <c r="DX479" s="74"/>
      <c r="DY479" s="157"/>
      <c r="DZ479" s="60"/>
      <c r="EV479" s="46"/>
      <c r="EW479" s="46"/>
      <c r="EZ479" s="57"/>
      <c r="FA479" s="74"/>
      <c r="FB479" s="157"/>
      <c r="FC479" s="60"/>
      <c r="FY479" s="46"/>
      <c r="FZ479" s="46"/>
      <c r="GC479" s="57"/>
      <c r="GD479" s="74"/>
      <c r="GE479" s="157"/>
      <c r="GF479" s="60"/>
      <c r="GS479" s="48">
        <v>11</v>
      </c>
      <c r="GT479" s="47">
        <v>2</v>
      </c>
      <c r="GU479" s="97" t="s">
        <v>240</v>
      </c>
      <c r="GV479" s="93">
        <f t="shared" si="811"/>
        <v>3</v>
      </c>
      <c r="GW479" s="47" t="s">
        <v>206</v>
      </c>
      <c r="GX479" s="99" t="str">
        <f t="shared" si="806"/>
        <v>Te2</v>
      </c>
      <c r="GY479" s="48">
        <f t="shared" si="813"/>
        <v>0</v>
      </c>
      <c r="GZ479" s="306">
        <f t="shared" si="826"/>
        <v>0</v>
      </c>
      <c r="HA479" s="95">
        <f t="shared" si="812"/>
        <v>0</v>
      </c>
      <c r="HB479" s="51">
        <f t="shared" si="808"/>
        <v>0</v>
      </c>
      <c r="HC479" s="51">
        <f t="shared" si="809"/>
        <v>0</v>
      </c>
      <c r="HD479" s="453">
        <f t="shared" si="810"/>
        <v>0</v>
      </c>
      <c r="HE479" s="68"/>
    </row>
    <row r="480" spans="13:213">
      <c r="M480" s="49" t="str">
        <f t="shared" si="837"/>
        <v>PIC-e</v>
      </c>
      <c r="N480" s="201" t="str">
        <f t="shared" si="827"/>
        <v/>
      </c>
      <c r="O480" s="47" t="str">
        <f t="shared" si="828"/>
        <v/>
      </c>
      <c r="P480" s="47" t="str">
        <f t="shared" si="829"/>
        <v/>
      </c>
      <c r="Q480" s="47" t="str">
        <f t="shared" si="830"/>
        <v/>
      </c>
      <c r="R480" s="201" t="str">
        <f t="shared" si="831"/>
        <v/>
      </c>
      <c r="AE480" s="49" t="str">
        <f t="shared" si="838"/>
        <v>PIC-e</v>
      </c>
      <c r="AF480" s="201" t="str">
        <f t="shared" si="832"/>
        <v/>
      </c>
      <c r="AG480" s="47" t="str">
        <f t="shared" si="833"/>
        <v/>
      </c>
      <c r="AH480" s="47" t="str">
        <f t="shared" si="834"/>
        <v/>
      </c>
      <c r="AI480" s="47" t="str">
        <f t="shared" si="835"/>
        <v/>
      </c>
      <c r="AJ480" s="201">
        <f t="shared" si="836"/>
        <v>1</v>
      </c>
      <c r="BM480" s="46"/>
      <c r="BN480" s="46"/>
      <c r="BQ480" s="57"/>
      <c r="BR480" s="74"/>
      <c r="BS480" s="157"/>
      <c r="BT480" s="60"/>
      <c r="CP480" s="46"/>
      <c r="CQ480" s="46"/>
      <c r="CT480" s="57"/>
      <c r="CU480" s="74"/>
      <c r="CV480" s="157"/>
      <c r="CW480" s="60"/>
      <c r="DS480" s="46"/>
      <c r="DT480" s="46"/>
      <c r="DW480" s="57"/>
      <c r="DX480" s="74"/>
      <c r="DY480" s="157"/>
      <c r="DZ480" s="60"/>
      <c r="EV480" s="46"/>
      <c r="EW480" s="46"/>
      <c r="EZ480" s="57"/>
      <c r="FA480" s="74"/>
      <c r="FB480" s="157"/>
      <c r="FC480" s="60"/>
      <c r="FY480" s="46"/>
      <c r="FZ480" s="46"/>
      <c r="GC480" s="57"/>
      <c r="GD480" s="74"/>
      <c r="GE480" s="157"/>
      <c r="GF480" s="60"/>
      <c r="GS480" s="48">
        <v>11</v>
      </c>
      <c r="GT480" s="47">
        <v>1</v>
      </c>
      <c r="GU480" s="97" t="s">
        <v>240</v>
      </c>
      <c r="GV480" s="93">
        <f t="shared" si="811"/>
        <v>3</v>
      </c>
      <c r="GW480" s="47" t="s">
        <v>206</v>
      </c>
      <c r="GX480" s="99" t="str">
        <f t="shared" si="806"/>
        <v>Te1</v>
      </c>
      <c r="GY480" s="48">
        <f t="shared" si="813"/>
        <v>0</v>
      </c>
      <c r="GZ480" s="306">
        <f t="shared" si="826"/>
        <v>0</v>
      </c>
      <c r="HA480" s="95">
        <f t="shared" si="812"/>
        <v>0</v>
      </c>
      <c r="HB480" s="51">
        <f t="shared" si="808"/>
        <v>0</v>
      </c>
      <c r="HC480" s="51">
        <f t="shared" si="809"/>
        <v>0</v>
      </c>
      <c r="HD480" s="453">
        <f t="shared" si="810"/>
        <v>0</v>
      </c>
      <c r="HE480" s="68"/>
    </row>
    <row r="481" spans="13:213">
      <c r="M481" s="49" t="str">
        <f t="shared" si="837"/>
        <v>PIC-e</v>
      </c>
      <c r="N481" s="201" t="str">
        <f t="shared" si="827"/>
        <v/>
      </c>
      <c r="O481" s="47" t="str">
        <f t="shared" si="828"/>
        <v/>
      </c>
      <c r="P481" s="47" t="str">
        <f t="shared" si="829"/>
        <v/>
      </c>
      <c r="Q481" s="47" t="str">
        <f t="shared" si="830"/>
        <v/>
      </c>
      <c r="R481" s="201" t="str">
        <f t="shared" si="831"/>
        <v/>
      </c>
      <c r="AE481" s="49" t="str">
        <f t="shared" si="838"/>
        <v>PIC-e</v>
      </c>
      <c r="AF481" s="201" t="str">
        <f t="shared" si="832"/>
        <v/>
      </c>
      <c r="AG481" s="47" t="str">
        <f t="shared" si="833"/>
        <v/>
      </c>
      <c r="AH481" s="47" t="str">
        <f t="shared" si="834"/>
        <v/>
      </c>
      <c r="AI481" s="47" t="str">
        <f t="shared" si="835"/>
        <v/>
      </c>
      <c r="AJ481" s="201">
        <f t="shared" si="836"/>
        <v>1</v>
      </c>
      <c r="BM481" s="46"/>
      <c r="BN481" s="46"/>
      <c r="BQ481" s="57"/>
      <c r="BR481" s="74"/>
      <c r="BS481" s="157"/>
      <c r="BT481" s="60"/>
      <c r="CP481" s="46"/>
      <c r="CQ481" s="46"/>
      <c r="CT481" s="57"/>
      <c r="CU481" s="74"/>
      <c r="CV481" s="157"/>
      <c r="CW481" s="60"/>
      <c r="DS481" s="46"/>
      <c r="DT481" s="46"/>
      <c r="DW481" s="57"/>
      <c r="DX481" s="74"/>
      <c r="DY481" s="157"/>
      <c r="DZ481" s="60"/>
      <c r="EV481" s="46"/>
      <c r="EW481" s="46"/>
      <c r="EZ481" s="57"/>
      <c r="FA481" s="74"/>
      <c r="FB481" s="157"/>
      <c r="FC481" s="60"/>
      <c r="FY481" s="46"/>
      <c r="FZ481" s="46"/>
      <c r="GC481" s="57"/>
      <c r="GD481" s="74"/>
      <c r="GE481" s="157"/>
      <c r="GF481" s="60"/>
      <c r="GS481" s="48">
        <v>12</v>
      </c>
      <c r="GT481" s="47">
        <v>5</v>
      </c>
      <c r="GU481" s="97" t="s">
        <v>240</v>
      </c>
      <c r="GV481" s="93">
        <f t="shared" si="811"/>
        <v>3</v>
      </c>
      <c r="GW481" s="47" t="s">
        <v>206</v>
      </c>
      <c r="GX481" s="99" t="str">
        <f t="shared" si="806"/>
        <v>Nn5</v>
      </c>
      <c r="GY481" s="48">
        <f t="shared" si="813"/>
        <v>300</v>
      </c>
      <c r="GZ481" s="306">
        <f t="shared" si="826"/>
        <v>54897.16728018775</v>
      </c>
      <c r="HA481" s="95">
        <f t="shared" si="812"/>
        <v>3189.4612905316594</v>
      </c>
      <c r="HB481" s="51">
        <f t="shared" si="808"/>
        <v>4.3768703982244062E-4</v>
      </c>
      <c r="HC481" s="51">
        <f t="shared" si="809"/>
        <v>1.567662857311724E-3</v>
      </c>
      <c r="HD481" s="453">
        <f t="shared" si="810"/>
        <v>5.4730783718960714E-3</v>
      </c>
      <c r="HE481" s="68"/>
    </row>
    <row r="482" spans="13:213">
      <c r="M482" s="49" t="str">
        <f t="shared" si="837"/>
        <v>PIC-e</v>
      </c>
      <c r="N482" s="201" t="str">
        <f t="shared" si="827"/>
        <v/>
      </c>
      <c r="O482" s="47" t="str">
        <f t="shared" si="828"/>
        <v/>
      </c>
      <c r="P482" s="47" t="str">
        <f t="shared" si="829"/>
        <v/>
      </c>
      <c r="Q482" s="47" t="str">
        <f t="shared" si="830"/>
        <v/>
      </c>
      <c r="R482" s="201" t="str">
        <f t="shared" si="831"/>
        <v/>
      </c>
      <c r="AE482" s="49" t="str">
        <f t="shared" si="838"/>
        <v>PIC-e</v>
      </c>
      <c r="AF482" s="201" t="str">
        <f t="shared" si="832"/>
        <v/>
      </c>
      <c r="AG482" s="47" t="str">
        <f t="shared" si="833"/>
        <v/>
      </c>
      <c r="AH482" s="47" t="str">
        <f t="shared" si="834"/>
        <v/>
      </c>
      <c r="AI482" s="47" t="str">
        <f t="shared" si="835"/>
        <v/>
      </c>
      <c r="AJ482" s="201">
        <f t="shared" si="836"/>
        <v>1</v>
      </c>
      <c r="BM482" s="46"/>
      <c r="BN482" s="46"/>
      <c r="BQ482" s="60"/>
      <c r="BR482" s="74"/>
      <c r="BT482" s="60"/>
      <c r="CP482" s="46"/>
      <c r="CQ482" s="46"/>
      <c r="CT482" s="60"/>
      <c r="CU482" s="74"/>
      <c r="CW482" s="60"/>
      <c r="DS482" s="46"/>
      <c r="DT482" s="46"/>
      <c r="DW482" s="60"/>
      <c r="DX482" s="74"/>
      <c r="DZ482" s="60"/>
      <c r="EV482" s="46"/>
      <c r="EW482" s="46"/>
      <c r="EZ482" s="60"/>
      <c r="FA482" s="74"/>
      <c r="FC482" s="60"/>
      <c r="FY482" s="46"/>
      <c r="FZ482" s="46"/>
      <c r="GC482" s="60"/>
      <c r="GD482" s="74"/>
      <c r="GF482" s="60"/>
      <c r="GS482" s="48">
        <v>12</v>
      </c>
      <c r="GT482" s="47">
        <v>4</v>
      </c>
      <c r="GU482" s="97" t="s">
        <v>240</v>
      </c>
      <c r="GV482" s="93">
        <f t="shared" si="811"/>
        <v>3</v>
      </c>
      <c r="GW482" s="47" t="s">
        <v>206</v>
      </c>
      <c r="GX482" s="99" t="str">
        <f t="shared" si="806"/>
        <v>Nn4</v>
      </c>
      <c r="GY482" s="48">
        <f t="shared" si="813"/>
        <v>60</v>
      </c>
      <c r="GZ482" s="306">
        <f t="shared" si="826"/>
        <v>500174.19077504391</v>
      </c>
      <c r="HA482" s="95">
        <f t="shared" si="812"/>
        <v>350.062824570548</v>
      </c>
      <c r="HB482" s="51">
        <f t="shared" si="808"/>
        <v>3.9878152517155699E-3</v>
      </c>
      <c r="HC482" s="51">
        <f t="shared" si="809"/>
        <v>2.856630095545808E-3</v>
      </c>
      <c r="HD482" s="453">
        <f t="shared" si="810"/>
        <v>9.0568821106458587E-5</v>
      </c>
      <c r="HE482" s="68"/>
    </row>
    <row r="483" spans="13:213">
      <c r="M483" s="49" t="str">
        <f t="shared" si="837"/>
        <v>PIC-e</v>
      </c>
      <c r="N483" s="201" t="str">
        <f t="shared" si="827"/>
        <v/>
      </c>
      <c r="O483" s="47" t="str">
        <f t="shared" si="828"/>
        <v/>
      </c>
      <c r="P483" s="47" t="str">
        <f t="shared" si="829"/>
        <v/>
      </c>
      <c r="Q483" s="47" t="str">
        <f t="shared" si="830"/>
        <v/>
      </c>
      <c r="R483" s="201" t="str">
        <f t="shared" si="831"/>
        <v/>
      </c>
      <c r="AE483" s="49" t="str">
        <f t="shared" si="838"/>
        <v>PIC-e</v>
      </c>
      <c r="AF483" s="201" t="str">
        <f t="shared" si="832"/>
        <v/>
      </c>
      <c r="AG483" s="47" t="str">
        <f t="shared" si="833"/>
        <v/>
      </c>
      <c r="AH483" s="47" t="str">
        <f t="shared" si="834"/>
        <v/>
      </c>
      <c r="AI483" s="47" t="str">
        <f t="shared" si="835"/>
        <v/>
      </c>
      <c r="AJ483" s="201">
        <f t="shared" si="836"/>
        <v>1</v>
      </c>
      <c r="BM483" s="46"/>
      <c r="BN483" s="46"/>
      <c r="BR483" s="74"/>
      <c r="BT483" s="60"/>
      <c r="CP483" s="46"/>
      <c r="CQ483" s="46"/>
      <c r="CU483" s="74"/>
      <c r="CW483" s="60"/>
      <c r="DS483" s="46"/>
      <c r="DT483" s="46"/>
      <c r="DX483" s="74"/>
      <c r="DZ483" s="60"/>
      <c r="EV483" s="46"/>
      <c r="EW483" s="46"/>
      <c r="FA483" s="74"/>
      <c r="FC483" s="60"/>
      <c r="FY483" s="46"/>
      <c r="FZ483" s="46"/>
      <c r="GD483" s="74"/>
      <c r="GF483" s="60"/>
      <c r="GS483" s="48">
        <v>12</v>
      </c>
      <c r="GT483" s="47">
        <v>3</v>
      </c>
      <c r="GU483" s="97" t="s">
        <v>240</v>
      </c>
      <c r="GV483" s="93">
        <f t="shared" si="811"/>
        <v>3</v>
      </c>
      <c r="GW483" s="47" t="s">
        <v>206</v>
      </c>
      <c r="GX483" s="99" t="str">
        <f t="shared" si="806"/>
        <v>Nn3</v>
      </c>
      <c r="GY483" s="48">
        <f t="shared" si="813"/>
        <v>30</v>
      </c>
      <c r="GZ483" s="306">
        <f t="shared" si="826"/>
        <v>335355.6121583691</v>
      </c>
      <c r="HA483" s="95">
        <f t="shared" si="812"/>
        <v>522.10961633561089</v>
      </c>
      <c r="HB483" s="51">
        <f t="shared" si="808"/>
        <v>2.6737409678042143E-3</v>
      </c>
      <c r="HC483" s="51">
        <f t="shared" si="809"/>
        <v>9.5765330565871279E-4</v>
      </c>
      <c r="HD483" s="453">
        <f t="shared" si="810"/>
        <v>1.9851468036106263E-4</v>
      </c>
      <c r="HE483" s="68"/>
    </row>
    <row r="484" spans="13:213">
      <c r="M484" s="49" t="str">
        <f t="shared" si="837"/>
        <v>PIC-e</v>
      </c>
      <c r="N484" s="201" t="str">
        <f t="shared" si="827"/>
        <v/>
      </c>
      <c r="O484" s="47" t="str">
        <f t="shared" si="828"/>
        <v/>
      </c>
      <c r="P484" s="47" t="str">
        <f t="shared" si="829"/>
        <v/>
      </c>
      <c r="Q484" s="47" t="str">
        <f t="shared" si="830"/>
        <v/>
      </c>
      <c r="R484" s="201" t="str">
        <f t="shared" si="831"/>
        <v/>
      </c>
      <c r="AE484" s="49" t="str">
        <f t="shared" si="838"/>
        <v>PIC-e</v>
      </c>
      <c r="AF484" s="201" t="str">
        <f t="shared" si="832"/>
        <v/>
      </c>
      <c r="AG484" s="47" t="str">
        <f t="shared" si="833"/>
        <v/>
      </c>
      <c r="AH484" s="47" t="str">
        <f t="shared" si="834"/>
        <v/>
      </c>
      <c r="AI484" s="47" t="str">
        <f t="shared" si="835"/>
        <v/>
      </c>
      <c r="AJ484" s="201" t="str">
        <f t="shared" si="836"/>
        <v/>
      </c>
      <c r="BM484" s="46"/>
      <c r="BN484" s="46"/>
      <c r="BR484" s="74"/>
      <c r="BT484" s="60"/>
      <c r="CP484" s="46"/>
      <c r="CQ484" s="46"/>
      <c r="CU484" s="74"/>
      <c r="CW484" s="60"/>
      <c r="DS484" s="46"/>
      <c r="DT484" s="46"/>
      <c r="DX484" s="74"/>
      <c r="DZ484" s="60"/>
      <c r="EV484" s="46"/>
      <c r="EW484" s="46"/>
      <c r="FA484" s="74"/>
      <c r="FC484" s="60"/>
      <c r="FY484" s="46"/>
      <c r="FZ484" s="46"/>
      <c r="GD484" s="74"/>
      <c r="GF484" s="60"/>
      <c r="GS484" s="48">
        <v>12</v>
      </c>
      <c r="GT484" s="47">
        <v>2</v>
      </c>
      <c r="GU484" s="97" t="s">
        <v>240</v>
      </c>
      <c r="GV484" s="93">
        <f t="shared" si="811"/>
        <v>3</v>
      </c>
      <c r="GW484" s="47" t="s">
        <v>206</v>
      </c>
      <c r="GX484" s="99" t="str">
        <f t="shared" si="806"/>
        <v>Nn2</v>
      </c>
      <c r="GY484" s="48">
        <f t="shared" si="813"/>
        <v>0</v>
      </c>
      <c r="GZ484" s="306">
        <f t="shared" si="826"/>
        <v>0</v>
      </c>
      <c r="HA484" s="95">
        <f t="shared" si="812"/>
        <v>0</v>
      </c>
      <c r="HB484" s="51">
        <f t="shared" si="808"/>
        <v>0</v>
      </c>
      <c r="HC484" s="51">
        <f t="shared" si="809"/>
        <v>0</v>
      </c>
      <c r="HD484" s="453">
        <f t="shared" si="810"/>
        <v>0</v>
      </c>
      <c r="HE484" s="68"/>
    </row>
    <row r="485" spans="13:213">
      <c r="M485" s="49" t="str">
        <f t="shared" si="837"/>
        <v>PIC-e</v>
      </c>
      <c r="N485" s="201" t="str">
        <f t="shared" si="827"/>
        <v/>
      </c>
      <c r="O485" s="47" t="str">
        <f t="shared" si="828"/>
        <v/>
      </c>
      <c r="P485" s="47" t="str">
        <f t="shared" si="829"/>
        <v/>
      </c>
      <c r="Q485" s="47" t="str">
        <f t="shared" si="830"/>
        <v/>
      </c>
      <c r="R485" s="201" t="str">
        <f t="shared" si="831"/>
        <v/>
      </c>
      <c r="AE485" s="49" t="str">
        <f t="shared" si="838"/>
        <v>PIC-e</v>
      </c>
      <c r="AF485" s="201" t="str">
        <f t="shared" si="832"/>
        <v/>
      </c>
      <c r="AG485" s="47" t="str">
        <f t="shared" si="833"/>
        <v/>
      </c>
      <c r="AH485" s="47" t="str">
        <f t="shared" si="834"/>
        <v/>
      </c>
      <c r="AI485" s="47" t="str">
        <f t="shared" si="835"/>
        <v/>
      </c>
      <c r="AJ485" s="201" t="str">
        <f t="shared" si="836"/>
        <v/>
      </c>
      <c r="BM485" s="46"/>
      <c r="BN485" s="46"/>
      <c r="BR485" s="74"/>
      <c r="BT485" s="60"/>
      <c r="CP485" s="46"/>
      <c r="CQ485" s="46"/>
      <c r="CU485" s="74"/>
      <c r="CW485" s="60"/>
      <c r="DS485" s="46"/>
      <c r="DT485" s="46"/>
      <c r="DX485" s="74"/>
      <c r="DZ485" s="60"/>
      <c r="EV485" s="46"/>
      <c r="EW485" s="46"/>
      <c r="FA485" s="74"/>
      <c r="FC485" s="60"/>
      <c r="FY485" s="46"/>
      <c r="FZ485" s="46"/>
      <c r="GD485" s="74"/>
      <c r="GF485" s="60"/>
      <c r="GS485" s="48">
        <v>12</v>
      </c>
      <c r="GT485" s="47">
        <v>1</v>
      </c>
      <c r="GU485" s="97" t="s">
        <v>240</v>
      </c>
      <c r="GV485" s="93">
        <f t="shared" si="811"/>
        <v>3</v>
      </c>
      <c r="GW485" s="47" t="s">
        <v>206</v>
      </c>
      <c r="GX485" s="99" t="str">
        <f t="shared" si="806"/>
        <v>Nn1</v>
      </c>
      <c r="GY485" s="48">
        <f t="shared" si="813"/>
        <v>0</v>
      </c>
      <c r="GZ485" s="306">
        <f t="shared" si="826"/>
        <v>0</v>
      </c>
      <c r="HA485" s="95">
        <f t="shared" si="812"/>
        <v>0</v>
      </c>
      <c r="HB485" s="51">
        <f t="shared" si="808"/>
        <v>0</v>
      </c>
      <c r="HC485" s="51">
        <f t="shared" si="809"/>
        <v>0</v>
      </c>
      <c r="HD485" s="453">
        <f t="shared" si="810"/>
        <v>0</v>
      </c>
      <c r="HE485" s="68"/>
    </row>
    <row r="486" spans="13:213">
      <c r="M486" s="49" t="str">
        <f t="shared" si="837"/>
        <v>PIC-e</v>
      </c>
      <c r="N486" s="201" t="str">
        <f t="shared" si="827"/>
        <v/>
      </c>
      <c r="O486" s="47" t="str">
        <f t="shared" si="828"/>
        <v/>
      </c>
      <c r="P486" s="47" t="str">
        <f t="shared" si="829"/>
        <v/>
      </c>
      <c r="Q486" s="47" t="str">
        <f t="shared" si="830"/>
        <v/>
      </c>
      <c r="R486" s="201" t="str">
        <f t="shared" si="831"/>
        <v/>
      </c>
      <c r="AE486" s="49" t="str">
        <f t="shared" si="838"/>
        <v>PIC-e</v>
      </c>
      <c r="AF486" s="201" t="str">
        <f t="shared" si="832"/>
        <v/>
      </c>
      <c r="AG486" s="47" t="str">
        <f t="shared" si="833"/>
        <v/>
      </c>
      <c r="AH486" s="47" t="str">
        <f t="shared" si="834"/>
        <v/>
      </c>
      <c r="AI486" s="47" t="str">
        <f t="shared" si="835"/>
        <v/>
      </c>
      <c r="AJ486" s="201" t="str">
        <f t="shared" si="836"/>
        <v/>
      </c>
      <c r="BM486" s="46"/>
      <c r="BO486" s="49"/>
      <c r="BP486" s="49"/>
      <c r="BR486" s="74"/>
      <c r="BT486" s="60"/>
      <c r="CP486" s="46"/>
      <c r="CR486" s="49"/>
      <c r="CS486" s="49"/>
      <c r="CU486" s="74"/>
      <c r="CW486" s="60"/>
      <c r="DS486" s="46"/>
      <c r="DU486" s="49"/>
      <c r="DV486" s="49"/>
      <c r="DX486" s="74"/>
      <c r="DZ486" s="60"/>
      <c r="EV486" s="46"/>
      <c r="EX486" s="49"/>
      <c r="EY486" s="49"/>
      <c r="FA486" s="74"/>
      <c r="FC486" s="60"/>
      <c r="FY486" s="46"/>
      <c r="GA486" s="49"/>
      <c r="GB486" s="49"/>
      <c r="GD486" s="74"/>
      <c r="GF486" s="60"/>
      <c r="GS486" s="48">
        <v>13</v>
      </c>
      <c r="GT486" s="47">
        <v>5</v>
      </c>
      <c r="GU486" s="97" t="s">
        <v>240</v>
      </c>
      <c r="GV486" s="93">
        <f t="shared" si="811"/>
        <v>3</v>
      </c>
      <c r="GW486" s="141" t="s">
        <v>130</v>
      </c>
      <c r="GX486" s="99" t="str">
        <f t="shared" si="806"/>
        <v>Sc5</v>
      </c>
      <c r="GY486" s="48">
        <f t="shared" si="813"/>
        <v>5400</v>
      </c>
      <c r="GZ486" s="306">
        <f t="shared" si="826"/>
        <v>19.804172900500632</v>
      </c>
      <c r="HA486" s="95">
        <f t="shared" si="812"/>
        <v>8841186.6973537598</v>
      </c>
      <c r="HB486" s="51">
        <f t="shared" si="808"/>
        <v>1.5789575751170297E-7</v>
      </c>
      <c r="HC486" s="51">
        <f t="shared" si="809"/>
        <v>1.0179628943582624E-5</v>
      </c>
      <c r="HD486" s="453">
        <f t="shared" si="810"/>
        <v>8.9950889670979879E-4</v>
      </c>
      <c r="HE486" s="68"/>
    </row>
    <row r="487" spans="13:213">
      <c r="M487" s="49" t="str">
        <f t="shared" si="837"/>
        <v>PIC-e</v>
      </c>
      <c r="N487" s="201" t="str">
        <f t="shared" si="827"/>
        <v/>
      </c>
      <c r="O487" s="47" t="str">
        <f t="shared" si="828"/>
        <v/>
      </c>
      <c r="P487" s="47" t="str">
        <f t="shared" si="829"/>
        <v/>
      </c>
      <c r="Q487" s="47" t="str">
        <f t="shared" si="830"/>
        <v/>
      </c>
      <c r="R487" s="201" t="str">
        <f t="shared" si="831"/>
        <v/>
      </c>
      <c r="AE487" s="49" t="str">
        <f t="shared" si="838"/>
        <v>PIC-e</v>
      </c>
      <c r="AF487" s="201" t="str">
        <f t="shared" si="832"/>
        <v/>
      </c>
      <c r="AG487" s="47" t="str">
        <f t="shared" si="833"/>
        <v/>
      </c>
      <c r="AH487" s="47" t="str">
        <f t="shared" si="834"/>
        <v/>
      </c>
      <c r="AI487" s="47" t="str">
        <f t="shared" si="835"/>
        <v/>
      </c>
      <c r="AJ487" s="201">
        <f t="shared" si="836"/>
        <v>1</v>
      </c>
      <c r="BM487" s="46"/>
      <c r="BN487" s="46"/>
      <c r="BQ487" s="57"/>
      <c r="BR487" s="74"/>
      <c r="BS487" s="157"/>
      <c r="BT487" s="60"/>
      <c r="CP487" s="46"/>
      <c r="CQ487" s="46"/>
      <c r="CT487" s="57"/>
      <c r="CU487" s="74"/>
      <c r="CV487" s="157"/>
      <c r="CW487" s="60"/>
      <c r="DS487" s="46"/>
      <c r="DT487" s="46"/>
      <c r="DW487" s="57"/>
      <c r="DX487" s="74"/>
      <c r="DY487" s="157"/>
      <c r="DZ487" s="60"/>
      <c r="EV487" s="46"/>
      <c r="EW487" s="46"/>
      <c r="EZ487" s="57"/>
      <c r="FA487" s="74"/>
      <c r="FB487" s="157"/>
      <c r="FC487" s="60"/>
      <c r="FY487" s="46"/>
      <c r="FZ487" s="46"/>
      <c r="GC487" s="57"/>
      <c r="GD487" s="74"/>
      <c r="GE487" s="157"/>
      <c r="GF487" s="60"/>
      <c r="GS487" s="48">
        <v>13</v>
      </c>
      <c r="GT487" s="47">
        <v>4</v>
      </c>
      <c r="GU487" s="97" t="s">
        <v>240</v>
      </c>
      <c r="GV487" s="93">
        <f t="shared" si="811"/>
        <v>3</v>
      </c>
      <c r="GW487" s="141" t="s">
        <v>130</v>
      </c>
      <c r="GX487" s="99" t="str">
        <f t="shared" si="806"/>
        <v>Sc4</v>
      </c>
      <c r="GY487" s="48">
        <f t="shared" si="813"/>
        <v>1800</v>
      </c>
      <c r="GZ487" s="306">
        <f t="shared" si="826"/>
        <v>1374.7396688430849</v>
      </c>
      <c r="HA487" s="95">
        <f t="shared" si="812"/>
        <v>127364.0340555164</v>
      </c>
      <c r="HB487" s="51">
        <f t="shared" si="808"/>
        <v>1.0960597167270709E-5</v>
      </c>
      <c r="HC487" s="51">
        <f t="shared" si="809"/>
        <v>2.3554530305567564E-4</v>
      </c>
      <c r="HD487" s="453">
        <f t="shared" si="810"/>
        <v>6.6844544898980226E-3</v>
      </c>
      <c r="HE487" s="68"/>
    </row>
    <row r="488" spans="13:213">
      <c r="M488" s="49" t="str">
        <f t="shared" si="837"/>
        <v>PIC-e</v>
      </c>
      <c r="N488" s="201" t="str">
        <f t="shared" si="827"/>
        <v/>
      </c>
      <c r="O488" s="47" t="str">
        <f t="shared" si="828"/>
        <v/>
      </c>
      <c r="P488" s="47" t="str">
        <f t="shared" si="829"/>
        <v/>
      </c>
      <c r="Q488" s="47" t="str">
        <f t="shared" si="830"/>
        <v/>
      </c>
      <c r="R488" s="201" t="str">
        <f t="shared" si="831"/>
        <v/>
      </c>
      <c r="AE488" s="49" t="str">
        <f t="shared" si="838"/>
        <v>PIC-e</v>
      </c>
      <c r="AF488" s="201" t="str">
        <f t="shared" si="832"/>
        <v/>
      </c>
      <c r="AG488" s="47" t="str">
        <f t="shared" si="833"/>
        <v/>
      </c>
      <c r="AH488" s="47" t="str">
        <f t="shared" si="834"/>
        <v/>
      </c>
      <c r="AI488" s="47" t="str">
        <f t="shared" si="835"/>
        <v/>
      </c>
      <c r="AJ488" s="201">
        <f t="shared" si="836"/>
        <v>1</v>
      </c>
      <c r="BM488" s="46"/>
      <c r="BN488" s="46"/>
      <c r="BQ488" s="57"/>
      <c r="BR488" s="74"/>
      <c r="BS488" s="157"/>
      <c r="BT488" s="60"/>
      <c r="CP488" s="46"/>
      <c r="CQ488" s="46"/>
      <c r="CT488" s="57"/>
      <c r="CU488" s="74"/>
      <c r="CV488" s="157"/>
      <c r="CW488" s="60"/>
      <c r="DS488" s="46"/>
      <c r="DT488" s="46"/>
      <c r="DW488" s="57"/>
      <c r="DX488" s="74"/>
      <c r="DY488" s="157"/>
      <c r="DZ488" s="60"/>
      <c r="EV488" s="46"/>
      <c r="EW488" s="46"/>
      <c r="EZ488" s="57"/>
      <c r="FA488" s="74"/>
      <c r="FB488" s="157"/>
      <c r="FC488" s="60"/>
      <c r="FY488" s="46"/>
      <c r="FZ488" s="46"/>
      <c r="GC488" s="57"/>
      <c r="GD488" s="74"/>
      <c r="GE488" s="157"/>
      <c r="GF488" s="60"/>
      <c r="GS488" s="48">
        <v>13</v>
      </c>
      <c r="GT488" s="47">
        <v>3</v>
      </c>
      <c r="GU488" s="97" t="s">
        <v>240</v>
      </c>
      <c r="GV488" s="93">
        <f t="shared" si="811"/>
        <v>3</v>
      </c>
      <c r="GW488" s="141" t="s">
        <v>130</v>
      </c>
      <c r="GX488" s="99" t="str">
        <f t="shared" si="806"/>
        <v>Sc3</v>
      </c>
      <c r="GY488" s="48">
        <f t="shared" si="813"/>
        <v>360</v>
      </c>
      <c r="GZ488" s="306">
        <f t="shared" si="826"/>
        <v>34404.524313437752</v>
      </c>
      <c r="HA488" s="95">
        <f t="shared" si="812"/>
        <v>5089.225719409591</v>
      </c>
      <c r="HB488" s="51">
        <f t="shared" si="808"/>
        <v>2.7430221174057373E-4</v>
      </c>
      <c r="HC488" s="51">
        <f t="shared" si="809"/>
        <v>1.1789612665669051E-3</v>
      </c>
      <c r="HD488" s="453">
        <f t="shared" si="810"/>
        <v>5.2684415651714491E-3</v>
      </c>
      <c r="HE488" s="68"/>
    </row>
    <row r="489" spans="13:213">
      <c r="M489" s="49" t="str">
        <f t="shared" si="837"/>
        <v>PIC-e</v>
      </c>
      <c r="N489" s="201" t="str">
        <f t="shared" si="827"/>
        <v/>
      </c>
      <c r="O489" s="47" t="str">
        <f t="shared" si="828"/>
        <v/>
      </c>
      <c r="P489" s="47" t="str">
        <f t="shared" si="829"/>
        <v/>
      </c>
      <c r="Q489" s="47" t="str">
        <f t="shared" si="830"/>
        <v/>
      </c>
      <c r="R489" s="201" t="str">
        <f t="shared" si="831"/>
        <v/>
      </c>
      <c r="AE489" s="49" t="str">
        <f t="shared" si="838"/>
        <v>PIC-e</v>
      </c>
      <c r="AF489" s="201" t="str">
        <f t="shared" si="832"/>
        <v/>
      </c>
      <c r="AG489" s="47" t="str">
        <f t="shared" si="833"/>
        <v/>
      </c>
      <c r="AH489" s="47" t="str">
        <f t="shared" si="834"/>
        <v/>
      </c>
      <c r="AI489" s="47" t="str">
        <f t="shared" si="835"/>
        <v/>
      </c>
      <c r="AJ489" s="201">
        <f t="shared" si="836"/>
        <v>1</v>
      </c>
      <c r="BM489" s="46"/>
      <c r="BN489" s="46"/>
      <c r="BQ489" s="57"/>
      <c r="BR489" s="74"/>
      <c r="BS489" s="157"/>
      <c r="BT489" s="60"/>
      <c r="CP489" s="46"/>
      <c r="CQ489" s="46"/>
      <c r="CT489" s="57"/>
      <c r="CU489" s="74"/>
      <c r="CV489" s="157"/>
      <c r="CW489" s="60"/>
      <c r="DS489" s="46"/>
      <c r="DT489" s="46"/>
      <c r="DW489" s="57"/>
      <c r="DX489" s="74"/>
      <c r="DY489" s="157"/>
      <c r="DZ489" s="60"/>
      <c r="EV489" s="46"/>
      <c r="EW489" s="46"/>
      <c r="EZ489" s="57"/>
      <c r="FA489" s="74"/>
      <c r="FB489" s="157"/>
      <c r="FC489" s="60"/>
      <c r="FY489" s="46"/>
      <c r="FZ489" s="46"/>
      <c r="GC489" s="57"/>
      <c r="GD489" s="74"/>
      <c r="GE489" s="157"/>
      <c r="GF489" s="60"/>
      <c r="GS489" s="48">
        <v>13</v>
      </c>
      <c r="GT489" s="47">
        <v>2</v>
      </c>
      <c r="GU489" s="97" t="s">
        <v>240</v>
      </c>
      <c r="GV489" s="93">
        <f t="shared" si="811"/>
        <v>3</v>
      </c>
      <c r="GW489" s="141" t="s">
        <v>130</v>
      </c>
      <c r="GX489" s="99" t="str">
        <f t="shared" si="806"/>
        <v>Sc2</v>
      </c>
      <c r="GY489" s="48">
        <f t="shared" si="813"/>
        <v>0</v>
      </c>
      <c r="GZ489" s="306">
        <f t="shared" si="826"/>
        <v>0</v>
      </c>
      <c r="HA489" s="95">
        <f t="shared" si="812"/>
        <v>0</v>
      </c>
      <c r="HB489" s="51">
        <f t="shared" si="808"/>
        <v>0</v>
      </c>
      <c r="HC489" s="51">
        <f t="shared" si="809"/>
        <v>0</v>
      </c>
      <c r="HD489" s="453">
        <f t="shared" si="810"/>
        <v>0</v>
      </c>
      <c r="HE489" s="96"/>
    </row>
    <row r="490" spans="13:213">
      <c r="M490" s="49" t="str">
        <f t="shared" si="837"/>
        <v>PIC-e</v>
      </c>
      <c r="N490" s="201" t="str">
        <f t="shared" si="827"/>
        <v/>
      </c>
      <c r="O490" s="47" t="str">
        <f t="shared" si="828"/>
        <v/>
      </c>
      <c r="P490" s="47" t="str">
        <f t="shared" si="829"/>
        <v/>
      </c>
      <c r="Q490" s="47" t="str">
        <f t="shared" si="830"/>
        <v/>
      </c>
      <c r="R490" s="201" t="str">
        <f t="shared" si="831"/>
        <v/>
      </c>
      <c r="AE490" s="49" t="str">
        <f t="shared" si="838"/>
        <v>PIC-e</v>
      </c>
      <c r="AF490" s="201" t="str">
        <f t="shared" si="832"/>
        <v/>
      </c>
      <c r="AG490" s="47" t="str">
        <f t="shared" si="833"/>
        <v/>
      </c>
      <c r="AH490" s="47" t="str">
        <f t="shared" si="834"/>
        <v/>
      </c>
      <c r="AI490" s="47" t="str">
        <f t="shared" si="835"/>
        <v/>
      </c>
      <c r="AJ490" s="201">
        <f t="shared" si="836"/>
        <v>1</v>
      </c>
      <c r="BM490" s="46"/>
      <c r="BN490" s="46"/>
      <c r="BQ490" s="57"/>
      <c r="BR490" s="74"/>
      <c r="BS490" s="157"/>
      <c r="BT490" s="60"/>
      <c r="CP490" s="46"/>
      <c r="CQ490" s="46"/>
      <c r="CT490" s="57"/>
      <c r="CU490" s="74"/>
      <c r="CV490" s="157"/>
      <c r="CW490" s="60"/>
      <c r="DS490" s="46"/>
      <c r="DT490" s="46"/>
      <c r="DW490" s="57"/>
      <c r="DX490" s="74"/>
      <c r="DY490" s="157"/>
      <c r="DZ490" s="60"/>
      <c r="EV490" s="46"/>
      <c r="EW490" s="46"/>
      <c r="EZ490" s="57"/>
      <c r="FA490" s="74"/>
      <c r="FB490" s="157"/>
      <c r="FC490" s="60"/>
      <c r="FY490" s="46"/>
      <c r="FZ490" s="46"/>
      <c r="GC490" s="57"/>
      <c r="GD490" s="74"/>
      <c r="GE490" s="157"/>
      <c r="GF490" s="60"/>
      <c r="GS490" s="295">
        <v>1</v>
      </c>
      <c r="GT490" s="455">
        <v>5</v>
      </c>
      <c r="GU490" s="296" t="s">
        <v>240</v>
      </c>
      <c r="GV490" s="93">
        <f>+$GV$359</f>
        <v>5</v>
      </c>
      <c r="GW490" s="47" t="s">
        <v>206</v>
      </c>
      <c r="GX490" s="99" t="str">
        <f t="shared" ref="GX490:GX553" si="839">CONCATENATE(INDEX($AV$4:$AV$16,MATCH(GS490,$AT$4:$AT$16,0)),GT490)</f>
        <v>Wd5</v>
      </c>
      <c r="GY490" s="48">
        <f t="shared" si="813"/>
        <v>0</v>
      </c>
      <c r="GZ490" s="307">
        <f t="shared" ref="GZ490:GZ521" si="840">SUMIF($CP$165:$CP$238,GX490,$DD$165:$DD$238)*$GX$358/$AN$56*$AN$4/$AN$42</f>
        <v>0</v>
      </c>
      <c r="HA490" s="95">
        <f>IF(GZ490=0,0,$AN$4/GZ490)</f>
        <v>0</v>
      </c>
      <c r="HB490" s="51">
        <f t="shared" ref="HB490:HB553" si="841">GZ490/$GZ$306</f>
        <v>0</v>
      </c>
      <c r="HC490" s="51">
        <f t="shared" ref="HC490:HC553" si="842">PRODUCT(GY490:GZ490)/$AN$4/$AM$19</f>
        <v>0</v>
      </c>
      <c r="HD490" s="453">
        <f t="shared" ref="HD490:HD553" si="843">(GY490/$AM$19-HC$618)^2*GZ490/$AN$4</f>
        <v>0</v>
      </c>
      <c r="HE490" s="68"/>
    </row>
    <row r="491" spans="13:213">
      <c r="M491" s="49" t="str">
        <f t="shared" si="837"/>
        <v>PIC-e</v>
      </c>
      <c r="N491" s="201" t="str">
        <f t="shared" si="827"/>
        <v/>
      </c>
      <c r="O491" s="47" t="str">
        <f t="shared" si="828"/>
        <v/>
      </c>
      <c r="P491" s="47" t="str">
        <f t="shared" si="829"/>
        <v/>
      </c>
      <c r="Q491" s="47" t="str">
        <f t="shared" si="830"/>
        <v/>
      </c>
      <c r="R491" s="201" t="str">
        <f t="shared" si="831"/>
        <v/>
      </c>
      <c r="AE491" s="49" t="str">
        <f t="shared" si="838"/>
        <v>PIC-e</v>
      </c>
      <c r="AF491" s="201" t="str">
        <f t="shared" si="832"/>
        <v/>
      </c>
      <c r="AG491" s="47" t="str">
        <f t="shared" si="833"/>
        <v/>
      </c>
      <c r="AH491" s="47" t="str">
        <f t="shared" si="834"/>
        <v/>
      </c>
      <c r="AI491" s="47" t="str">
        <f t="shared" si="835"/>
        <v/>
      </c>
      <c r="AJ491" s="201">
        <f t="shared" si="836"/>
        <v>1</v>
      </c>
      <c r="BM491" s="46"/>
      <c r="BN491" s="46"/>
      <c r="BQ491" s="57"/>
      <c r="BR491" s="74"/>
      <c r="BS491" s="157"/>
      <c r="BT491" s="60"/>
      <c r="CP491" s="46"/>
      <c r="CQ491" s="46"/>
      <c r="CT491" s="57"/>
      <c r="CU491" s="74"/>
      <c r="CV491" s="157"/>
      <c r="CW491" s="60"/>
      <c r="DS491" s="46"/>
      <c r="DT491" s="46"/>
      <c r="DW491" s="57"/>
      <c r="DX491" s="74"/>
      <c r="DY491" s="157"/>
      <c r="DZ491" s="60"/>
      <c r="EV491" s="46"/>
      <c r="EW491" s="46"/>
      <c r="EZ491" s="57"/>
      <c r="FA491" s="74"/>
      <c r="FB491" s="157"/>
      <c r="FC491" s="60"/>
      <c r="FY491" s="46"/>
      <c r="FZ491" s="46"/>
      <c r="GC491" s="57"/>
      <c r="GD491" s="74"/>
      <c r="GE491" s="157"/>
      <c r="GF491" s="60"/>
      <c r="GS491" s="48">
        <v>1</v>
      </c>
      <c r="GT491" s="47">
        <v>4</v>
      </c>
      <c r="GU491" s="97" t="s">
        <v>240</v>
      </c>
      <c r="GV491" s="93">
        <f t="shared" ref="GV491:GV553" si="844">+$GV$359</f>
        <v>5</v>
      </c>
      <c r="GW491" s="47" t="s">
        <v>206</v>
      </c>
      <c r="GX491" s="99" t="str">
        <f t="shared" si="839"/>
        <v>Wd4</v>
      </c>
      <c r="GY491" s="48">
        <f t="shared" si="813"/>
        <v>0</v>
      </c>
      <c r="GZ491" s="307">
        <f t="shared" si="840"/>
        <v>0</v>
      </c>
      <c r="HA491" s="95">
        <f t="shared" ref="HA491:HA553" si="845">IF(GZ491=0,0,$AN$4/GZ491)</f>
        <v>0</v>
      </c>
      <c r="HB491" s="51">
        <f t="shared" si="841"/>
        <v>0</v>
      </c>
      <c r="HC491" s="51">
        <f t="shared" si="842"/>
        <v>0</v>
      </c>
      <c r="HD491" s="453">
        <f t="shared" si="843"/>
        <v>0</v>
      </c>
    </row>
    <row r="492" spans="13:213">
      <c r="M492" s="49" t="str">
        <f t="shared" si="837"/>
        <v>PIC-e</v>
      </c>
      <c r="N492" s="201" t="str">
        <f t="shared" si="827"/>
        <v/>
      </c>
      <c r="O492" s="47" t="str">
        <f t="shared" si="828"/>
        <v/>
      </c>
      <c r="P492" s="47" t="str">
        <f t="shared" si="829"/>
        <v/>
      </c>
      <c r="Q492" s="47" t="str">
        <f t="shared" si="830"/>
        <v/>
      </c>
      <c r="R492" s="201" t="str">
        <f t="shared" si="831"/>
        <v/>
      </c>
      <c r="AE492" s="49" t="str">
        <f t="shared" si="838"/>
        <v>PIC-e</v>
      </c>
      <c r="AF492" s="201" t="str">
        <f t="shared" si="832"/>
        <v/>
      </c>
      <c r="AG492" s="47" t="str">
        <f t="shared" si="833"/>
        <v/>
      </c>
      <c r="AH492" s="47" t="str">
        <f t="shared" si="834"/>
        <v/>
      </c>
      <c r="AI492" s="47" t="str">
        <f t="shared" si="835"/>
        <v/>
      </c>
      <c r="AJ492" s="201" t="str">
        <f t="shared" si="836"/>
        <v/>
      </c>
      <c r="BM492" s="46"/>
      <c r="BN492" s="46"/>
      <c r="BQ492" s="57"/>
      <c r="BR492" s="74"/>
      <c r="BS492" s="157"/>
      <c r="BT492" s="60"/>
      <c r="CP492" s="46"/>
      <c r="CQ492" s="46"/>
      <c r="CT492" s="57"/>
      <c r="CU492" s="74"/>
      <c r="CV492" s="157"/>
      <c r="CW492" s="60"/>
      <c r="DS492" s="46"/>
      <c r="DT492" s="46"/>
      <c r="DW492" s="57"/>
      <c r="DX492" s="74"/>
      <c r="DY492" s="157"/>
      <c r="DZ492" s="60"/>
      <c r="EV492" s="46"/>
      <c r="EW492" s="46"/>
      <c r="EZ492" s="57"/>
      <c r="FA492" s="74"/>
      <c r="FB492" s="157"/>
      <c r="FC492" s="60"/>
      <c r="FY492" s="46"/>
      <c r="FZ492" s="46"/>
      <c r="GC492" s="57"/>
      <c r="GD492" s="74"/>
      <c r="GE492" s="157"/>
      <c r="GF492" s="60"/>
      <c r="GS492" s="48">
        <v>1</v>
      </c>
      <c r="GT492" s="47">
        <v>3</v>
      </c>
      <c r="GU492" s="97" t="s">
        <v>240</v>
      </c>
      <c r="GV492" s="93">
        <f t="shared" si="844"/>
        <v>5</v>
      </c>
      <c r="GW492" s="47" t="s">
        <v>206</v>
      </c>
      <c r="GX492" s="99" t="str">
        <f t="shared" si="839"/>
        <v>Wd3</v>
      </c>
      <c r="GY492" s="48">
        <f t="shared" si="813"/>
        <v>0</v>
      </c>
      <c r="GZ492" s="307">
        <f t="shared" si="840"/>
        <v>0</v>
      </c>
      <c r="HA492" s="95">
        <f t="shared" si="845"/>
        <v>0</v>
      </c>
      <c r="HB492" s="51">
        <f t="shared" si="841"/>
        <v>0</v>
      </c>
      <c r="HC492" s="51">
        <f t="shared" si="842"/>
        <v>0</v>
      </c>
      <c r="HD492" s="453">
        <f t="shared" si="843"/>
        <v>0</v>
      </c>
    </row>
    <row r="493" spans="13:213">
      <c r="M493" s="49" t="str">
        <f t="shared" si="837"/>
        <v>PIC-e</v>
      </c>
      <c r="N493" s="201" t="str">
        <f t="shared" si="827"/>
        <v/>
      </c>
      <c r="O493" s="47" t="str">
        <f t="shared" si="828"/>
        <v/>
      </c>
      <c r="P493" s="47" t="str">
        <f t="shared" si="829"/>
        <v/>
      </c>
      <c r="Q493" s="47" t="str">
        <f t="shared" si="830"/>
        <v/>
      </c>
      <c r="R493" s="201" t="str">
        <f t="shared" si="831"/>
        <v/>
      </c>
      <c r="AE493" s="49" t="str">
        <f t="shared" si="838"/>
        <v>PIC-e</v>
      </c>
      <c r="AF493" s="201" t="str">
        <f t="shared" si="832"/>
        <v/>
      </c>
      <c r="AG493" s="47" t="str">
        <f t="shared" si="833"/>
        <v/>
      </c>
      <c r="AH493" s="47" t="str">
        <f t="shared" si="834"/>
        <v/>
      </c>
      <c r="AI493" s="47" t="str">
        <f t="shared" si="835"/>
        <v/>
      </c>
      <c r="AJ493" s="201" t="str">
        <f t="shared" si="836"/>
        <v/>
      </c>
      <c r="BM493" s="46"/>
      <c r="BN493" s="46"/>
      <c r="BR493" s="74"/>
      <c r="BT493" s="60"/>
      <c r="BU493" s="60"/>
      <c r="CP493" s="46"/>
      <c r="CQ493" s="46"/>
      <c r="CU493" s="74"/>
      <c r="CW493" s="60"/>
      <c r="CX493" s="60"/>
      <c r="DS493" s="46"/>
      <c r="DT493" s="46"/>
      <c r="DX493" s="74"/>
      <c r="DZ493" s="60"/>
      <c r="EA493" s="60"/>
      <c r="EV493" s="46"/>
      <c r="EW493" s="46"/>
      <c r="FA493" s="74"/>
      <c r="FC493" s="60"/>
      <c r="FD493" s="60"/>
      <c r="FY493" s="46"/>
      <c r="FZ493" s="46"/>
      <c r="GD493" s="74"/>
      <c r="GF493" s="60"/>
      <c r="GG493" s="60"/>
      <c r="GS493" s="48">
        <v>1</v>
      </c>
      <c r="GT493" s="47">
        <v>2</v>
      </c>
      <c r="GU493" s="97" t="s">
        <v>240</v>
      </c>
      <c r="GV493" s="93">
        <f t="shared" si="844"/>
        <v>5</v>
      </c>
      <c r="GW493" s="47" t="s">
        <v>206</v>
      </c>
      <c r="GX493" s="99" t="str">
        <f t="shared" si="839"/>
        <v>Wd2</v>
      </c>
      <c r="GY493" s="48">
        <f t="shared" si="813"/>
        <v>0</v>
      </c>
      <c r="GZ493" s="307">
        <f t="shared" si="840"/>
        <v>0</v>
      </c>
      <c r="HA493" s="95">
        <f t="shared" si="845"/>
        <v>0</v>
      </c>
      <c r="HB493" s="51">
        <f t="shared" si="841"/>
        <v>0</v>
      </c>
      <c r="HC493" s="51">
        <f t="shared" si="842"/>
        <v>0</v>
      </c>
      <c r="HD493" s="453">
        <f t="shared" si="843"/>
        <v>0</v>
      </c>
    </row>
    <row r="494" spans="13:213">
      <c r="M494" s="49"/>
      <c r="N494" s="198"/>
      <c r="O494" s="198"/>
      <c r="P494" s="198"/>
      <c r="Q494" s="198"/>
      <c r="R494" s="198"/>
      <c r="AE494" s="49"/>
      <c r="AF494" s="198"/>
      <c r="AG494" s="198"/>
      <c r="AH494" s="198"/>
      <c r="AI494" s="198"/>
      <c r="AJ494" s="198"/>
      <c r="BM494" s="46"/>
      <c r="BO494" s="49"/>
      <c r="BP494" s="49"/>
      <c r="BR494" s="74"/>
      <c r="BT494" s="60"/>
      <c r="CP494" s="46"/>
      <c r="CR494" s="49"/>
      <c r="CS494" s="49"/>
      <c r="CU494" s="74"/>
      <c r="CW494" s="60"/>
      <c r="DS494" s="46"/>
      <c r="DU494" s="49"/>
      <c r="DV494" s="49"/>
      <c r="DX494" s="74"/>
      <c r="DZ494" s="60"/>
      <c r="EV494" s="46"/>
      <c r="EX494" s="49"/>
      <c r="EY494" s="49"/>
      <c r="FA494" s="74"/>
      <c r="FC494" s="60"/>
      <c r="FY494" s="46"/>
      <c r="GA494" s="49"/>
      <c r="GB494" s="49"/>
      <c r="GD494" s="74"/>
      <c r="GF494" s="60"/>
      <c r="GS494" s="48">
        <v>1</v>
      </c>
      <c r="GT494" s="47">
        <v>1</v>
      </c>
      <c r="GU494" s="97" t="s">
        <v>240</v>
      </c>
      <c r="GV494" s="93">
        <f t="shared" si="844"/>
        <v>5</v>
      </c>
      <c r="GW494" s="47" t="s">
        <v>206</v>
      </c>
      <c r="GX494" s="99" t="str">
        <f t="shared" si="839"/>
        <v>Wd1</v>
      </c>
      <c r="GY494" s="48">
        <f t="shared" si="813"/>
        <v>0</v>
      </c>
      <c r="GZ494" s="307">
        <f t="shared" si="840"/>
        <v>0</v>
      </c>
      <c r="HA494" s="95">
        <f t="shared" si="845"/>
        <v>0</v>
      </c>
      <c r="HB494" s="51">
        <f t="shared" si="841"/>
        <v>0</v>
      </c>
      <c r="HC494" s="51">
        <f t="shared" si="842"/>
        <v>0</v>
      </c>
      <c r="HD494" s="453">
        <f t="shared" si="843"/>
        <v>0</v>
      </c>
    </row>
    <row r="495" spans="13:213">
      <c r="M495" s="49"/>
      <c r="N495" s="198"/>
      <c r="O495" s="198"/>
      <c r="P495" s="198"/>
      <c r="Q495" s="198"/>
      <c r="R495" s="198"/>
      <c r="AE495" s="49"/>
      <c r="AF495" s="198"/>
      <c r="AG495" s="198"/>
      <c r="AH495" s="198"/>
      <c r="AI495" s="198"/>
      <c r="AJ495" s="198"/>
      <c r="BM495" s="46"/>
      <c r="BN495" s="46"/>
      <c r="BQ495" s="57"/>
      <c r="BR495" s="74"/>
      <c r="BS495" s="157"/>
      <c r="BT495" s="60"/>
      <c r="CP495" s="46"/>
      <c r="CQ495" s="46"/>
      <c r="CT495" s="57"/>
      <c r="CU495" s="74"/>
      <c r="CV495" s="157"/>
      <c r="CW495" s="60"/>
      <c r="DS495" s="46"/>
      <c r="DT495" s="46"/>
      <c r="DW495" s="57"/>
      <c r="DX495" s="74"/>
      <c r="DY495" s="157"/>
      <c r="DZ495" s="60"/>
      <c r="EV495" s="46"/>
      <c r="EW495" s="46"/>
      <c r="EZ495" s="57"/>
      <c r="FA495" s="74"/>
      <c r="FB495" s="157"/>
      <c r="FC495" s="60"/>
      <c r="FY495" s="46"/>
      <c r="FZ495" s="46"/>
      <c r="GC495" s="57"/>
      <c r="GD495" s="74"/>
      <c r="GE495" s="157"/>
      <c r="GF495" s="60"/>
      <c r="GS495" s="48">
        <v>2</v>
      </c>
      <c r="GT495" s="47">
        <v>5</v>
      </c>
      <c r="GU495" s="97" t="s">
        <v>240</v>
      </c>
      <c r="GV495" s="93">
        <f t="shared" si="844"/>
        <v>5</v>
      </c>
      <c r="GW495" s="47" t="s">
        <v>206</v>
      </c>
      <c r="GX495" s="99" t="str">
        <f t="shared" si="839"/>
        <v>Pa5</v>
      </c>
      <c r="GY495" s="48">
        <f t="shared" ref="GY495:GY558" si="846">INDEX($AW$44:$BA$56,GS495,GT495)*GV495*IF(GW495="Scatter",$AM$19,1)</f>
        <v>10000</v>
      </c>
      <c r="GZ495" s="307">
        <f t="shared" si="840"/>
        <v>4169.600590459193</v>
      </c>
      <c r="HA495" s="95">
        <f t="shared" si="845"/>
        <v>41992.604855401099</v>
      </c>
      <c r="HB495" s="51">
        <f t="shared" si="841"/>
        <v>3.3243612195243731E-5</v>
      </c>
      <c r="HC495" s="51">
        <f t="shared" si="842"/>
        <v>3.9689528011080258E-3</v>
      </c>
      <c r="HD495" s="453">
        <f t="shared" si="843"/>
        <v>0.65498372658239035</v>
      </c>
    </row>
    <row r="496" spans="13:213">
      <c r="BM496" s="46"/>
      <c r="BN496" s="46"/>
      <c r="BQ496" s="57"/>
      <c r="BR496" s="74"/>
      <c r="BS496" s="157"/>
      <c r="BT496" s="60"/>
      <c r="CP496" s="46"/>
      <c r="CQ496" s="46"/>
      <c r="CT496" s="57"/>
      <c r="CU496" s="74"/>
      <c r="CV496" s="157"/>
      <c r="CW496" s="60"/>
      <c r="DS496" s="46"/>
      <c r="DT496" s="46"/>
      <c r="DW496" s="57"/>
      <c r="DX496" s="74"/>
      <c r="DY496" s="157"/>
      <c r="DZ496" s="60"/>
      <c r="EV496" s="46"/>
      <c r="EW496" s="46"/>
      <c r="EZ496" s="57"/>
      <c r="FA496" s="74"/>
      <c r="FB496" s="157"/>
      <c r="FC496" s="60"/>
      <c r="FY496" s="46"/>
      <c r="FZ496" s="46"/>
      <c r="GC496" s="57"/>
      <c r="GD496" s="74"/>
      <c r="GE496" s="157"/>
      <c r="GF496" s="60"/>
      <c r="GS496" s="48">
        <v>2</v>
      </c>
      <c r="GT496" s="47">
        <v>4</v>
      </c>
      <c r="GU496" s="97" t="s">
        <v>240</v>
      </c>
      <c r="GV496" s="93">
        <f t="shared" si="844"/>
        <v>5</v>
      </c>
      <c r="GW496" s="47" t="s">
        <v>206</v>
      </c>
      <c r="GX496" s="99" t="str">
        <f t="shared" si="839"/>
        <v>Pa4</v>
      </c>
      <c r="GY496" s="48">
        <f t="shared" si="846"/>
        <v>2500</v>
      </c>
      <c r="GZ496" s="307">
        <f t="shared" si="840"/>
        <v>27449.870553856352</v>
      </c>
      <c r="HA496" s="95">
        <f t="shared" si="845"/>
        <v>6378.6235223394078</v>
      </c>
      <c r="HB496" s="51">
        <f t="shared" si="841"/>
        <v>2.1885378028535456E-4</v>
      </c>
      <c r="HC496" s="51">
        <f t="shared" si="842"/>
        <v>6.5322348184902908E-3</v>
      </c>
      <c r="HD496" s="453">
        <f t="shared" si="843"/>
        <v>0.26154413348733052</v>
      </c>
    </row>
    <row r="497" spans="13:212">
      <c r="M497" s="49"/>
      <c r="N497" s="100" t="s">
        <v>25</v>
      </c>
      <c r="O497" s="84" t="str">
        <f>AL32</f>
        <v>A</v>
      </c>
      <c r="P497" s="84"/>
      <c r="Q497" s="84"/>
      <c r="R497" s="85"/>
      <c r="AE497" s="49"/>
      <c r="AF497" s="100" t="s">
        <v>25</v>
      </c>
      <c r="AG497" s="84" t="str">
        <f>AL32</f>
        <v>A</v>
      </c>
      <c r="AH497" s="84"/>
      <c r="AI497" s="84"/>
      <c r="AJ497" s="85"/>
      <c r="BM497" s="46"/>
      <c r="BN497" s="46"/>
      <c r="BQ497" s="57"/>
      <c r="BR497" s="74"/>
      <c r="BS497" s="157"/>
      <c r="BT497" s="60"/>
      <c r="BU497" s="60"/>
      <c r="CP497" s="46"/>
      <c r="CQ497" s="46"/>
      <c r="CT497" s="57"/>
      <c r="CU497" s="74"/>
      <c r="CV497" s="157"/>
      <c r="CW497" s="60"/>
      <c r="CX497" s="60"/>
      <c r="DS497" s="46"/>
      <c r="DT497" s="46"/>
      <c r="DW497" s="57"/>
      <c r="DX497" s="74"/>
      <c r="DY497" s="157"/>
      <c r="DZ497" s="60"/>
      <c r="EA497" s="60"/>
      <c r="EV497" s="46"/>
      <c r="EW497" s="46"/>
      <c r="EZ497" s="57"/>
      <c r="FA497" s="74"/>
      <c r="FB497" s="157"/>
      <c r="FC497" s="60"/>
      <c r="FD497" s="60"/>
      <c r="FY497" s="46"/>
      <c r="FZ497" s="46"/>
      <c r="GC497" s="57"/>
      <c r="GD497" s="74"/>
      <c r="GE497" s="157"/>
      <c r="GF497" s="60"/>
      <c r="GG497" s="60"/>
      <c r="GS497" s="48">
        <v>2</v>
      </c>
      <c r="GT497" s="47">
        <v>3</v>
      </c>
      <c r="GU497" s="97" t="s">
        <v>240</v>
      </c>
      <c r="GV497" s="93">
        <f t="shared" si="844"/>
        <v>5</v>
      </c>
      <c r="GW497" s="47" t="s">
        <v>206</v>
      </c>
      <c r="GX497" s="99" t="str">
        <f t="shared" si="839"/>
        <v>Pa3</v>
      </c>
      <c r="GY497" s="48">
        <f t="shared" si="846"/>
        <v>500</v>
      </c>
      <c r="GZ497" s="307">
        <f t="shared" si="840"/>
        <v>85372.572089651978</v>
      </c>
      <c r="HA497" s="95">
        <f t="shared" si="845"/>
        <v>2050.9208720586616</v>
      </c>
      <c r="HB497" s="51">
        <f t="shared" si="841"/>
        <v>6.8066295969761549E-4</v>
      </c>
      <c r="HC497" s="51">
        <f t="shared" si="842"/>
        <v>4.0632154301343407E-3</v>
      </c>
      <c r="HD497" s="453">
        <f t="shared" si="843"/>
        <v>2.751008380928615E-2</v>
      </c>
    </row>
    <row r="498" spans="13:212">
      <c r="M498" s="49"/>
      <c r="N498" s="47" t="s">
        <v>31</v>
      </c>
      <c r="O498" s="47" t="s">
        <v>32</v>
      </c>
      <c r="P498" s="47" t="s">
        <v>33</v>
      </c>
      <c r="Q498" s="47" t="s">
        <v>34</v>
      </c>
      <c r="R498" s="47" t="s">
        <v>35</v>
      </c>
      <c r="AE498" s="49"/>
      <c r="AF498" s="47" t="s">
        <v>31</v>
      </c>
      <c r="AG498" s="47" t="s">
        <v>32</v>
      </c>
      <c r="AH498" s="47" t="s">
        <v>33</v>
      </c>
      <c r="AI498" s="47" t="s">
        <v>34</v>
      </c>
      <c r="AJ498" s="47" t="s">
        <v>35</v>
      </c>
      <c r="BM498" s="46"/>
      <c r="BN498" s="46"/>
      <c r="BQ498" s="57"/>
      <c r="BR498" s="74"/>
      <c r="BS498" s="157"/>
      <c r="BT498" s="60"/>
      <c r="BU498" s="60"/>
      <c r="CP498" s="46"/>
      <c r="CQ498" s="46"/>
      <c r="CT498" s="57"/>
      <c r="CU498" s="74"/>
      <c r="CV498" s="157"/>
      <c r="CW498" s="60"/>
      <c r="CX498" s="60"/>
      <c r="DS498" s="46"/>
      <c r="DT498" s="46"/>
      <c r="DW498" s="57"/>
      <c r="DX498" s="74"/>
      <c r="DY498" s="157"/>
      <c r="DZ498" s="60"/>
      <c r="EA498" s="60"/>
      <c r="EV498" s="46"/>
      <c r="EW498" s="46"/>
      <c r="EZ498" s="57"/>
      <c r="FA498" s="74"/>
      <c r="FB498" s="157"/>
      <c r="FC498" s="60"/>
      <c r="FD498" s="60"/>
      <c r="FY498" s="46"/>
      <c r="FZ498" s="46"/>
      <c r="GC498" s="57"/>
      <c r="GD498" s="74"/>
      <c r="GE498" s="157"/>
      <c r="GF498" s="60"/>
      <c r="GG498" s="60"/>
      <c r="GS498" s="48">
        <v>2</v>
      </c>
      <c r="GT498" s="47">
        <v>2</v>
      </c>
      <c r="GU498" s="97" t="s">
        <v>240</v>
      </c>
      <c r="GV498" s="93">
        <f t="shared" si="844"/>
        <v>5</v>
      </c>
      <c r="GW498" s="47" t="s">
        <v>206</v>
      </c>
      <c r="GX498" s="99" t="str">
        <f t="shared" si="839"/>
        <v>Pa2</v>
      </c>
      <c r="GY498" s="48">
        <f t="shared" si="846"/>
        <v>0</v>
      </c>
      <c r="GZ498" s="307">
        <f t="shared" si="840"/>
        <v>0</v>
      </c>
      <c r="HA498" s="95">
        <f t="shared" si="845"/>
        <v>0</v>
      </c>
      <c r="HB498" s="51">
        <f t="shared" si="841"/>
        <v>0</v>
      </c>
      <c r="HC498" s="51">
        <f t="shared" si="842"/>
        <v>0</v>
      </c>
      <c r="HD498" s="453">
        <f t="shared" si="843"/>
        <v>0</v>
      </c>
    </row>
    <row r="499" spans="13:212">
      <c r="M499" s="49"/>
      <c r="N499" s="198"/>
      <c r="O499" s="198"/>
      <c r="P499" s="198"/>
      <c r="Q499" s="198"/>
      <c r="R499" s="198"/>
      <c r="AE499" s="49"/>
      <c r="AF499" s="198"/>
      <c r="AG499" s="198"/>
      <c r="AH499" s="198"/>
      <c r="AI499" s="198"/>
      <c r="AJ499" s="198"/>
      <c r="BM499" s="46"/>
      <c r="BN499" s="46"/>
      <c r="BQ499" s="57"/>
      <c r="BR499" s="74"/>
      <c r="BS499" s="157"/>
      <c r="BT499" s="60"/>
      <c r="BU499" s="82"/>
      <c r="CP499" s="46"/>
      <c r="CQ499" s="46"/>
      <c r="CT499" s="57"/>
      <c r="CU499" s="74"/>
      <c r="CV499" s="157"/>
      <c r="CW499" s="60"/>
      <c r="CX499" s="82"/>
      <c r="DS499" s="46"/>
      <c r="DT499" s="46"/>
      <c r="DW499" s="57"/>
      <c r="DX499" s="74"/>
      <c r="DY499" s="157"/>
      <c r="DZ499" s="60"/>
      <c r="EA499" s="82"/>
      <c r="EV499" s="46"/>
      <c r="EW499" s="46"/>
      <c r="EZ499" s="57"/>
      <c r="FA499" s="74"/>
      <c r="FB499" s="157"/>
      <c r="FC499" s="60"/>
      <c r="FD499" s="82"/>
      <c r="FY499" s="46"/>
      <c r="FZ499" s="46"/>
      <c r="GC499" s="57"/>
      <c r="GD499" s="74"/>
      <c r="GE499" s="157"/>
      <c r="GF499" s="60"/>
      <c r="GG499" s="82"/>
      <c r="GS499" s="48">
        <v>2</v>
      </c>
      <c r="GT499" s="47">
        <v>1</v>
      </c>
      <c r="GU499" s="97" t="s">
        <v>240</v>
      </c>
      <c r="GV499" s="93">
        <f t="shared" si="844"/>
        <v>5</v>
      </c>
      <c r="GW499" s="47" t="s">
        <v>206</v>
      </c>
      <c r="GX499" s="99" t="str">
        <f t="shared" si="839"/>
        <v>Pa1</v>
      </c>
      <c r="GY499" s="48">
        <f t="shared" si="846"/>
        <v>0</v>
      </c>
      <c r="GZ499" s="307">
        <f t="shared" si="840"/>
        <v>0</v>
      </c>
      <c r="HA499" s="95">
        <f t="shared" si="845"/>
        <v>0</v>
      </c>
      <c r="HB499" s="51">
        <f t="shared" si="841"/>
        <v>0</v>
      </c>
      <c r="HC499" s="51">
        <f t="shared" si="842"/>
        <v>0</v>
      </c>
      <c r="HD499" s="453">
        <f t="shared" si="843"/>
        <v>0</v>
      </c>
    </row>
    <row r="500" spans="13:212">
      <c r="M500" s="49" t="str">
        <f>O497</f>
        <v>A</v>
      </c>
      <c r="N500" s="201">
        <f t="shared" ref="N500:N531" si="847">IF(AND(COUNTIF(H4:H6,$AL$26)=0,COUNTIF(H4:H6,$M500)=0,H7&lt;&gt;""),1,"")</f>
        <v>1</v>
      </c>
      <c r="O500" s="47" t="str">
        <f t="shared" ref="O500:O531" si="848">IF(AND(COUNTIF(I4:I7,$AL$26)=0,COUNTIF(I4:I7,$M500)=0,I7&lt;&gt;""),1,"")</f>
        <v/>
      </c>
      <c r="P500" s="47" t="str">
        <f t="shared" ref="P500:P531" si="849">IF(AND(COUNTIF(J4:J7,$AL$26)=0,COUNTIF(J4:J7,$M500)=0,J7&lt;&gt;""),1,"")</f>
        <v/>
      </c>
      <c r="Q500" s="47" t="str">
        <f t="shared" ref="Q500:Q531" si="850">IF(AND(COUNTIF(K4:K7,$AL$26)=0,COUNTIF(K4:K7,$M500)=0,K7&lt;&gt;""),1,"")</f>
        <v/>
      </c>
      <c r="R500" s="201" t="str">
        <f t="shared" ref="R500:R531" si="851">IF(AND(COUNTIF(L4:L6,$AL$26)=0,COUNTIF(L4:L6,$M500)=0,L7&lt;&gt;""),1,"")</f>
        <v/>
      </c>
      <c r="AE500" s="49" t="str">
        <f>AG497</f>
        <v>A</v>
      </c>
      <c r="AF500" s="201">
        <f t="shared" ref="AF500:AF531" si="852">IF(AND(COUNTIF(Z4:Z6,$AL$26)=0,COUNTIF(Z4:Z6,$AE500)=0,Z7&lt;&gt;""),1,"")</f>
        <v>1</v>
      </c>
      <c r="AG500" s="47" t="str">
        <f t="shared" ref="AG500:AG531" si="853">IF(AND(COUNTIF(AA4:AA7,$AL$26)=0,COUNTIF(AA4:AA7,$AE500)=0,AA7&lt;&gt;""),1,"")</f>
        <v/>
      </c>
      <c r="AH500" s="47" t="str">
        <f t="shared" ref="AH500:AH531" si="854">IF(AND(COUNTIF(AB4:AB7,$AL$26)=0,COUNTIF(AB4:AB7,$AE500)=0,AB7&lt;&gt;""),1,"")</f>
        <v/>
      </c>
      <c r="AI500" s="47" t="str">
        <f t="shared" ref="AI500:AI531" si="855">IF(AND(COUNTIF(AC4:AC7,$AL$26)=0,COUNTIF(AC4:AC7,$AE500)=0,AC7&lt;&gt;""),1,"")</f>
        <v/>
      </c>
      <c r="AJ500" s="201" t="str">
        <f t="shared" ref="AJ500:AJ531" si="856">IF(AND(COUNTIF(AD4:AD6,$AL$26)=0,COUNTIF(AD4:AD6,$AE500)=0,AD7&lt;&gt;""),1,"")</f>
        <v/>
      </c>
      <c r="BM500" s="46"/>
      <c r="BN500" s="46"/>
      <c r="BQ500" s="57"/>
      <c r="BR500" s="74"/>
      <c r="BS500" s="157"/>
      <c r="BT500" s="60"/>
      <c r="CP500" s="46"/>
      <c r="CQ500" s="46"/>
      <c r="CT500" s="57"/>
      <c r="CU500" s="74"/>
      <c r="CV500" s="157"/>
      <c r="CW500" s="60"/>
      <c r="DS500" s="46"/>
      <c r="DT500" s="46"/>
      <c r="DW500" s="57"/>
      <c r="DX500" s="74"/>
      <c r="DY500" s="157"/>
      <c r="DZ500" s="60"/>
      <c r="EV500" s="46"/>
      <c r="EW500" s="46"/>
      <c r="EZ500" s="57"/>
      <c r="FA500" s="74"/>
      <c r="FB500" s="157"/>
      <c r="FC500" s="60"/>
      <c r="FY500" s="46"/>
      <c r="FZ500" s="46"/>
      <c r="GC500" s="57"/>
      <c r="GD500" s="74"/>
      <c r="GE500" s="157"/>
      <c r="GF500" s="60"/>
      <c r="GS500" s="48">
        <v>3</v>
      </c>
      <c r="GT500" s="47">
        <v>5</v>
      </c>
      <c r="GU500" s="97" t="s">
        <v>240</v>
      </c>
      <c r="GV500" s="93">
        <f t="shared" si="844"/>
        <v>5</v>
      </c>
      <c r="GW500" s="47" t="s">
        <v>206</v>
      </c>
      <c r="GX500" s="99" t="str">
        <f t="shared" si="839"/>
        <v>Pb5</v>
      </c>
      <c r="GY500" s="48">
        <f t="shared" si="846"/>
        <v>9000</v>
      </c>
      <c r="GZ500" s="307">
        <f t="shared" si="840"/>
        <v>4169.600590459193</v>
      </c>
      <c r="HA500" s="95">
        <f t="shared" si="845"/>
        <v>41992.604855401099</v>
      </c>
      <c r="HB500" s="51">
        <f t="shared" si="841"/>
        <v>3.3243612195243731E-5</v>
      </c>
      <c r="HC500" s="51">
        <f t="shared" si="842"/>
        <v>3.5720575209972228E-3</v>
      </c>
      <c r="HD500" s="453">
        <f t="shared" si="843"/>
        <v>0.52995267073382835</v>
      </c>
    </row>
    <row r="501" spans="13:212">
      <c r="M501" s="49" t="str">
        <f t="shared" ref="M501:M532" si="857">M500</f>
        <v>A</v>
      </c>
      <c r="N501" s="201">
        <f t="shared" si="847"/>
        <v>1</v>
      </c>
      <c r="O501" s="47">
        <f t="shared" si="848"/>
        <v>1</v>
      </c>
      <c r="P501" s="47" t="str">
        <f t="shared" si="849"/>
        <v/>
      </c>
      <c r="Q501" s="47" t="str">
        <f t="shared" si="850"/>
        <v/>
      </c>
      <c r="R501" s="201">
        <f t="shared" si="851"/>
        <v>1</v>
      </c>
      <c r="AE501" s="49" t="str">
        <f t="shared" ref="AE501:AE532" si="858">AE500</f>
        <v>A</v>
      </c>
      <c r="AF501" s="201">
        <f t="shared" si="852"/>
        <v>1</v>
      </c>
      <c r="AG501" s="47" t="str">
        <f t="shared" si="853"/>
        <v/>
      </c>
      <c r="AH501" s="47" t="str">
        <f t="shared" si="854"/>
        <v/>
      </c>
      <c r="AI501" s="47" t="str">
        <f t="shared" si="855"/>
        <v/>
      </c>
      <c r="AJ501" s="201">
        <f t="shared" si="856"/>
        <v>1</v>
      </c>
      <c r="BM501" s="46"/>
      <c r="BN501" s="46"/>
      <c r="BQ501" s="57"/>
      <c r="BR501" s="74"/>
      <c r="BS501" s="157"/>
      <c r="BT501" s="60"/>
      <c r="CP501" s="46"/>
      <c r="CQ501" s="46"/>
      <c r="CT501" s="57"/>
      <c r="CU501" s="74"/>
      <c r="CV501" s="157"/>
      <c r="CW501" s="60"/>
      <c r="DS501" s="46"/>
      <c r="DT501" s="46"/>
      <c r="DW501" s="57"/>
      <c r="DX501" s="74"/>
      <c r="DY501" s="157"/>
      <c r="DZ501" s="60"/>
      <c r="EV501" s="46"/>
      <c r="EW501" s="46"/>
      <c r="EZ501" s="57"/>
      <c r="FA501" s="74"/>
      <c r="FB501" s="157"/>
      <c r="FC501" s="60"/>
      <c r="FY501" s="46"/>
      <c r="FZ501" s="46"/>
      <c r="GC501" s="57"/>
      <c r="GD501" s="74"/>
      <c r="GE501" s="157"/>
      <c r="GF501" s="60"/>
      <c r="GS501" s="48">
        <v>3</v>
      </c>
      <c r="GT501" s="47">
        <v>4</v>
      </c>
      <c r="GU501" s="97" t="s">
        <v>240</v>
      </c>
      <c r="GV501" s="93">
        <f t="shared" si="844"/>
        <v>5</v>
      </c>
      <c r="GW501" s="47" t="s">
        <v>206</v>
      </c>
      <c r="GX501" s="99" t="str">
        <f t="shared" si="839"/>
        <v>Pb4</v>
      </c>
      <c r="GY501" s="48">
        <f t="shared" si="846"/>
        <v>1500</v>
      </c>
      <c r="GZ501" s="307">
        <f t="shared" si="840"/>
        <v>21125.976324993248</v>
      </c>
      <c r="HA501" s="95">
        <f t="shared" si="845"/>
        <v>8288.0141161975844</v>
      </c>
      <c r="HB501" s="51">
        <f t="shared" si="841"/>
        <v>1.6843430178923495E-4</v>
      </c>
      <c r="HC501" s="51">
        <f t="shared" si="842"/>
        <v>3.0164041288420996E-3</v>
      </c>
      <c r="HD501" s="453">
        <f t="shared" si="843"/>
        <v>7.0533000735859552E-2</v>
      </c>
    </row>
    <row r="502" spans="13:212">
      <c r="M502" s="49" t="str">
        <f t="shared" si="857"/>
        <v>A</v>
      </c>
      <c r="N502" s="201">
        <f t="shared" si="847"/>
        <v>1</v>
      </c>
      <c r="O502" s="47">
        <f t="shared" si="848"/>
        <v>1</v>
      </c>
      <c r="P502" s="47">
        <f t="shared" si="849"/>
        <v>1</v>
      </c>
      <c r="Q502" s="47" t="str">
        <f t="shared" si="850"/>
        <v/>
      </c>
      <c r="R502" s="201">
        <f t="shared" si="851"/>
        <v>1</v>
      </c>
      <c r="AE502" s="49" t="str">
        <f t="shared" si="858"/>
        <v>A</v>
      </c>
      <c r="AF502" s="201">
        <f t="shared" si="852"/>
        <v>1</v>
      </c>
      <c r="AG502" s="47" t="str">
        <f t="shared" si="853"/>
        <v/>
      </c>
      <c r="AH502" s="47" t="str">
        <f t="shared" si="854"/>
        <v/>
      </c>
      <c r="AI502" s="47" t="str">
        <f t="shared" si="855"/>
        <v/>
      </c>
      <c r="AJ502" s="201">
        <f t="shared" si="856"/>
        <v>1</v>
      </c>
      <c r="BM502" s="46"/>
      <c r="BN502" s="46"/>
      <c r="BQ502" s="57"/>
      <c r="BR502" s="74"/>
      <c r="BS502" s="157"/>
      <c r="BT502" s="60"/>
      <c r="CP502" s="46"/>
      <c r="CQ502" s="46"/>
      <c r="CT502" s="57"/>
      <c r="CU502" s="74"/>
      <c r="CV502" s="157"/>
      <c r="CW502" s="60"/>
      <c r="DS502" s="46"/>
      <c r="DT502" s="46"/>
      <c r="DW502" s="57"/>
      <c r="DX502" s="74"/>
      <c r="DY502" s="157"/>
      <c r="DZ502" s="60"/>
      <c r="EV502" s="46"/>
      <c r="EW502" s="46"/>
      <c r="EZ502" s="57"/>
      <c r="FA502" s="74"/>
      <c r="FB502" s="157"/>
      <c r="FC502" s="60"/>
      <c r="FY502" s="46"/>
      <c r="FZ502" s="46"/>
      <c r="GC502" s="57"/>
      <c r="GD502" s="74"/>
      <c r="GE502" s="157"/>
      <c r="GF502" s="60"/>
      <c r="GS502" s="48">
        <v>3</v>
      </c>
      <c r="GT502" s="47">
        <v>3</v>
      </c>
      <c r="GU502" s="97" t="s">
        <v>240</v>
      </c>
      <c r="GV502" s="93">
        <f t="shared" si="844"/>
        <v>5</v>
      </c>
      <c r="GW502" s="47" t="s">
        <v>206</v>
      </c>
      <c r="GX502" s="99" t="str">
        <f t="shared" si="839"/>
        <v>Pb3</v>
      </c>
      <c r="GY502" s="48">
        <f t="shared" si="846"/>
        <v>250</v>
      </c>
      <c r="GZ502" s="307">
        <f t="shared" si="840"/>
        <v>90115.49276129932</v>
      </c>
      <c r="HA502" s="95">
        <f t="shared" si="845"/>
        <v>1942.9776682661004</v>
      </c>
      <c r="HB502" s="51">
        <f t="shared" si="841"/>
        <v>7.1847756856970523E-4</v>
      </c>
      <c r="HC502" s="51">
        <f t="shared" si="842"/>
        <v>2.1444748103486805E-3</v>
      </c>
      <c r="HD502" s="453">
        <f t="shared" si="843"/>
        <v>5.757752981319279E-3</v>
      </c>
    </row>
    <row r="503" spans="13:212">
      <c r="M503" s="49" t="str">
        <f t="shared" si="857"/>
        <v>A</v>
      </c>
      <c r="N503" s="201">
        <f t="shared" si="847"/>
        <v>1</v>
      </c>
      <c r="O503" s="47" t="str">
        <f t="shared" si="848"/>
        <v/>
      </c>
      <c r="P503" s="47">
        <f t="shared" si="849"/>
        <v>1</v>
      </c>
      <c r="Q503" s="47" t="str">
        <f t="shared" si="850"/>
        <v/>
      </c>
      <c r="R503" s="201" t="str">
        <f t="shared" si="851"/>
        <v/>
      </c>
      <c r="AE503" s="49" t="str">
        <f t="shared" si="858"/>
        <v>A</v>
      </c>
      <c r="AF503" s="201">
        <f t="shared" si="852"/>
        <v>1</v>
      </c>
      <c r="AG503" s="47" t="str">
        <f t="shared" si="853"/>
        <v/>
      </c>
      <c r="AH503" s="47" t="str">
        <f t="shared" si="854"/>
        <v/>
      </c>
      <c r="AI503" s="47" t="str">
        <f t="shared" si="855"/>
        <v/>
      </c>
      <c r="AJ503" s="201" t="str">
        <f t="shared" si="856"/>
        <v/>
      </c>
      <c r="BM503" s="46"/>
      <c r="BN503" s="46"/>
      <c r="BQ503" s="57"/>
      <c r="BR503" s="74"/>
      <c r="BS503" s="157"/>
      <c r="BT503" s="60"/>
      <c r="CP503" s="46"/>
      <c r="CQ503" s="46"/>
      <c r="CT503" s="57"/>
      <c r="CU503" s="74"/>
      <c r="CV503" s="157"/>
      <c r="CW503" s="60"/>
      <c r="DS503" s="46"/>
      <c r="DT503" s="46"/>
      <c r="DW503" s="57"/>
      <c r="DX503" s="74"/>
      <c r="DY503" s="157"/>
      <c r="DZ503" s="60"/>
      <c r="EV503" s="46"/>
      <c r="EW503" s="46"/>
      <c r="EZ503" s="57"/>
      <c r="FA503" s="74"/>
      <c r="FB503" s="157"/>
      <c r="FC503" s="60"/>
      <c r="FY503" s="46"/>
      <c r="FZ503" s="46"/>
      <c r="GC503" s="57"/>
      <c r="GD503" s="74"/>
      <c r="GE503" s="157"/>
      <c r="GF503" s="60"/>
      <c r="GS503" s="48">
        <v>3</v>
      </c>
      <c r="GT503" s="47">
        <v>2</v>
      </c>
      <c r="GU503" s="97" t="s">
        <v>240</v>
      </c>
      <c r="GV503" s="93">
        <f t="shared" si="844"/>
        <v>5</v>
      </c>
      <c r="GW503" s="47" t="s">
        <v>206</v>
      </c>
      <c r="GX503" s="99" t="str">
        <f t="shared" si="839"/>
        <v>Pb2</v>
      </c>
      <c r="GY503" s="48">
        <f t="shared" si="846"/>
        <v>0</v>
      </c>
      <c r="GZ503" s="307">
        <f t="shared" si="840"/>
        <v>0</v>
      </c>
      <c r="HA503" s="95">
        <f t="shared" si="845"/>
        <v>0</v>
      </c>
      <c r="HB503" s="51">
        <f t="shared" si="841"/>
        <v>0</v>
      </c>
      <c r="HC503" s="51">
        <f t="shared" si="842"/>
        <v>0</v>
      </c>
      <c r="HD503" s="453">
        <f t="shared" si="843"/>
        <v>0</v>
      </c>
    </row>
    <row r="504" spans="13:212">
      <c r="M504" s="49" t="str">
        <f t="shared" si="857"/>
        <v>A</v>
      </c>
      <c r="N504" s="201">
        <f t="shared" si="847"/>
        <v>1</v>
      </c>
      <c r="O504" s="47" t="str">
        <f t="shared" si="848"/>
        <v/>
      </c>
      <c r="P504" s="47" t="str">
        <f t="shared" si="849"/>
        <v/>
      </c>
      <c r="Q504" s="47">
        <f t="shared" si="850"/>
        <v>1</v>
      </c>
      <c r="R504" s="201" t="str">
        <f t="shared" si="851"/>
        <v/>
      </c>
      <c r="AE504" s="49" t="str">
        <f t="shared" si="858"/>
        <v>A</v>
      </c>
      <c r="AF504" s="201">
        <f t="shared" si="852"/>
        <v>1</v>
      </c>
      <c r="AG504" s="47">
        <f t="shared" si="853"/>
        <v>1</v>
      </c>
      <c r="AH504" s="47">
        <f t="shared" si="854"/>
        <v>1</v>
      </c>
      <c r="AI504" s="47">
        <f t="shared" si="855"/>
        <v>1</v>
      </c>
      <c r="AJ504" s="201" t="str">
        <f t="shared" si="856"/>
        <v/>
      </c>
      <c r="BM504" s="46"/>
      <c r="BN504" s="46"/>
      <c r="BQ504" s="57"/>
      <c r="BR504" s="74"/>
      <c r="BS504" s="157"/>
      <c r="BT504" s="60"/>
      <c r="CP504" s="46"/>
      <c r="CQ504" s="46"/>
      <c r="CT504" s="57"/>
      <c r="CU504" s="74"/>
      <c r="CV504" s="157"/>
      <c r="CW504" s="60"/>
      <c r="DS504" s="46"/>
      <c r="DT504" s="46"/>
      <c r="DW504" s="57"/>
      <c r="DX504" s="74"/>
      <c r="DY504" s="157"/>
      <c r="DZ504" s="60"/>
      <c r="EV504" s="46"/>
      <c r="EW504" s="46"/>
      <c r="EZ504" s="57"/>
      <c r="FA504" s="74"/>
      <c r="FB504" s="157"/>
      <c r="FC504" s="60"/>
      <c r="FY504" s="46"/>
      <c r="FZ504" s="46"/>
      <c r="GC504" s="57"/>
      <c r="GD504" s="74"/>
      <c r="GE504" s="157"/>
      <c r="GF504" s="60"/>
      <c r="GS504" s="48">
        <v>3</v>
      </c>
      <c r="GT504" s="47">
        <v>1</v>
      </c>
      <c r="GU504" s="97" t="s">
        <v>240</v>
      </c>
      <c r="GV504" s="93">
        <f t="shared" si="844"/>
        <v>5</v>
      </c>
      <c r="GW504" s="47" t="s">
        <v>206</v>
      </c>
      <c r="GX504" s="99" t="str">
        <f t="shared" si="839"/>
        <v>Pb1</v>
      </c>
      <c r="GY504" s="48">
        <f t="shared" si="846"/>
        <v>0</v>
      </c>
      <c r="GZ504" s="307">
        <f t="shared" si="840"/>
        <v>0</v>
      </c>
      <c r="HA504" s="95">
        <f t="shared" si="845"/>
        <v>0</v>
      </c>
      <c r="HB504" s="51">
        <f t="shared" si="841"/>
        <v>0</v>
      </c>
      <c r="HC504" s="51">
        <f t="shared" si="842"/>
        <v>0</v>
      </c>
      <c r="HD504" s="453">
        <f t="shared" si="843"/>
        <v>0</v>
      </c>
    </row>
    <row r="505" spans="13:212">
      <c r="M505" s="49" t="str">
        <f t="shared" si="857"/>
        <v>A</v>
      </c>
      <c r="N505" s="201">
        <f t="shared" si="847"/>
        <v>1</v>
      </c>
      <c r="O505" s="47" t="str">
        <f t="shared" si="848"/>
        <v/>
      </c>
      <c r="P505" s="47" t="str">
        <f t="shared" si="849"/>
        <v/>
      </c>
      <c r="Q505" s="47">
        <f t="shared" si="850"/>
        <v>1</v>
      </c>
      <c r="R505" s="201" t="str">
        <f t="shared" si="851"/>
        <v/>
      </c>
      <c r="AE505" s="49" t="str">
        <f t="shared" si="858"/>
        <v>A</v>
      </c>
      <c r="AF505" s="201" t="str">
        <f t="shared" si="852"/>
        <v/>
      </c>
      <c r="AG505" s="47">
        <f t="shared" si="853"/>
        <v>1</v>
      </c>
      <c r="AH505" s="47">
        <f t="shared" si="854"/>
        <v>1</v>
      </c>
      <c r="AI505" s="47">
        <f t="shared" si="855"/>
        <v>1</v>
      </c>
      <c r="AJ505" s="201" t="str">
        <f t="shared" si="856"/>
        <v/>
      </c>
      <c r="BM505" s="46"/>
      <c r="BN505" s="46"/>
      <c r="BQ505" s="57"/>
      <c r="BR505" s="74"/>
      <c r="BS505" s="157"/>
      <c r="BT505" s="60"/>
      <c r="BV505" s="83"/>
      <c r="CP505" s="46"/>
      <c r="CQ505" s="46"/>
      <c r="CT505" s="57"/>
      <c r="CU505" s="74"/>
      <c r="CV505" s="157"/>
      <c r="CW505" s="60"/>
      <c r="CY505" s="83"/>
      <c r="DS505" s="46"/>
      <c r="DT505" s="46"/>
      <c r="DW505" s="57"/>
      <c r="DX505" s="74"/>
      <c r="DY505" s="157"/>
      <c r="DZ505" s="60"/>
      <c r="EB505" s="83"/>
      <c r="EV505" s="46"/>
      <c r="EW505" s="46"/>
      <c r="EZ505" s="57"/>
      <c r="FA505" s="74"/>
      <c r="FB505" s="157"/>
      <c r="FC505" s="60"/>
      <c r="FE505" s="83"/>
      <c r="FY505" s="46"/>
      <c r="FZ505" s="46"/>
      <c r="GC505" s="57"/>
      <c r="GD505" s="74"/>
      <c r="GE505" s="157"/>
      <c r="GF505" s="60"/>
      <c r="GH505" s="83"/>
      <c r="GS505" s="48">
        <v>4</v>
      </c>
      <c r="GT505" s="47">
        <v>5</v>
      </c>
      <c r="GU505" s="97" t="s">
        <v>240</v>
      </c>
      <c r="GV505" s="93">
        <f t="shared" si="844"/>
        <v>5</v>
      </c>
      <c r="GW505" s="47" t="s">
        <v>206</v>
      </c>
      <c r="GX505" s="99" t="str">
        <f t="shared" si="839"/>
        <v>Pc5</v>
      </c>
      <c r="GY505" s="48">
        <f t="shared" si="846"/>
        <v>9000</v>
      </c>
      <c r="GZ505" s="307">
        <f t="shared" si="840"/>
        <v>6671.360944734708</v>
      </c>
      <c r="HA505" s="95">
        <f t="shared" si="845"/>
        <v>26245.37803462569</v>
      </c>
      <c r="HB505" s="51">
        <f t="shared" si="841"/>
        <v>5.3189779512389968E-5</v>
      </c>
      <c r="HC505" s="51">
        <f t="shared" si="842"/>
        <v>5.7152920335955563E-3</v>
      </c>
      <c r="HD505" s="453">
        <f t="shared" si="843"/>
        <v>0.84792427317412533</v>
      </c>
    </row>
    <row r="506" spans="13:212">
      <c r="M506" s="49" t="str">
        <f t="shared" si="857"/>
        <v>A</v>
      </c>
      <c r="N506" s="201">
        <f t="shared" si="847"/>
        <v>1</v>
      </c>
      <c r="O506" s="47" t="str">
        <f t="shared" si="848"/>
        <v/>
      </c>
      <c r="P506" s="47" t="str">
        <f t="shared" si="849"/>
        <v/>
      </c>
      <c r="Q506" s="47">
        <f t="shared" si="850"/>
        <v>1</v>
      </c>
      <c r="R506" s="201" t="str">
        <f t="shared" si="851"/>
        <v/>
      </c>
      <c r="AE506" s="49" t="str">
        <f t="shared" si="858"/>
        <v>A</v>
      </c>
      <c r="AF506" s="201" t="str">
        <f t="shared" si="852"/>
        <v/>
      </c>
      <c r="AG506" s="47">
        <f t="shared" si="853"/>
        <v>1</v>
      </c>
      <c r="AH506" s="47">
        <f t="shared" si="854"/>
        <v>1</v>
      </c>
      <c r="AI506" s="47">
        <f t="shared" si="855"/>
        <v>1</v>
      </c>
      <c r="AJ506" s="201" t="str">
        <f t="shared" si="856"/>
        <v/>
      </c>
      <c r="BM506" s="46"/>
      <c r="BN506" s="46"/>
      <c r="BQ506" s="57"/>
      <c r="BR506" s="74"/>
      <c r="BS506" s="157"/>
      <c r="BT506" s="60"/>
      <c r="CP506" s="46"/>
      <c r="CQ506" s="46"/>
      <c r="CT506" s="57"/>
      <c r="CU506" s="74"/>
      <c r="CV506" s="157"/>
      <c r="CW506" s="60"/>
      <c r="DS506" s="46"/>
      <c r="DT506" s="46"/>
      <c r="DW506" s="57"/>
      <c r="DX506" s="74"/>
      <c r="DY506" s="157"/>
      <c r="DZ506" s="60"/>
      <c r="EV506" s="46"/>
      <c r="EW506" s="46"/>
      <c r="EZ506" s="57"/>
      <c r="FA506" s="74"/>
      <c r="FB506" s="157"/>
      <c r="FC506" s="60"/>
      <c r="FY506" s="46"/>
      <c r="FZ506" s="46"/>
      <c r="GC506" s="57"/>
      <c r="GD506" s="74"/>
      <c r="GE506" s="157"/>
      <c r="GF506" s="60"/>
      <c r="GS506" s="48">
        <v>4</v>
      </c>
      <c r="GT506" s="47">
        <v>4</v>
      </c>
      <c r="GU506" s="97" t="s">
        <v>240</v>
      </c>
      <c r="GV506" s="93">
        <f t="shared" si="844"/>
        <v>5</v>
      </c>
      <c r="GW506" s="47" t="s">
        <v>206</v>
      </c>
      <c r="GX506" s="99" t="str">
        <f t="shared" si="839"/>
        <v>Pc4</v>
      </c>
      <c r="GY506" s="48">
        <f t="shared" si="846"/>
        <v>1500</v>
      </c>
      <c r="GZ506" s="307">
        <f t="shared" si="840"/>
        <v>27056.074942535204</v>
      </c>
      <c r="HA506" s="95">
        <f t="shared" si="845"/>
        <v>6471.4630770309923</v>
      </c>
      <c r="HB506" s="51">
        <f t="shared" si="841"/>
        <v>2.1571410580024819E-4</v>
      </c>
      <c r="HC506" s="51">
        <f t="shared" si="842"/>
        <v>3.8631140597451441E-3</v>
      </c>
      <c r="HD506" s="453">
        <f t="shared" si="843"/>
        <v>9.0331737784521859E-2</v>
      </c>
    </row>
    <row r="507" spans="13:212">
      <c r="M507" s="49" t="str">
        <f t="shared" si="857"/>
        <v>A</v>
      </c>
      <c r="N507" s="201">
        <f t="shared" si="847"/>
        <v>1</v>
      </c>
      <c r="O507" s="47">
        <f t="shared" si="848"/>
        <v>1</v>
      </c>
      <c r="P507" s="47" t="str">
        <f t="shared" si="849"/>
        <v/>
      </c>
      <c r="Q507" s="47">
        <f t="shared" si="850"/>
        <v>1</v>
      </c>
      <c r="R507" s="201" t="str">
        <f t="shared" si="851"/>
        <v/>
      </c>
      <c r="AE507" s="49" t="str">
        <f t="shared" si="858"/>
        <v>A</v>
      </c>
      <c r="AF507" s="201" t="str">
        <f t="shared" si="852"/>
        <v/>
      </c>
      <c r="AG507" s="47">
        <f t="shared" si="853"/>
        <v>1</v>
      </c>
      <c r="AH507" s="47">
        <f t="shared" si="854"/>
        <v>1</v>
      </c>
      <c r="AI507" s="47">
        <f t="shared" si="855"/>
        <v>1</v>
      </c>
      <c r="AJ507" s="201" t="str">
        <f t="shared" si="856"/>
        <v/>
      </c>
      <c r="BM507" s="46"/>
      <c r="BN507" s="46"/>
      <c r="BQ507" s="60"/>
      <c r="BR507" s="74"/>
      <c r="BT507" s="60"/>
      <c r="CP507" s="46"/>
      <c r="CQ507" s="46"/>
      <c r="CT507" s="60"/>
      <c r="CU507" s="74"/>
      <c r="CW507" s="60"/>
      <c r="DS507" s="46"/>
      <c r="DT507" s="46"/>
      <c r="DW507" s="60"/>
      <c r="DX507" s="74"/>
      <c r="DZ507" s="60"/>
      <c r="EV507" s="46"/>
      <c r="EW507" s="46"/>
      <c r="EZ507" s="60"/>
      <c r="FA507" s="74"/>
      <c r="FC507" s="60"/>
      <c r="FY507" s="46"/>
      <c r="FZ507" s="46"/>
      <c r="GC507" s="60"/>
      <c r="GD507" s="74"/>
      <c r="GF507" s="60"/>
      <c r="GS507" s="48">
        <v>4</v>
      </c>
      <c r="GT507" s="47">
        <v>3</v>
      </c>
      <c r="GU507" s="97" t="s">
        <v>240</v>
      </c>
      <c r="GV507" s="93">
        <f t="shared" si="844"/>
        <v>5</v>
      </c>
      <c r="GW507" s="47" t="s">
        <v>206</v>
      </c>
      <c r="GX507" s="99" t="str">
        <f t="shared" si="839"/>
        <v>Pc3</v>
      </c>
      <c r="GY507" s="48">
        <f t="shared" si="846"/>
        <v>150</v>
      </c>
      <c r="GZ507" s="307">
        <f t="shared" si="840"/>
        <v>168637.1794363496</v>
      </c>
      <c r="HA507" s="95">
        <f t="shared" si="845"/>
        <v>1038.2786914796975</v>
      </c>
      <c r="HB507" s="51">
        <f t="shared" si="841"/>
        <v>1.3445194265631912E-3</v>
      </c>
      <c r="HC507" s="51">
        <f t="shared" si="842"/>
        <v>2.4078313660055358E-3</v>
      </c>
      <c r="HD507" s="453">
        <f t="shared" si="843"/>
        <v>2.7120655192530898E-3</v>
      </c>
    </row>
    <row r="508" spans="13:212">
      <c r="M508" s="49" t="str">
        <f t="shared" si="857"/>
        <v>A</v>
      </c>
      <c r="N508" s="201">
        <f t="shared" si="847"/>
        <v>1</v>
      </c>
      <c r="O508" s="47">
        <f t="shared" si="848"/>
        <v>1</v>
      </c>
      <c r="P508" s="47">
        <f t="shared" si="849"/>
        <v>1</v>
      </c>
      <c r="Q508" s="47">
        <f t="shared" si="850"/>
        <v>1</v>
      </c>
      <c r="R508" s="201" t="str">
        <f t="shared" si="851"/>
        <v/>
      </c>
      <c r="AE508" s="49" t="str">
        <f t="shared" si="858"/>
        <v>A</v>
      </c>
      <c r="AF508" s="201">
        <f t="shared" si="852"/>
        <v>1</v>
      </c>
      <c r="AG508" s="47">
        <f t="shared" si="853"/>
        <v>1</v>
      </c>
      <c r="AH508" s="47">
        <f t="shared" si="854"/>
        <v>1</v>
      </c>
      <c r="AI508" s="47">
        <f t="shared" si="855"/>
        <v>1</v>
      </c>
      <c r="AJ508" s="201" t="str">
        <f t="shared" si="856"/>
        <v/>
      </c>
      <c r="BM508" s="46"/>
      <c r="BN508" s="46"/>
      <c r="BQ508" s="57"/>
      <c r="BR508" s="74"/>
      <c r="BS508" s="157"/>
      <c r="BT508" s="60"/>
      <c r="BV508" s="83"/>
      <c r="CP508" s="46"/>
      <c r="CQ508" s="46"/>
      <c r="CT508" s="57"/>
      <c r="CU508" s="74"/>
      <c r="CV508" s="157"/>
      <c r="CW508" s="60"/>
      <c r="CY508" s="83"/>
      <c r="DS508" s="46"/>
      <c r="DT508" s="46"/>
      <c r="DW508" s="57"/>
      <c r="DX508" s="74"/>
      <c r="DY508" s="157"/>
      <c r="DZ508" s="60"/>
      <c r="EB508" s="83"/>
      <c r="EV508" s="46"/>
      <c r="EW508" s="46"/>
      <c r="EZ508" s="57"/>
      <c r="FA508" s="74"/>
      <c r="FB508" s="157"/>
      <c r="FC508" s="60"/>
      <c r="FE508" s="83"/>
      <c r="FY508" s="46"/>
      <c r="FZ508" s="46"/>
      <c r="GC508" s="57"/>
      <c r="GD508" s="74"/>
      <c r="GE508" s="157"/>
      <c r="GF508" s="60"/>
      <c r="GH508" s="83"/>
      <c r="GS508" s="48">
        <v>4</v>
      </c>
      <c r="GT508" s="47">
        <v>2</v>
      </c>
      <c r="GU508" s="97" t="s">
        <v>240</v>
      </c>
      <c r="GV508" s="93">
        <f t="shared" si="844"/>
        <v>5</v>
      </c>
      <c r="GW508" s="47" t="s">
        <v>206</v>
      </c>
      <c r="GX508" s="99" t="str">
        <f t="shared" si="839"/>
        <v>Pc2</v>
      </c>
      <c r="GY508" s="48">
        <f t="shared" si="846"/>
        <v>0</v>
      </c>
      <c r="GZ508" s="307">
        <f t="shared" si="840"/>
        <v>0</v>
      </c>
      <c r="HA508" s="95">
        <f t="shared" si="845"/>
        <v>0</v>
      </c>
      <c r="HB508" s="51">
        <f t="shared" si="841"/>
        <v>0</v>
      </c>
      <c r="HC508" s="51">
        <f t="shared" si="842"/>
        <v>0</v>
      </c>
      <c r="HD508" s="453">
        <f t="shared" si="843"/>
        <v>0</v>
      </c>
    </row>
    <row r="509" spans="13:212">
      <c r="M509" s="49" t="str">
        <f t="shared" si="857"/>
        <v>A</v>
      </c>
      <c r="N509" s="201">
        <f t="shared" si="847"/>
        <v>1</v>
      </c>
      <c r="O509" s="47">
        <f t="shared" si="848"/>
        <v>1</v>
      </c>
      <c r="P509" s="47">
        <f t="shared" si="849"/>
        <v>1</v>
      </c>
      <c r="Q509" s="47">
        <f t="shared" si="850"/>
        <v>1</v>
      </c>
      <c r="R509" s="201">
        <f t="shared" si="851"/>
        <v>1</v>
      </c>
      <c r="AE509" s="49" t="str">
        <f t="shared" si="858"/>
        <v>A</v>
      </c>
      <c r="AF509" s="201">
        <f t="shared" si="852"/>
        <v>1</v>
      </c>
      <c r="AG509" s="47">
        <f t="shared" si="853"/>
        <v>1</v>
      </c>
      <c r="AH509" s="47">
        <f t="shared" si="854"/>
        <v>1</v>
      </c>
      <c r="AI509" s="47">
        <f t="shared" si="855"/>
        <v>1</v>
      </c>
      <c r="AJ509" s="201">
        <f t="shared" si="856"/>
        <v>1</v>
      </c>
      <c r="BM509" s="46"/>
      <c r="BN509" s="46"/>
      <c r="BQ509" s="57"/>
      <c r="BR509" s="74"/>
      <c r="BS509" s="157"/>
      <c r="BT509" s="60"/>
      <c r="CP509" s="46"/>
      <c r="CQ509" s="46"/>
      <c r="CT509" s="57"/>
      <c r="CU509" s="74"/>
      <c r="CV509" s="157"/>
      <c r="CW509" s="60"/>
      <c r="DS509" s="46"/>
      <c r="DT509" s="46"/>
      <c r="DW509" s="57"/>
      <c r="DX509" s="74"/>
      <c r="DY509" s="157"/>
      <c r="DZ509" s="60"/>
      <c r="EV509" s="46"/>
      <c r="EW509" s="46"/>
      <c r="EZ509" s="57"/>
      <c r="FA509" s="74"/>
      <c r="FB509" s="157"/>
      <c r="FC509" s="60"/>
      <c r="FY509" s="46"/>
      <c r="FZ509" s="46"/>
      <c r="GC509" s="57"/>
      <c r="GD509" s="74"/>
      <c r="GE509" s="157"/>
      <c r="GF509" s="60"/>
      <c r="GS509" s="48">
        <v>4</v>
      </c>
      <c r="GT509" s="47">
        <v>1</v>
      </c>
      <c r="GU509" s="97" t="s">
        <v>240</v>
      </c>
      <c r="GV509" s="93">
        <f t="shared" si="844"/>
        <v>5</v>
      </c>
      <c r="GW509" s="47" t="s">
        <v>206</v>
      </c>
      <c r="GX509" s="99" t="str">
        <f t="shared" si="839"/>
        <v>Pc1</v>
      </c>
      <c r="GY509" s="48">
        <f t="shared" si="846"/>
        <v>0</v>
      </c>
      <c r="GZ509" s="307">
        <f t="shared" si="840"/>
        <v>0</v>
      </c>
      <c r="HA509" s="95">
        <f t="shared" si="845"/>
        <v>0</v>
      </c>
      <c r="HB509" s="51">
        <f t="shared" si="841"/>
        <v>0</v>
      </c>
      <c r="HC509" s="51">
        <f t="shared" si="842"/>
        <v>0</v>
      </c>
      <c r="HD509" s="453">
        <f t="shared" si="843"/>
        <v>0</v>
      </c>
    </row>
    <row r="510" spans="13:212">
      <c r="M510" s="49" t="str">
        <f t="shared" si="857"/>
        <v>A</v>
      </c>
      <c r="N510" s="201">
        <f t="shared" si="847"/>
        <v>1</v>
      </c>
      <c r="O510" s="47">
        <f t="shared" si="848"/>
        <v>1</v>
      </c>
      <c r="P510" s="47">
        <f t="shared" si="849"/>
        <v>1</v>
      </c>
      <c r="Q510" s="47" t="str">
        <f t="shared" si="850"/>
        <v/>
      </c>
      <c r="R510" s="201">
        <f t="shared" si="851"/>
        <v>1</v>
      </c>
      <c r="AE510" s="49" t="str">
        <f t="shared" si="858"/>
        <v>A</v>
      </c>
      <c r="AF510" s="201">
        <f t="shared" si="852"/>
        <v>1</v>
      </c>
      <c r="AG510" s="47">
        <f t="shared" si="853"/>
        <v>1</v>
      </c>
      <c r="AH510" s="47">
        <f t="shared" si="854"/>
        <v>1</v>
      </c>
      <c r="AI510" s="47" t="str">
        <f t="shared" si="855"/>
        <v/>
      </c>
      <c r="AJ510" s="201">
        <f t="shared" si="856"/>
        <v>1</v>
      </c>
      <c r="BM510" s="46"/>
      <c r="BN510" s="46"/>
      <c r="BQ510" s="57"/>
      <c r="BR510" s="74"/>
      <c r="BS510" s="157"/>
      <c r="BT510" s="60"/>
      <c r="CP510" s="46"/>
      <c r="CQ510" s="46"/>
      <c r="CT510" s="57"/>
      <c r="CU510" s="74"/>
      <c r="CV510" s="157"/>
      <c r="CW510" s="60"/>
      <c r="DS510" s="46"/>
      <c r="DT510" s="46"/>
      <c r="DW510" s="57"/>
      <c r="DX510" s="74"/>
      <c r="DY510" s="157"/>
      <c r="DZ510" s="60"/>
      <c r="EV510" s="46"/>
      <c r="EW510" s="46"/>
      <c r="EZ510" s="57"/>
      <c r="FA510" s="74"/>
      <c r="FB510" s="157"/>
      <c r="FC510" s="60"/>
      <c r="FY510" s="46"/>
      <c r="FZ510" s="46"/>
      <c r="GC510" s="57"/>
      <c r="GD510" s="74"/>
      <c r="GE510" s="157"/>
      <c r="GF510" s="60"/>
      <c r="GS510" s="48">
        <v>5</v>
      </c>
      <c r="GT510" s="47">
        <v>5</v>
      </c>
      <c r="GU510" s="97" t="s">
        <v>240</v>
      </c>
      <c r="GV510" s="93">
        <f t="shared" si="844"/>
        <v>5</v>
      </c>
      <c r="GW510" s="47" t="s">
        <v>206</v>
      </c>
      <c r="GX510" s="99" t="str">
        <f t="shared" si="839"/>
        <v>Pd5</v>
      </c>
      <c r="GY510" s="48">
        <f t="shared" si="846"/>
        <v>1500</v>
      </c>
      <c r="GZ510" s="307">
        <f t="shared" si="840"/>
        <v>40028.165668408248</v>
      </c>
      <c r="HA510" s="95">
        <f t="shared" si="845"/>
        <v>4374.2296724376147</v>
      </c>
      <c r="HB510" s="51">
        <f t="shared" si="841"/>
        <v>3.191386770743398E-4</v>
      </c>
      <c r="HC510" s="51">
        <f t="shared" si="842"/>
        <v>5.7152920335955563E-3</v>
      </c>
      <c r="HD510" s="453">
        <f t="shared" si="843"/>
        <v>0.13364147507847068</v>
      </c>
    </row>
    <row r="511" spans="13:212">
      <c r="M511" s="49" t="str">
        <f t="shared" si="857"/>
        <v>A</v>
      </c>
      <c r="N511" s="201">
        <f t="shared" si="847"/>
        <v>1</v>
      </c>
      <c r="O511" s="47">
        <f t="shared" si="848"/>
        <v>1</v>
      </c>
      <c r="P511" s="47">
        <f t="shared" si="849"/>
        <v>1</v>
      </c>
      <c r="Q511" s="47" t="str">
        <f t="shared" si="850"/>
        <v/>
      </c>
      <c r="R511" s="201">
        <f t="shared" si="851"/>
        <v>1</v>
      </c>
      <c r="AE511" s="49" t="str">
        <f t="shared" si="858"/>
        <v>A</v>
      </c>
      <c r="AF511" s="201">
        <f t="shared" si="852"/>
        <v>1</v>
      </c>
      <c r="AG511" s="47" t="str">
        <f t="shared" si="853"/>
        <v/>
      </c>
      <c r="AH511" s="47">
        <f t="shared" si="854"/>
        <v>1</v>
      </c>
      <c r="AI511" s="47" t="str">
        <f t="shared" si="855"/>
        <v/>
      </c>
      <c r="AJ511" s="201">
        <f t="shared" si="856"/>
        <v>1</v>
      </c>
      <c r="BM511" s="46"/>
      <c r="BN511" s="46"/>
      <c r="BQ511" s="57"/>
      <c r="BR511" s="74"/>
      <c r="BS511" s="157"/>
      <c r="BT511" s="60"/>
      <c r="CP511" s="46"/>
      <c r="CQ511" s="46"/>
      <c r="CT511" s="57"/>
      <c r="CU511" s="74"/>
      <c r="CV511" s="157"/>
      <c r="CW511" s="60"/>
      <c r="DS511" s="46"/>
      <c r="DT511" s="46"/>
      <c r="DW511" s="57"/>
      <c r="DX511" s="74"/>
      <c r="DY511" s="157"/>
      <c r="DZ511" s="60"/>
      <c r="EV511" s="46"/>
      <c r="EW511" s="46"/>
      <c r="EZ511" s="57"/>
      <c r="FA511" s="74"/>
      <c r="FB511" s="157"/>
      <c r="FC511" s="60"/>
      <c r="FY511" s="46"/>
      <c r="FZ511" s="46"/>
      <c r="GC511" s="57"/>
      <c r="GD511" s="74"/>
      <c r="GE511" s="157"/>
      <c r="GF511" s="60"/>
      <c r="GS511" s="48">
        <v>5</v>
      </c>
      <c r="GT511" s="47">
        <v>4</v>
      </c>
      <c r="GU511" s="97" t="s">
        <v>240</v>
      </c>
      <c r="GV511" s="93">
        <f t="shared" si="844"/>
        <v>5</v>
      </c>
      <c r="GW511" s="47" t="s">
        <v>206</v>
      </c>
      <c r="GX511" s="99" t="str">
        <f t="shared" si="839"/>
        <v>Pd4</v>
      </c>
      <c r="GY511" s="48">
        <f t="shared" si="846"/>
        <v>500</v>
      </c>
      <c r="GZ511" s="307">
        <f t="shared" si="840"/>
        <v>61154.141993401492</v>
      </c>
      <c r="HA511" s="95">
        <f t="shared" si="845"/>
        <v>2863.1321492318934</v>
      </c>
      <c r="HB511" s="51">
        <f t="shared" si="841"/>
        <v>4.875729788635747E-4</v>
      </c>
      <c r="HC511" s="51">
        <f t="shared" si="842"/>
        <v>2.9105653874792184E-3</v>
      </c>
      <c r="HD511" s="453">
        <f t="shared" si="843"/>
        <v>1.9706042940310795E-2</v>
      </c>
    </row>
    <row r="512" spans="13:212">
      <c r="M512" s="49" t="str">
        <f t="shared" si="857"/>
        <v>A</v>
      </c>
      <c r="N512" s="201">
        <f t="shared" si="847"/>
        <v>1</v>
      </c>
      <c r="O512" s="47">
        <f t="shared" si="848"/>
        <v>1</v>
      </c>
      <c r="P512" s="47">
        <f t="shared" si="849"/>
        <v>1</v>
      </c>
      <c r="Q512" s="47" t="str">
        <f t="shared" si="850"/>
        <v/>
      </c>
      <c r="R512" s="201">
        <f t="shared" si="851"/>
        <v>1</v>
      </c>
      <c r="AE512" s="49" t="str">
        <f t="shared" si="858"/>
        <v>A</v>
      </c>
      <c r="AF512" s="201">
        <f t="shared" si="852"/>
        <v>1</v>
      </c>
      <c r="AG512" s="47" t="str">
        <f t="shared" si="853"/>
        <v/>
      </c>
      <c r="AH512" s="47">
        <f t="shared" si="854"/>
        <v>1</v>
      </c>
      <c r="AI512" s="47" t="str">
        <f t="shared" si="855"/>
        <v/>
      </c>
      <c r="AJ512" s="201">
        <f t="shared" si="856"/>
        <v>1</v>
      </c>
      <c r="BM512" s="46"/>
      <c r="BN512" s="46"/>
      <c r="BQ512" s="60"/>
      <c r="BR512" s="74"/>
      <c r="BT512" s="60"/>
      <c r="CP512" s="46"/>
      <c r="CQ512" s="46"/>
      <c r="CT512" s="60"/>
      <c r="CU512" s="74"/>
      <c r="CW512" s="60"/>
      <c r="DS512" s="46"/>
      <c r="DT512" s="46"/>
      <c r="DW512" s="60"/>
      <c r="DX512" s="74"/>
      <c r="DZ512" s="60"/>
      <c r="EV512" s="46"/>
      <c r="EW512" s="46"/>
      <c r="EZ512" s="60"/>
      <c r="FA512" s="74"/>
      <c r="FC512" s="60"/>
      <c r="FY512" s="46"/>
      <c r="FZ512" s="46"/>
      <c r="GC512" s="60"/>
      <c r="GD512" s="74"/>
      <c r="GF512" s="60"/>
      <c r="GS512" s="48">
        <v>5</v>
      </c>
      <c r="GT512" s="47">
        <v>3</v>
      </c>
      <c r="GU512" s="97" t="s">
        <v>240</v>
      </c>
      <c r="GV512" s="93">
        <f t="shared" si="844"/>
        <v>5</v>
      </c>
      <c r="GW512" s="47" t="s">
        <v>206</v>
      </c>
      <c r="GX512" s="99" t="str">
        <f t="shared" si="839"/>
        <v>Pd3</v>
      </c>
      <c r="GY512" s="48">
        <f t="shared" si="846"/>
        <v>150</v>
      </c>
      <c r="GZ512" s="307">
        <f t="shared" si="840"/>
        <v>129639.83169169375</v>
      </c>
      <c r="HA512" s="95">
        <f t="shared" si="845"/>
        <v>1350.6064279410698</v>
      </c>
      <c r="HB512" s="51">
        <f t="shared" si="841"/>
        <v>1.0335993091704532E-3</v>
      </c>
      <c r="HC512" s="51">
        <f t="shared" si="842"/>
        <v>1.8510203626167553E-3</v>
      </c>
      <c r="HD512" s="453">
        <f t="shared" si="843"/>
        <v>2.0849003679258129E-3</v>
      </c>
    </row>
    <row r="513" spans="13:212">
      <c r="M513" s="49" t="str">
        <f t="shared" si="857"/>
        <v>A</v>
      </c>
      <c r="N513" s="201">
        <f t="shared" si="847"/>
        <v>1</v>
      </c>
      <c r="O513" s="47">
        <f t="shared" si="848"/>
        <v>1</v>
      </c>
      <c r="P513" s="47">
        <f t="shared" si="849"/>
        <v>1</v>
      </c>
      <c r="Q513" s="47" t="str">
        <f t="shared" si="850"/>
        <v/>
      </c>
      <c r="R513" s="201" t="str">
        <f t="shared" si="851"/>
        <v/>
      </c>
      <c r="AE513" s="49" t="str">
        <f t="shared" si="858"/>
        <v>A</v>
      </c>
      <c r="AF513" s="201">
        <f t="shared" si="852"/>
        <v>1</v>
      </c>
      <c r="AG513" s="47" t="str">
        <f t="shared" si="853"/>
        <v/>
      </c>
      <c r="AH513" s="47">
        <f t="shared" si="854"/>
        <v>1</v>
      </c>
      <c r="AI513" s="47" t="str">
        <f t="shared" si="855"/>
        <v/>
      </c>
      <c r="AJ513" s="201">
        <f t="shared" si="856"/>
        <v>1</v>
      </c>
      <c r="BM513" s="46"/>
      <c r="BN513" s="46"/>
      <c r="BR513" s="74"/>
      <c r="BT513" s="60"/>
      <c r="CP513" s="46"/>
      <c r="CQ513" s="46"/>
      <c r="CU513" s="74"/>
      <c r="CW513" s="60"/>
      <c r="DS513" s="46"/>
      <c r="DT513" s="46"/>
      <c r="DX513" s="74"/>
      <c r="DZ513" s="60"/>
      <c r="EV513" s="46"/>
      <c r="EW513" s="46"/>
      <c r="FA513" s="74"/>
      <c r="FC513" s="60"/>
      <c r="FY513" s="46"/>
      <c r="FZ513" s="46"/>
      <c r="GD513" s="74"/>
      <c r="GF513" s="60"/>
      <c r="GS513" s="48">
        <v>5</v>
      </c>
      <c r="GT513" s="47">
        <v>2</v>
      </c>
      <c r="GU513" s="97" t="s">
        <v>240</v>
      </c>
      <c r="GV513" s="93">
        <f t="shared" si="844"/>
        <v>5</v>
      </c>
      <c r="GW513" s="47" t="s">
        <v>206</v>
      </c>
      <c r="GX513" s="99" t="str">
        <f t="shared" si="839"/>
        <v>Pd2</v>
      </c>
      <c r="GY513" s="48">
        <f t="shared" si="846"/>
        <v>0</v>
      </c>
      <c r="GZ513" s="307">
        <f t="shared" si="840"/>
        <v>0</v>
      </c>
      <c r="HA513" s="95">
        <f t="shared" si="845"/>
        <v>0</v>
      </c>
      <c r="HB513" s="51">
        <f t="shared" si="841"/>
        <v>0</v>
      </c>
      <c r="HC513" s="51">
        <f t="shared" si="842"/>
        <v>0</v>
      </c>
      <c r="HD513" s="453">
        <f t="shared" si="843"/>
        <v>0</v>
      </c>
    </row>
    <row r="514" spans="13:212">
      <c r="M514" s="49" t="str">
        <f t="shared" si="857"/>
        <v>A</v>
      </c>
      <c r="N514" s="201">
        <f t="shared" si="847"/>
        <v>1</v>
      </c>
      <c r="O514" s="47">
        <f t="shared" si="848"/>
        <v>1</v>
      </c>
      <c r="P514" s="47">
        <f t="shared" si="849"/>
        <v>1</v>
      </c>
      <c r="Q514" s="47">
        <f t="shared" si="850"/>
        <v>1</v>
      </c>
      <c r="R514" s="201" t="str">
        <f t="shared" si="851"/>
        <v/>
      </c>
      <c r="AE514" s="49" t="str">
        <f t="shared" si="858"/>
        <v>A</v>
      </c>
      <c r="AF514" s="201">
        <f t="shared" si="852"/>
        <v>1</v>
      </c>
      <c r="AG514" s="47" t="str">
        <f t="shared" si="853"/>
        <v/>
      </c>
      <c r="AH514" s="47">
        <f t="shared" si="854"/>
        <v>1</v>
      </c>
      <c r="AI514" s="47">
        <f t="shared" si="855"/>
        <v>1</v>
      </c>
      <c r="AJ514" s="201">
        <f t="shared" si="856"/>
        <v>1</v>
      </c>
      <c r="BM514" s="46"/>
      <c r="BN514" s="46"/>
      <c r="BR514" s="74"/>
      <c r="BT514" s="60"/>
      <c r="CP514" s="46"/>
      <c r="CQ514" s="46"/>
      <c r="CU514" s="74"/>
      <c r="CW514" s="60"/>
      <c r="DS514" s="46"/>
      <c r="DT514" s="46"/>
      <c r="DX514" s="74"/>
      <c r="DZ514" s="60"/>
      <c r="EV514" s="46"/>
      <c r="EW514" s="46"/>
      <c r="FA514" s="74"/>
      <c r="FC514" s="60"/>
      <c r="FY514" s="46"/>
      <c r="FZ514" s="46"/>
      <c r="GD514" s="74"/>
      <c r="GF514" s="60"/>
      <c r="GS514" s="48">
        <v>5</v>
      </c>
      <c r="GT514" s="47">
        <v>1</v>
      </c>
      <c r="GU514" s="97" t="s">
        <v>240</v>
      </c>
      <c r="GV514" s="93">
        <f t="shared" si="844"/>
        <v>5</v>
      </c>
      <c r="GW514" s="47" t="s">
        <v>206</v>
      </c>
      <c r="GX514" s="99" t="str">
        <f t="shared" si="839"/>
        <v>Pd1</v>
      </c>
      <c r="GY514" s="48">
        <f t="shared" si="846"/>
        <v>0</v>
      </c>
      <c r="GZ514" s="307">
        <f t="shared" si="840"/>
        <v>0</v>
      </c>
      <c r="HA514" s="95">
        <f t="shared" si="845"/>
        <v>0</v>
      </c>
      <c r="HB514" s="51">
        <f t="shared" si="841"/>
        <v>0</v>
      </c>
      <c r="HC514" s="51">
        <f t="shared" si="842"/>
        <v>0</v>
      </c>
      <c r="HD514" s="453">
        <f t="shared" si="843"/>
        <v>0</v>
      </c>
    </row>
    <row r="515" spans="13:212">
      <c r="M515" s="49" t="str">
        <f t="shared" si="857"/>
        <v>A</v>
      </c>
      <c r="N515" s="201">
        <f t="shared" si="847"/>
        <v>1</v>
      </c>
      <c r="O515" s="47">
        <f t="shared" si="848"/>
        <v>1</v>
      </c>
      <c r="P515" s="47">
        <f t="shared" si="849"/>
        <v>1</v>
      </c>
      <c r="Q515" s="47">
        <f t="shared" si="850"/>
        <v>1</v>
      </c>
      <c r="R515" s="201" t="str">
        <f t="shared" si="851"/>
        <v/>
      </c>
      <c r="AE515" s="49" t="str">
        <f t="shared" si="858"/>
        <v>A</v>
      </c>
      <c r="AF515" s="201">
        <f t="shared" si="852"/>
        <v>1</v>
      </c>
      <c r="AG515" s="47">
        <f t="shared" si="853"/>
        <v>1</v>
      </c>
      <c r="AH515" s="47">
        <f t="shared" si="854"/>
        <v>1</v>
      </c>
      <c r="AI515" s="47">
        <f t="shared" si="855"/>
        <v>1</v>
      </c>
      <c r="AJ515" s="201">
        <f t="shared" si="856"/>
        <v>1</v>
      </c>
      <c r="BM515" s="46"/>
      <c r="BN515" s="46"/>
      <c r="BR515" s="74"/>
      <c r="BT515" s="60"/>
      <c r="CP515" s="46"/>
      <c r="CQ515" s="46"/>
      <c r="CU515" s="74"/>
      <c r="CW515" s="60"/>
      <c r="DS515" s="46"/>
      <c r="DT515" s="46"/>
      <c r="DX515" s="74"/>
      <c r="DZ515" s="60"/>
      <c r="EV515" s="46"/>
      <c r="EW515" s="46"/>
      <c r="FA515" s="74"/>
      <c r="FC515" s="60"/>
      <c r="FY515" s="46"/>
      <c r="FZ515" s="46"/>
      <c r="GD515" s="74"/>
      <c r="GF515" s="60"/>
      <c r="GS515" s="48">
        <v>6</v>
      </c>
      <c r="GT515" s="47">
        <v>5</v>
      </c>
      <c r="GU515" s="97" t="s">
        <v>240</v>
      </c>
      <c r="GV515" s="93">
        <f t="shared" si="844"/>
        <v>5</v>
      </c>
      <c r="GW515" s="47" t="s">
        <v>206</v>
      </c>
      <c r="GX515" s="99" t="str">
        <f t="shared" si="839"/>
        <v>Pe5</v>
      </c>
      <c r="GY515" s="48">
        <f t="shared" si="846"/>
        <v>1500</v>
      </c>
      <c r="GZ515" s="307">
        <f t="shared" si="840"/>
        <v>37063.116359637272</v>
      </c>
      <c r="HA515" s="95">
        <f t="shared" si="845"/>
        <v>4724.168046232624</v>
      </c>
      <c r="HB515" s="51">
        <f t="shared" si="841"/>
        <v>2.9549877506883317E-4</v>
      </c>
      <c r="HC515" s="51">
        <f t="shared" si="842"/>
        <v>5.2919370681440338E-3</v>
      </c>
      <c r="HD515" s="453">
        <f t="shared" si="843"/>
        <v>0.12374210655413956</v>
      </c>
    </row>
    <row r="516" spans="13:212">
      <c r="M516" s="49" t="str">
        <f t="shared" si="857"/>
        <v>A</v>
      </c>
      <c r="N516" s="201">
        <f t="shared" si="847"/>
        <v>1</v>
      </c>
      <c r="O516" s="47">
        <f t="shared" si="848"/>
        <v>1</v>
      </c>
      <c r="P516" s="47">
        <f t="shared" si="849"/>
        <v>1</v>
      </c>
      <c r="Q516" s="47">
        <f t="shared" si="850"/>
        <v>1</v>
      </c>
      <c r="R516" s="201">
        <f t="shared" si="851"/>
        <v>1</v>
      </c>
      <c r="AE516" s="49" t="str">
        <f t="shared" si="858"/>
        <v>A</v>
      </c>
      <c r="AF516" s="201">
        <f t="shared" si="852"/>
        <v>1</v>
      </c>
      <c r="AG516" s="47" t="str">
        <f t="shared" si="853"/>
        <v/>
      </c>
      <c r="AH516" s="47" t="str">
        <f t="shared" si="854"/>
        <v/>
      </c>
      <c r="AI516" s="47">
        <f t="shared" si="855"/>
        <v>1</v>
      </c>
      <c r="AJ516" s="201">
        <f t="shared" si="856"/>
        <v>1</v>
      </c>
      <c r="BM516" s="46"/>
      <c r="BO516" s="49"/>
      <c r="BP516" s="49"/>
      <c r="BR516" s="74"/>
      <c r="BT516" s="60"/>
      <c r="CP516" s="46"/>
      <c r="CR516" s="49"/>
      <c r="CS516" s="49"/>
      <c r="CU516" s="74"/>
      <c r="CW516" s="60"/>
      <c r="DS516" s="46"/>
      <c r="DU516" s="49"/>
      <c r="DV516" s="49"/>
      <c r="DX516" s="74"/>
      <c r="DZ516" s="60"/>
      <c r="EV516" s="46"/>
      <c r="EX516" s="49"/>
      <c r="EY516" s="49"/>
      <c r="FA516" s="74"/>
      <c r="FC516" s="60"/>
      <c r="FY516" s="46"/>
      <c r="GA516" s="49"/>
      <c r="GB516" s="49"/>
      <c r="GD516" s="74"/>
      <c r="GF516" s="60"/>
      <c r="GS516" s="48">
        <v>6</v>
      </c>
      <c r="GT516" s="47">
        <v>4</v>
      </c>
      <c r="GU516" s="97" t="s">
        <v>240</v>
      </c>
      <c r="GV516" s="93">
        <f t="shared" si="844"/>
        <v>5</v>
      </c>
      <c r="GW516" s="47" t="s">
        <v>206</v>
      </c>
      <c r="GX516" s="99" t="str">
        <f t="shared" si="839"/>
        <v>Pe4</v>
      </c>
      <c r="GY516" s="48">
        <f t="shared" si="846"/>
        <v>500</v>
      </c>
      <c r="GZ516" s="307">
        <f t="shared" si="840"/>
        <v>243998.84936761204</v>
      </c>
      <c r="HA516" s="95">
        <f t="shared" si="845"/>
        <v>717.59514626318332</v>
      </c>
      <c r="HB516" s="51">
        <f t="shared" si="841"/>
        <v>1.9453669358698185E-3</v>
      </c>
      <c r="HC516" s="51">
        <f t="shared" si="842"/>
        <v>1.1612861899538297E-2</v>
      </c>
      <c r="HD516" s="453">
        <f t="shared" si="843"/>
        <v>7.8625120822452169E-2</v>
      </c>
    </row>
    <row r="517" spans="13:212">
      <c r="M517" s="49" t="str">
        <f t="shared" si="857"/>
        <v>A</v>
      </c>
      <c r="N517" s="201">
        <f t="shared" si="847"/>
        <v>1</v>
      </c>
      <c r="O517" s="47">
        <f t="shared" si="848"/>
        <v>1</v>
      </c>
      <c r="P517" s="47" t="str">
        <f t="shared" si="849"/>
        <v/>
      </c>
      <c r="Q517" s="47">
        <f t="shared" si="850"/>
        <v>1</v>
      </c>
      <c r="R517" s="201" t="str">
        <f t="shared" si="851"/>
        <v/>
      </c>
      <c r="AE517" s="49" t="str">
        <f t="shared" si="858"/>
        <v>A</v>
      </c>
      <c r="AF517" s="201">
        <f t="shared" si="852"/>
        <v>1</v>
      </c>
      <c r="AG517" s="47" t="str">
        <f t="shared" si="853"/>
        <v/>
      </c>
      <c r="AH517" s="47" t="str">
        <f t="shared" si="854"/>
        <v/>
      </c>
      <c r="AI517" s="47">
        <f t="shared" si="855"/>
        <v>1</v>
      </c>
      <c r="AJ517" s="201" t="str">
        <f t="shared" si="856"/>
        <v/>
      </c>
      <c r="BM517" s="46"/>
      <c r="BN517" s="46"/>
      <c r="BQ517" s="57"/>
      <c r="BR517" s="74"/>
      <c r="BS517" s="157"/>
      <c r="BT517" s="60"/>
      <c r="CP517" s="46"/>
      <c r="CQ517" s="46"/>
      <c r="CT517" s="57"/>
      <c r="CU517" s="74"/>
      <c r="CV517" s="157"/>
      <c r="CW517" s="60"/>
      <c r="DS517" s="46"/>
      <c r="DT517" s="46"/>
      <c r="DW517" s="57"/>
      <c r="DX517" s="74"/>
      <c r="DY517" s="157"/>
      <c r="DZ517" s="60"/>
      <c r="EV517" s="46"/>
      <c r="EW517" s="46"/>
      <c r="EZ517" s="57"/>
      <c r="FA517" s="74"/>
      <c r="FB517" s="157"/>
      <c r="FC517" s="60"/>
      <c r="FY517" s="46"/>
      <c r="FZ517" s="46"/>
      <c r="GC517" s="57"/>
      <c r="GD517" s="74"/>
      <c r="GE517" s="157"/>
      <c r="GF517" s="60"/>
      <c r="GS517" s="48">
        <v>6</v>
      </c>
      <c r="GT517" s="47">
        <v>3</v>
      </c>
      <c r="GU517" s="97" t="s">
        <v>240</v>
      </c>
      <c r="GV517" s="93">
        <f t="shared" si="844"/>
        <v>5</v>
      </c>
      <c r="GW517" s="47" t="s">
        <v>206</v>
      </c>
      <c r="GX517" s="99" t="str">
        <f t="shared" si="839"/>
        <v>Pe3</v>
      </c>
      <c r="GY517" s="48">
        <f t="shared" si="846"/>
        <v>150</v>
      </c>
      <c r="GZ517" s="307">
        <f t="shared" si="840"/>
        <v>351327.45715906163</v>
      </c>
      <c r="HA517" s="95">
        <f t="shared" si="845"/>
        <v>498.37377191025485</v>
      </c>
      <c r="HB517" s="51">
        <f t="shared" si="841"/>
        <v>2.8010821386733145E-3</v>
      </c>
      <c r="HC517" s="51">
        <f t="shared" si="842"/>
        <v>5.0163153458448653E-3</v>
      </c>
      <c r="HD517" s="453">
        <f t="shared" si="843"/>
        <v>5.6501364984439363E-3</v>
      </c>
    </row>
    <row r="518" spans="13:212">
      <c r="M518" s="49" t="str">
        <f t="shared" si="857"/>
        <v>A</v>
      </c>
      <c r="N518" s="201">
        <f t="shared" si="847"/>
        <v>1</v>
      </c>
      <c r="O518" s="47">
        <f t="shared" si="848"/>
        <v>1</v>
      </c>
      <c r="P518" s="47" t="str">
        <f t="shared" si="849"/>
        <v/>
      </c>
      <c r="Q518" s="47">
        <f t="shared" si="850"/>
        <v>1</v>
      </c>
      <c r="R518" s="201" t="str">
        <f t="shared" si="851"/>
        <v/>
      </c>
      <c r="AE518" s="49" t="str">
        <f t="shared" si="858"/>
        <v>A</v>
      </c>
      <c r="AF518" s="201">
        <f t="shared" si="852"/>
        <v>1</v>
      </c>
      <c r="AG518" s="47" t="str">
        <f t="shared" si="853"/>
        <v/>
      </c>
      <c r="AH518" s="47" t="str">
        <f t="shared" si="854"/>
        <v/>
      </c>
      <c r="AI518" s="47">
        <f t="shared" si="855"/>
        <v>1</v>
      </c>
      <c r="AJ518" s="201" t="str">
        <f t="shared" si="856"/>
        <v/>
      </c>
      <c r="BM518" s="46"/>
      <c r="BN518" s="46"/>
      <c r="BQ518" s="57"/>
      <c r="BR518" s="74"/>
      <c r="BS518" s="157"/>
      <c r="BT518" s="60"/>
      <c r="CP518" s="46"/>
      <c r="CQ518" s="46"/>
      <c r="CT518" s="57"/>
      <c r="CU518" s="74"/>
      <c r="CV518" s="157"/>
      <c r="CW518" s="60"/>
      <c r="DS518" s="46"/>
      <c r="DT518" s="46"/>
      <c r="DW518" s="57"/>
      <c r="DX518" s="74"/>
      <c r="DY518" s="157"/>
      <c r="DZ518" s="60"/>
      <c r="EV518" s="46"/>
      <c r="EW518" s="46"/>
      <c r="EZ518" s="57"/>
      <c r="FA518" s="74"/>
      <c r="FB518" s="157"/>
      <c r="FC518" s="60"/>
      <c r="FY518" s="46"/>
      <c r="FZ518" s="46"/>
      <c r="GC518" s="57"/>
      <c r="GD518" s="74"/>
      <c r="GE518" s="157"/>
      <c r="GF518" s="60"/>
      <c r="GS518" s="48">
        <v>6</v>
      </c>
      <c r="GT518" s="47">
        <v>2</v>
      </c>
      <c r="GU518" s="97" t="s">
        <v>240</v>
      </c>
      <c r="GV518" s="93">
        <f t="shared" si="844"/>
        <v>5</v>
      </c>
      <c r="GW518" s="47" t="s">
        <v>206</v>
      </c>
      <c r="GX518" s="99" t="str">
        <f t="shared" si="839"/>
        <v>Pe2</v>
      </c>
      <c r="GY518" s="48">
        <f t="shared" si="846"/>
        <v>0</v>
      </c>
      <c r="GZ518" s="307">
        <f t="shared" si="840"/>
        <v>0</v>
      </c>
      <c r="HA518" s="95">
        <f t="shared" si="845"/>
        <v>0</v>
      </c>
      <c r="HB518" s="51">
        <f t="shared" si="841"/>
        <v>0</v>
      </c>
      <c r="HC518" s="51">
        <f t="shared" si="842"/>
        <v>0</v>
      </c>
      <c r="HD518" s="453">
        <f t="shared" si="843"/>
        <v>0</v>
      </c>
    </row>
    <row r="519" spans="13:212">
      <c r="M519" s="49" t="str">
        <f t="shared" si="857"/>
        <v>A</v>
      </c>
      <c r="N519" s="201">
        <f t="shared" si="847"/>
        <v>1</v>
      </c>
      <c r="O519" s="47" t="str">
        <f t="shared" si="848"/>
        <v/>
      </c>
      <c r="P519" s="47" t="str">
        <f t="shared" si="849"/>
        <v/>
      </c>
      <c r="Q519" s="47" t="str">
        <f t="shared" si="850"/>
        <v/>
      </c>
      <c r="R519" s="201" t="str">
        <f t="shared" si="851"/>
        <v/>
      </c>
      <c r="AE519" s="49" t="str">
        <f t="shared" si="858"/>
        <v>A</v>
      </c>
      <c r="AF519" s="201">
        <f t="shared" si="852"/>
        <v>1</v>
      </c>
      <c r="AG519" s="47" t="str">
        <f t="shared" si="853"/>
        <v/>
      </c>
      <c r="AH519" s="47" t="str">
        <f t="shared" si="854"/>
        <v/>
      </c>
      <c r="AI519" s="47" t="str">
        <f t="shared" si="855"/>
        <v/>
      </c>
      <c r="AJ519" s="201" t="str">
        <f t="shared" si="856"/>
        <v/>
      </c>
      <c r="BM519" s="46"/>
      <c r="BN519" s="46"/>
      <c r="BQ519" s="57"/>
      <c r="BR519" s="74"/>
      <c r="BS519" s="157"/>
      <c r="BT519" s="60"/>
      <c r="CP519" s="46"/>
      <c r="CQ519" s="46"/>
      <c r="CT519" s="57"/>
      <c r="CU519" s="74"/>
      <c r="CV519" s="157"/>
      <c r="CW519" s="60"/>
      <c r="DS519" s="46"/>
      <c r="DT519" s="46"/>
      <c r="DW519" s="57"/>
      <c r="DX519" s="74"/>
      <c r="DY519" s="157"/>
      <c r="DZ519" s="60"/>
      <c r="EV519" s="46"/>
      <c r="EW519" s="46"/>
      <c r="EZ519" s="57"/>
      <c r="FA519" s="74"/>
      <c r="FB519" s="157"/>
      <c r="FC519" s="60"/>
      <c r="FY519" s="46"/>
      <c r="FZ519" s="46"/>
      <c r="GC519" s="57"/>
      <c r="GD519" s="74"/>
      <c r="GE519" s="157"/>
      <c r="GF519" s="60"/>
      <c r="GS519" s="48">
        <v>6</v>
      </c>
      <c r="GT519" s="47">
        <v>1</v>
      </c>
      <c r="GU519" s="97" t="s">
        <v>240</v>
      </c>
      <c r="GV519" s="93">
        <f t="shared" si="844"/>
        <v>5</v>
      </c>
      <c r="GW519" s="47" t="s">
        <v>206</v>
      </c>
      <c r="GX519" s="99" t="str">
        <f t="shared" si="839"/>
        <v>Pe1</v>
      </c>
      <c r="GY519" s="48">
        <f t="shared" si="846"/>
        <v>0</v>
      </c>
      <c r="GZ519" s="307">
        <f t="shared" si="840"/>
        <v>0</v>
      </c>
      <c r="HA519" s="95">
        <f t="shared" si="845"/>
        <v>0</v>
      </c>
      <c r="HB519" s="51">
        <f t="shared" si="841"/>
        <v>0</v>
      </c>
      <c r="HC519" s="51">
        <f t="shared" si="842"/>
        <v>0</v>
      </c>
      <c r="HD519" s="453">
        <f t="shared" si="843"/>
        <v>0</v>
      </c>
    </row>
    <row r="520" spans="13:212">
      <c r="M520" s="49" t="str">
        <f t="shared" si="857"/>
        <v>A</v>
      </c>
      <c r="N520" s="201">
        <f t="shared" si="847"/>
        <v>1</v>
      </c>
      <c r="O520" s="47" t="str">
        <f t="shared" si="848"/>
        <v/>
      </c>
      <c r="P520" s="47" t="str">
        <f t="shared" si="849"/>
        <v/>
      </c>
      <c r="Q520" s="47" t="str">
        <f t="shared" si="850"/>
        <v/>
      </c>
      <c r="R520" s="201">
        <f t="shared" si="851"/>
        <v>1</v>
      </c>
      <c r="AE520" s="49" t="str">
        <f t="shared" si="858"/>
        <v>A</v>
      </c>
      <c r="AF520" s="201">
        <f t="shared" si="852"/>
        <v>1</v>
      </c>
      <c r="AG520" s="47">
        <f t="shared" si="853"/>
        <v>1</v>
      </c>
      <c r="AH520" s="47" t="str">
        <f t="shared" si="854"/>
        <v/>
      </c>
      <c r="AI520" s="47" t="str">
        <f t="shared" si="855"/>
        <v/>
      </c>
      <c r="AJ520" s="201">
        <f t="shared" si="856"/>
        <v>1</v>
      </c>
      <c r="BM520" s="46"/>
      <c r="BN520" s="46"/>
      <c r="BQ520" s="57"/>
      <c r="BR520" s="74"/>
      <c r="BS520" s="157"/>
      <c r="BT520" s="60"/>
      <c r="CP520" s="46"/>
      <c r="CQ520" s="46"/>
      <c r="CT520" s="57"/>
      <c r="CU520" s="74"/>
      <c r="CV520" s="157"/>
      <c r="CW520" s="60"/>
      <c r="DS520" s="46"/>
      <c r="DT520" s="46"/>
      <c r="DW520" s="57"/>
      <c r="DX520" s="74"/>
      <c r="DY520" s="157"/>
      <c r="DZ520" s="60"/>
      <c r="EV520" s="46"/>
      <c r="EW520" s="46"/>
      <c r="EZ520" s="57"/>
      <c r="FA520" s="74"/>
      <c r="FB520" s="157"/>
      <c r="FC520" s="60"/>
      <c r="FY520" s="46"/>
      <c r="FZ520" s="46"/>
      <c r="GC520" s="57"/>
      <c r="GD520" s="74"/>
      <c r="GE520" s="157"/>
      <c r="GF520" s="60"/>
      <c r="GS520" s="48">
        <v>7</v>
      </c>
      <c r="GT520" s="47">
        <v>5</v>
      </c>
      <c r="GU520" s="97" t="s">
        <v>240</v>
      </c>
      <c r="GV520" s="93">
        <f t="shared" si="844"/>
        <v>5</v>
      </c>
      <c r="GW520" s="47" t="s">
        <v>206</v>
      </c>
      <c r="GX520" s="99" t="str">
        <f t="shared" si="839"/>
        <v>Ac5</v>
      </c>
      <c r="GY520" s="48">
        <f t="shared" si="846"/>
        <v>1000</v>
      </c>
      <c r="GZ520" s="307">
        <f t="shared" si="840"/>
        <v>70883.21003780629</v>
      </c>
      <c r="HA520" s="95">
        <f t="shared" si="845"/>
        <v>2470.1532267882999</v>
      </c>
      <c r="HB520" s="51">
        <f t="shared" si="841"/>
        <v>5.6514140731914349E-4</v>
      </c>
      <c r="HC520" s="51">
        <f t="shared" si="842"/>
        <v>6.7472197618836435E-3</v>
      </c>
      <c r="HD520" s="453">
        <f t="shared" si="843"/>
        <v>0.10163552133101546</v>
      </c>
    </row>
    <row r="521" spans="13:212">
      <c r="M521" s="49" t="str">
        <f t="shared" si="857"/>
        <v>A</v>
      </c>
      <c r="N521" s="201">
        <f t="shared" si="847"/>
        <v>1</v>
      </c>
      <c r="O521" s="47" t="str">
        <f t="shared" si="848"/>
        <v/>
      </c>
      <c r="P521" s="47">
        <f t="shared" si="849"/>
        <v>1</v>
      </c>
      <c r="Q521" s="47" t="str">
        <f t="shared" si="850"/>
        <v/>
      </c>
      <c r="R521" s="201" t="str">
        <f t="shared" si="851"/>
        <v/>
      </c>
      <c r="AE521" s="49" t="str">
        <f t="shared" si="858"/>
        <v>A</v>
      </c>
      <c r="AF521" s="201">
        <f t="shared" si="852"/>
        <v>1</v>
      </c>
      <c r="AG521" s="47">
        <f t="shared" si="853"/>
        <v>1</v>
      </c>
      <c r="AH521" s="47" t="str">
        <f t="shared" si="854"/>
        <v/>
      </c>
      <c r="AI521" s="47" t="str">
        <f t="shared" si="855"/>
        <v/>
      </c>
      <c r="AJ521" s="201">
        <f t="shared" si="856"/>
        <v>1</v>
      </c>
      <c r="BM521" s="46"/>
      <c r="BN521" s="46"/>
      <c r="BQ521" s="57"/>
      <c r="BR521" s="74"/>
      <c r="BS521" s="157"/>
      <c r="BT521" s="60"/>
      <c r="CP521" s="46"/>
      <c r="CQ521" s="46"/>
      <c r="CT521" s="57"/>
      <c r="CU521" s="74"/>
      <c r="CV521" s="157"/>
      <c r="CW521" s="60"/>
      <c r="DS521" s="46"/>
      <c r="DT521" s="46"/>
      <c r="DW521" s="57"/>
      <c r="DX521" s="74"/>
      <c r="DY521" s="157"/>
      <c r="DZ521" s="60"/>
      <c r="EV521" s="46"/>
      <c r="EW521" s="46"/>
      <c r="EZ521" s="57"/>
      <c r="FA521" s="74"/>
      <c r="FB521" s="157"/>
      <c r="FC521" s="60"/>
      <c r="FY521" s="46"/>
      <c r="FZ521" s="46"/>
      <c r="GC521" s="57"/>
      <c r="GD521" s="74"/>
      <c r="GE521" s="157"/>
      <c r="GF521" s="60"/>
      <c r="GS521" s="48">
        <v>7</v>
      </c>
      <c r="GT521" s="47">
        <v>4</v>
      </c>
      <c r="GU521" s="97" t="s">
        <v>240</v>
      </c>
      <c r="GV521" s="93">
        <f t="shared" si="844"/>
        <v>5</v>
      </c>
      <c r="GW521" s="47" t="s">
        <v>206</v>
      </c>
      <c r="GX521" s="99" t="str">
        <f t="shared" si="839"/>
        <v>Ac4</v>
      </c>
      <c r="GY521" s="48">
        <f t="shared" si="846"/>
        <v>250</v>
      </c>
      <c r="GZ521" s="307">
        <f t="shared" si="840"/>
        <v>55594.674539455897</v>
      </c>
      <c r="HA521" s="95">
        <f t="shared" si="845"/>
        <v>3149.4453641550831</v>
      </c>
      <c r="HB521" s="51">
        <f t="shared" si="841"/>
        <v>4.4324816260324969E-4</v>
      </c>
      <c r="HC521" s="51">
        <f t="shared" si="842"/>
        <v>1.3229842670360082E-3</v>
      </c>
      <c r="HD521" s="453">
        <f t="shared" si="843"/>
        <v>3.5521128861040457E-3</v>
      </c>
    </row>
    <row r="522" spans="13:212">
      <c r="M522" s="49" t="str">
        <f t="shared" si="857"/>
        <v>A</v>
      </c>
      <c r="N522" s="201">
        <f t="shared" si="847"/>
        <v>1</v>
      </c>
      <c r="O522" s="47" t="str">
        <f t="shared" si="848"/>
        <v/>
      </c>
      <c r="P522" s="47">
        <f t="shared" si="849"/>
        <v>1</v>
      </c>
      <c r="Q522" s="47" t="str">
        <f t="shared" si="850"/>
        <v/>
      </c>
      <c r="R522" s="201" t="str">
        <f t="shared" si="851"/>
        <v/>
      </c>
      <c r="AE522" s="49" t="str">
        <f t="shared" si="858"/>
        <v>A</v>
      </c>
      <c r="AF522" s="201">
        <f t="shared" si="852"/>
        <v>1</v>
      </c>
      <c r="AG522" s="47" t="str">
        <f t="shared" si="853"/>
        <v/>
      </c>
      <c r="AH522" s="47" t="str">
        <f t="shared" si="854"/>
        <v/>
      </c>
      <c r="AI522" s="47" t="str">
        <f t="shared" si="855"/>
        <v/>
      </c>
      <c r="AJ522" s="201">
        <f t="shared" si="856"/>
        <v>1</v>
      </c>
      <c r="BM522" s="46"/>
      <c r="BN522" s="46"/>
      <c r="BQ522" s="57"/>
      <c r="BR522" s="74"/>
      <c r="BS522" s="157"/>
      <c r="BT522" s="60"/>
      <c r="CP522" s="46"/>
      <c r="CQ522" s="46"/>
      <c r="CT522" s="57"/>
      <c r="CU522" s="74"/>
      <c r="CV522" s="157"/>
      <c r="CW522" s="60"/>
      <c r="DS522" s="46"/>
      <c r="DT522" s="46"/>
      <c r="DW522" s="57"/>
      <c r="DX522" s="74"/>
      <c r="DY522" s="157"/>
      <c r="DZ522" s="60"/>
      <c r="EV522" s="46"/>
      <c r="EW522" s="46"/>
      <c r="EZ522" s="57"/>
      <c r="FA522" s="74"/>
      <c r="FB522" s="157"/>
      <c r="FC522" s="60"/>
      <c r="FY522" s="46"/>
      <c r="FZ522" s="46"/>
      <c r="GC522" s="57"/>
      <c r="GD522" s="74"/>
      <c r="GE522" s="157"/>
      <c r="GF522" s="60"/>
      <c r="GS522" s="48">
        <v>7</v>
      </c>
      <c r="GT522" s="47">
        <v>3</v>
      </c>
      <c r="GU522" s="97" t="s">
        <v>240</v>
      </c>
      <c r="GV522" s="93">
        <f t="shared" si="844"/>
        <v>5</v>
      </c>
      <c r="GW522" s="47" t="s">
        <v>206</v>
      </c>
      <c r="GX522" s="99" t="str">
        <f t="shared" si="839"/>
        <v>Ac3</v>
      </c>
      <c r="GY522" s="48">
        <f t="shared" si="846"/>
        <v>50</v>
      </c>
      <c r="GZ522" s="307">
        <f t="shared" ref="GZ522:GZ553" si="859">SUMIF($CP$165:$CP$238,GX522,$DD$165:$DD$238)*$GX$358/$AN$56*$AN$4/$AN$42</f>
        <v>328842.49990088172</v>
      </c>
      <c r="HA522" s="95">
        <f t="shared" si="845"/>
        <v>532.45061101522947</v>
      </c>
      <c r="HB522" s="51">
        <f t="shared" si="841"/>
        <v>2.6218128817982228E-3</v>
      </c>
      <c r="HC522" s="51">
        <f t="shared" si="842"/>
        <v>1.5650903879035982E-3</v>
      </c>
      <c r="HD522" s="453">
        <f t="shared" si="843"/>
        <v>2.4372313893738925E-7</v>
      </c>
    </row>
    <row r="523" spans="13:212">
      <c r="M523" s="49" t="str">
        <f t="shared" si="857"/>
        <v>A</v>
      </c>
      <c r="N523" s="201">
        <f t="shared" si="847"/>
        <v>1</v>
      </c>
      <c r="O523" s="47" t="str">
        <f t="shared" si="848"/>
        <v/>
      </c>
      <c r="P523" s="47">
        <f t="shared" si="849"/>
        <v>1</v>
      </c>
      <c r="Q523" s="47">
        <f t="shared" si="850"/>
        <v>1</v>
      </c>
      <c r="R523" s="201" t="str">
        <f t="shared" si="851"/>
        <v/>
      </c>
      <c r="AE523" s="49" t="str">
        <f t="shared" si="858"/>
        <v>A</v>
      </c>
      <c r="AF523" s="201" t="str">
        <f t="shared" si="852"/>
        <v/>
      </c>
      <c r="AG523" s="47" t="str">
        <f t="shared" si="853"/>
        <v/>
      </c>
      <c r="AH523" s="47" t="str">
        <f t="shared" si="854"/>
        <v/>
      </c>
      <c r="AI523" s="47">
        <f t="shared" si="855"/>
        <v>1</v>
      </c>
      <c r="AJ523" s="201">
        <f t="shared" si="856"/>
        <v>1</v>
      </c>
      <c r="BM523" s="46"/>
      <c r="BN523" s="46"/>
      <c r="BR523" s="74"/>
      <c r="BT523" s="60"/>
      <c r="BU523" s="60"/>
      <c r="CP523" s="46"/>
      <c r="CQ523" s="46"/>
      <c r="CU523" s="74"/>
      <c r="CW523" s="60"/>
      <c r="CX523" s="60"/>
      <c r="DS523" s="46"/>
      <c r="DT523" s="46"/>
      <c r="DX523" s="74"/>
      <c r="DZ523" s="60"/>
      <c r="EA523" s="60"/>
      <c r="EV523" s="46"/>
      <c r="EW523" s="46"/>
      <c r="FA523" s="74"/>
      <c r="FC523" s="60"/>
      <c r="FD523" s="60"/>
      <c r="FY523" s="46"/>
      <c r="FZ523" s="46"/>
      <c r="GD523" s="74"/>
      <c r="GF523" s="60"/>
      <c r="GG523" s="60"/>
      <c r="GS523" s="48">
        <v>7</v>
      </c>
      <c r="GT523" s="47">
        <v>2</v>
      </c>
      <c r="GU523" s="97" t="s">
        <v>240</v>
      </c>
      <c r="GV523" s="93">
        <f t="shared" si="844"/>
        <v>5</v>
      </c>
      <c r="GW523" s="47" t="s">
        <v>206</v>
      </c>
      <c r="GX523" s="99" t="str">
        <f t="shared" si="839"/>
        <v>Ac2</v>
      </c>
      <c r="GY523" s="48">
        <f t="shared" si="846"/>
        <v>0</v>
      </c>
      <c r="GZ523" s="307">
        <f t="shared" si="859"/>
        <v>0</v>
      </c>
      <c r="HA523" s="95">
        <f t="shared" si="845"/>
        <v>0</v>
      </c>
      <c r="HB523" s="51">
        <f t="shared" si="841"/>
        <v>0</v>
      </c>
      <c r="HC523" s="51">
        <f t="shared" si="842"/>
        <v>0</v>
      </c>
      <c r="HD523" s="453">
        <f t="shared" si="843"/>
        <v>0</v>
      </c>
    </row>
    <row r="524" spans="13:212">
      <c r="M524" s="49" t="str">
        <f t="shared" si="857"/>
        <v>A</v>
      </c>
      <c r="N524" s="201">
        <f t="shared" si="847"/>
        <v>1</v>
      </c>
      <c r="O524" s="47" t="str">
        <f t="shared" si="848"/>
        <v/>
      </c>
      <c r="P524" s="47">
        <f t="shared" si="849"/>
        <v>1</v>
      </c>
      <c r="Q524" s="47">
        <f t="shared" si="850"/>
        <v>1</v>
      </c>
      <c r="R524" s="201" t="str">
        <f t="shared" si="851"/>
        <v/>
      </c>
      <c r="AE524" s="49" t="str">
        <f t="shared" si="858"/>
        <v>A</v>
      </c>
      <c r="AF524" s="201" t="str">
        <f t="shared" si="852"/>
        <v/>
      </c>
      <c r="AG524" s="47" t="str">
        <f t="shared" si="853"/>
        <v/>
      </c>
      <c r="AH524" s="47">
        <f t="shared" si="854"/>
        <v>1</v>
      </c>
      <c r="AI524" s="47">
        <f t="shared" si="855"/>
        <v>1</v>
      </c>
      <c r="AJ524" s="201" t="str">
        <f t="shared" si="856"/>
        <v/>
      </c>
      <c r="BM524" s="46"/>
      <c r="BO524" s="49"/>
      <c r="BP524" s="49"/>
      <c r="BR524" s="74"/>
      <c r="BT524" s="60"/>
      <c r="CP524" s="46"/>
      <c r="CR524" s="49"/>
      <c r="CS524" s="49"/>
      <c r="CU524" s="74"/>
      <c r="CW524" s="60"/>
      <c r="DS524" s="46"/>
      <c r="DU524" s="49"/>
      <c r="DV524" s="49"/>
      <c r="DX524" s="74"/>
      <c r="DZ524" s="60"/>
      <c r="EV524" s="46"/>
      <c r="EX524" s="49"/>
      <c r="EY524" s="49"/>
      <c r="FA524" s="74"/>
      <c r="FC524" s="60"/>
      <c r="FY524" s="46"/>
      <c r="GA524" s="49"/>
      <c r="GB524" s="49"/>
      <c r="GD524" s="74"/>
      <c r="GF524" s="60"/>
      <c r="GS524" s="48">
        <v>7</v>
      </c>
      <c r="GT524" s="47">
        <v>1</v>
      </c>
      <c r="GU524" s="97" t="s">
        <v>240</v>
      </c>
      <c r="GV524" s="93">
        <f t="shared" si="844"/>
        <v>5</v>
      </c>
      <c r="GW524" s="47" t="s">
        <v>206</v>
      </c>
      <c r="GX524" s="99" t="str">
        <f t="shared" si="839"/>
        <v>Ac1</v>
      </c>
      <c r="GY524" s="48">
        <f t="shared" si="846"/>
        <v>0</v>
      </c>
      <c r="GZ524" s="307">
        <f t="shared" si="859"/>
        <v>0</v>
      </c>
      <c r="HA524" s="95">
        <f t="shared" si="845"/>
        <v>0</v>
      </c>
      <c r="HB524" s="51">
        <f t="shared" si="841"/>
        <v>0</v>
      </c>
      <c r="HC524" s="51">
        <f t="shared" si="842"/>
        <v>0</v>
      </c>
      <c r="HD524" s="453">
        <f t="shared" si="843"/>
        <v>0</v>
      </c>
    </row>
    <row r="525" spans="13:212">
      <c r="M525" s="49" t="str">
        <f t="shared" si="857"/>
        <v>A</v>
      </c>
      <c r="N525" s="201">
        <f t="shared" si="847"/>
        <v>1</v>
      </c>
      <c r="O525" s="47" t="str">
        <f t="shared" si="848"/>
        <v/>
      </c>
      <c r="P525" s="47" t="str">
        <f t="shared" si="849"/>
        <v/>
      </c>
      <c r="Q525" s="47">
        <f t="shared" si="850"/>
        <v>1</v>
      </c>
      <c r="R525" s="201" t="str">
        <f t="shared" si="851"/>
        <v/>
      </c>
      <c r="AE525" s="49" t="str">
        <f t="shared" si="858"/>
        <v>A</v>
      </c>
      <c r="AF525" s="201" t="str">
        <f t="shared" si="852"/>
        <v/>
      </c>
      <c r="AG525" s="47" t="str">
        <f t="shared" si="853"/>
        <v/>
      </c>
      <c r="AH525" s="47" t="str">
        <f t="shared" si="854"/>
        <v/>
      </c>
      <c r="AI525" s="47">
        <f t="shared" si="855"/>
        <v>1</v>
      </c>
      <c r="AJ525" s="201" t="str">
        <f t="shared" si="856"/>
        <v/>
      </c>
      <c r="BM525" s="46"/>
      <c r="BN525" s="46"/>
      <c r="BQ525" s="57"/>
      <c r="BR525" s="74"/>
      <c r="BS525" s="157"/>
      <c r="BT525" s="60"/>
      <c r="CP525" s="46"/>
      <c r="CQ525" s="46"/>
      <c r="CT525" s="57"/>
      <c r="CU525" s="74"/>
      <c r="CV525" s="157"/>
      <c r="CW525" s="60"/>
      <c r="DS525" s="46"/>
      <c r="DT525" s="46"/>
      <c r="DW525" s="57"/>
      <c r="DX525" s="74"/>
      <c r="DY525" s="157"/>
      <c r="DZ525" s="60"/>
      <c r="EV525" s="46"/>
      <c r="EW525" s="46"/>
      <c r="EZ525" s="57"/>
      <c r="FA525" s="74"/>
      <c r="FB525" s="157"/>
      <c r="FC525" s="60"/>
      <c r="FY525" s="46"/>
      <c r="FZ525" s="46"/>
      <c r="GC525" s="57"/>
      <c r="GD525" s="74"/>
      <c r="GE525" s="157"/>
      <c r="GF525" s="60"/>
      <c r="GS525" s="48">
        <v>8</v>
      </c>
      <c r="GT525" s="47">
        <v>5</v>
      </c>
      <c r="GU525" s="97" t="s">
        <v>240</v>
      </c>
      <c r="GV525" s="93">
        <f t="shared" si="844"/>
        <v>5</v>
      </c>
      <c r="GW525" s="47" t="s">
        <v>206</v>
      </c>
      <c r="GX525" s="99" t="str">
        <f t="shared" si="839"/>
        <v>Kg5</v>
      </c>
      <c r="GY525" s="48">
        <f t="shared" si="846"/>
        <v>1000</v>
      </c>
      <c r="GZ525" s="307">
        <f t="shared" si="859"/>
        <v>18763.202657066369</v>
      </c>
      <c r="HA525" s="95">
        <f t="shared" si="845"/>
        <v>9331.6899678669106</v>
      </c>
      <c r="HB525" s="51">
        <f t="shared" si="841"/>
        <v>1.4959625487859679E-4</v>
      </c>
      <c r="HC525" s="51">
        <f t="shared" si="842"/>
        <v>1.7860287604986114E-3</v>
      </c>
      <c r="HD525" s="453">
        <f t="shared" si="843"/>
        <v>2.6903520352327619E-2</v>
      </c>
    </row>
    <row r="526" spans="13:212">
      <c r="M526" s="49" t="str">
        <f t="shared" si="857"/>
        <v>A</v>
      </c>
      <c r="N526" s="201">
        <f t="shared" si="847"/>
        <v>1</v>
      </c>
      <c r="O526" s="47" t="str">
        <f t="shared" si="848"/>
        <v/>
      </c>
      <c r="P526" s="47" t="str">
        <f t="shared" si="849"/>
        <v/>
      </c>
      <c r="Q526" s="47">
        <f t="shared" si="850"/>
        <v>1</v>
      </c>
      <c r="R526" s="201" t="str">
        <f t="shared" si="851"/>
        <v/>
      </c>
      <c r="AE526" s="49" t="str">
        <f t="shared" si="858"/>
        <v>A</v>
      </c>
      <c r="AF526" s="201">
        <f t="shared" si="852"/>
        <v>1</v>
      </c>
      <c r="AG526" s="47" t="str">
        <f t="shared" si="853"/>
        <v/>
      </c>
      <c r="AH526" s="47" t="str">
        <f t="shared" si="854"/>
        <v/>
      </c>
      <c r="AI526" s="47">
        <f t="shared" si="855"/>
        <v>1</v>
      </c>
      <c r="AJ526" s="201" t="str">
        <f t="shared" si="856"/>
        <v/>
      </c>
      <c r="BM526" s="46"/>
      <c r="BN526" s="46"/>
      <c r="BQ526" s="57"/>
      <c r="BR526" s="74"/>
      <c r="BS526" s="157"/>
      <c r="BT526" s="60"/>
      <c r="CP526" s="46"/>
      <c r="CQ526" s="46"/>
      <c r="CT526" s="57"/>
      <c r="CU526" s="74"/>
      <c r="CV526" s="157"/>
      <c r="CW526" s="60"/>
      <c r="DS526" s="46"/>
      <c r="DT526" s="46"/>
      <c r="DW526" s="57"/>
      <c r="DX526" s="74"/>
      <c r="DY526" s="157"/>
      <c r="DZ526" s="60"/>
      <c r="EV526" s="46"/>
      <c r="EW526" s="46"/>
      <c r="EZ526" s="57"/>
      <c r="FA526" s="74"/>
      <c r="FB526" s="157"/>
      <c r="FC526" s="60"/>
      <c r="FY526" s="46"/>
      <c r="FZ526" s="46"/>
      <c r="GC526" s="57"/>
      <c r="GD526" s="74"/>
      <c r="GE526" s="157"/>
      <c r="GF526" s="60"/>
      <c r="GS526" s="48">
        <v>8</v>
      </c>
      <c r="GT526" s="47">
        <v>4</v>
      </c>
      <c r="GU526" s="97" t="s">
        <v>240</v>
      </c>
      <c r="GV526" s="93">
        <f t="shared" si="844"/>
        <v>5</v>
      </c>
      <c r="GW526" s="47" t="s">
        <v>206</v>
      </c>
      <c r="GX526" s="99" t="str">
        <f t="shared" si="839"/>
        <v>Kg4</v>
      </c>
      <c r="GY526" s="48">
        <f t="shared" si="846"/>
        <v>250</v>
      </c>
      <c r="GZ526" s="307">
        <f t="shared" si="859"/>
        <v>44475.73963156472</v>
      </c>
      <c r="HA526" s="95">
        <f t="shared" si="845"/>
        <v>3936.8067051938538</v>
      </c>
      <c r="HB526" s="51">
        <f t="shared" si="841"/>
        <v>3.545985300825998E-4</v>
      </c>
      <c r="HC526" s="51">
        <f t="shared" si="842"/>
        <v>1.0583874136288066E-3</v>
      </c>
      <c r="HD526" s="453">
        <f t="shared" si="843"/>
        <v>2.8416903088832367E-3</v>
      </c>
    </row>
    <row r="527" spans="13:212">
      <c r="M527" s="49" t="str">
        <f t="shared" si="857"/>
        <v>A</v>
      </c>
      <c r="N527" s="201">
        <f t="shared" si="847"/>
        <v>1</v>
      </c>
      <c r="O527" s="47" t="str">
        <f t="shared" si="848"/>
        <v/>
      </c>
      <c r="P527" s="47" t="str">
        <f t="shared" si="849"/>
        <v/>
      </c>
      <c r="Q527" s="47">
        <f t="shared" si="850"/>
        <v>1</v>
      </c>
      <c r="R527" s="201">
        <f t="shared" si="851"/>
        <v>1</v>
      </c>
      <c r="AE527" s="49" t="str">
        <f t="shared" si="858"/>
        <v>A</v>
      </c>
      <c r="AF527" s="201">
        <f t="shared" si="852"/>
        <v>1</v>
      </c>
      <c r="AG527" s="47" t="str">
        <f t="shared" si="853"/>
        <v/>
      </c>
      <c r="AH527" s="47" t="str">
        <f t="shared" si="854"/>
        <v/>
      </c>
      <c r="AI527" s="47">
        <f t="shared" si="855"/>
        <v>1</v>
      </c>
      <c r="AJ527" s="201" t="str">
        <f t="shared" si="856"/>
        <v/>
      </c>
      <c r="BM527" s="46"/>
      <c r="BN527" s="46"/>
      <c r="BQ527" s="57"/>
      <c r="BR527" s="74"/>
      <c r="BS527" s="157"/>
      <c r="BT527" s="60"/>
      <c r="BU527" s="60"/>
      <c r="CP527" s="46"/>
      <c r="CQ527" s="46"/>
      <c r="CT527" s="57"/>
      <c r="CU527" s="74"/>
      <c r="CV527" s="157"/>
      <c r="CW527" s="60"/>
      <c r="CX527" s="60"/>
      <c r="DS527" s="46"/>
      <c r="DT527" s="46"/>
      <c r="DW527" s="57"/>
      <c r="DX527" s="74"/>
      <c r="DY527" s="157"/>
      <c r="DZ527" s="60"/>
      <c r="EA527" s="60"/>
      <c r="EV527" s="46"/>
      <c r="EW527" s="46"/>
      <c r="EZ527" s="57"/>
      <c r="FA527" s="74"/>
      <c r="FB527" s="157"/>
      <c r="FC527" s="60"/>
      <c r="FD527" s="60"/>
      <c r="FY527" s="46"/>
      <c r="FZ527" s="46"/>
      <c r="GC527" s="57"/>
      <c r="GD527" s="74"/>
      <c r="GE527" s="157"/>
      <c r="GF527" s="60"/>
      <c r="GG527" s="60"/>
      <c r="GS527" s="48">
        <v>8</v>
      </c>
      <c r="GT527" s="47">
        <v>3</v>
      </c>
      <c r="GU527" s="97" t="s">
        <v>240</v>
      </c>
      <c r="GV527" s="93">
        <f t="shared" si="844"/>
        <v>5</v>
      </c>
      <c r="GW527" s="47" t="s">
        <v>206</v>
      </c>
      <c r="GX527" s="99" t="str">
        <f t="shared" si="839"/>
        <v>Kg3</v>
      </c>
      <c r="GY527" s="48">
        <f t="shared" si="846"/>
        <v>50</v>
      </c>
      <c r="GZ527" s="307">
        <f t="shared" si="859"/>
        <v>36889.38300170147</v>
      </c>
      <c r="HA527" s="95">
        <f t="shared" si="845"/>
        <v>4746.4168753357599</v>
      </c>
      <c r="HB527" s="51">
        <f t="shared" si="841"/>
        <v>2.9411362456069801E-4</v>
      </c>
      <c r="HC527" s="51">
        <f t="shared" si="842"/>
        <v>1.7557103710457027E-4</v>
      </c>
      <c r="HD527" s="453">
        <f t="shared" si="843"/>
        <v>2.7340736739771228E-8</v>
      </c>
    </row>
    <row r="528" spans="13:212">
      <c r="M528" s="49" t="str">
        <f t="shared" si="857"/>
        <v>A</v>
      </c>
      <c r="N528" s="201">
        <f t="shared" si="847"/>
        <v>1</v>
      </c>
      <c r="O528" s="47" t="str">
        <f t="shared" si="848"/>
        <v/>
      </c>
      <c r="P528" s="47" t="str">
        <f t="shared" si="849"/>
        <v/>
      </c>
      <c r="Q528" s="47">
        <f t="shared" si="850"/>
        <v>1</v>
      </c>
      <c r="R528" s="201">
        <f t="shared" si="851"/>
        <v>1</v>
      </c>
      <c r="AE528" s="49" t="str">
        <f t="shared" si="858"/>
        <v>A</v>
      </c>
      <c r="AF528" s="201">
        <f t="shared" si="852"/>
        <v>1</v>
      </c>
      <c r="AG528" s="47" t="str">
        <f t="shared" si="853"/>
        <v/>
      </c>
      <c r="AH528" s="47" t="str">
        <f t="shared" si="854"/>
        <v/>
      </c>
      <c r="AI528" s="47">
        <f t="shared" si="855"/>
        <v>1</v>
      </c>
      <c r="AJ528" s="201" t="str">
        <f t="shared" si="856"/>
        <v/>
      </c>
      <c r="BM528" s="46"/>
      <c r="BN528" s="46"/>
      <c r="BQ528" s="57"/>
      <c r="BR528" s="74"/>
      <c r="BS528" s="157"/>
      <c r="BT528" s="60"/>
      <c r="BU528" s="60"/>
      <c r="CP528" s="46"/>
      <c r="CQ528" s="46"/>
      <c r="CT528" s="57"/>
      <c r="CU528" s="74"/>
      <c r="CV528" s="157"/>
      <c r="CW528" s="60"/>
      <c r="CX528" s="60"/>
      <c r="DS528" s="46"/>
      <c r="DT528" s="46"/>
      <c r="DW528" s="57"/>
      <c r="DX528" s="74"/>
      <c r="DY528" s="157"/>
      <c r="DZ528" s="60"/>
      <c r="EA528" s="60"/>
      <c r="EV528" s="46"/>
      <c r="EW528" s="46"/>
      <c r="EZ528" s="57"/>
      <c r="FA528" s="74"/>
      <c r="FB528" s="157"/>
      <c r="FC528" s="60"/>
      <c r="FD528" s="60"/>
      <c r="FY528" s="46"/>
      <c r="FZ528" s="46"/>
      <c r="GC528" s="57"/>
      <c r="GD528" s="74"/>
      <c r="GE528" s="157"/>
      <c r="GF528" s="60"/>
      <c r="GG528" s="60"/>
      <c r="GS528" s="48">
        <v>8</v>
      </c>
      <c r="GT528" s="47">
        <v>2</v>
      </c>
      <c r="GU528" s="97" t="s">
        <v>240</v>
      </c>
      <c r="GV528" s="93">
        <f t="shared" si="844"/>
        <v>5</v>
      </c>
      <c r="GW528" s="47" t="s">
        <v>206</v>
      </c>
      <c r="GX528" s="99" t="str">
        <f t="shared" si="839"/>
        <v>Kg2</v>
      </c>
      <c r="GY528" s="48">
        <f t="shared" si="846"/>
        <v>0</v>
      </c>
      <c r="GZ528" s="307">
        <f t="shared" si="859"/>
        <v>0</v>
      </c>
      <c r="HA528" s="95">
        <f t="shared" si="845"/>
        <v>0</v>
      </c>
      <c r="HB528" s="51">
        <f t="shared" si="841"/>
        <v>0</v>
      </c>
      <c r="HC528" s="51">
        <f t="shared" si="842"/>
        <v>0</v>
      </c>
      <c r="HD528" s="453">
        <f t="shared" si="843"/>
        <v>0</v>
      </c>
    </row>
    <row r="529" spans="13:212">
      <c r="M529" s="49" t="str">
        <f t="shared" si="857"/>
        <v>A</v>
      </c>
      <c r="N529" s="201">
        <f t="shared" si="847"/>
        <v>1</v>
      </c>
      <c r="O529" s="47" t="str">
        <f t="shared" si="848"/>
        <v/>
      </c>
      <c r="P529" s="47" t="str">
        <f t="shared" si="849"/>
        <v/>
      </c>
      <c r="Q529" s="47">
        <f t="shared" si="850"/>
        <v>1</v>
      </c>
      <c r="R529" s="201">
        <f t="shared" si="851"/>
        <v>1</v>
      </c>
      <c r="AE529" s="49" t="str">
        <f t="shared" si="858"/>
        <v>A</v>
      </c>
      <c r="AF529" s="201">
        <f t="shared" si="852"/>
        <v>1</v>
      </c>
      <c r="AG529" s="47" t="str">
        <f t="shared" si="853"/>
        <v/>
      </c>
      <c r="AH529" s="47" t="str">
        <f t="shared" si="854"/>
        <v/>
      </c>
      <c r="AI529" s="47">
        <f t="shared" si="855"/>
        <v>1</v>
      </c>
      <c r="AJ529" s="201" t="str">
        <f t="shared" si="856"/>
        <v/>
      </c>
      <c r="BM529" s="46"/>
      <c r="BN529" s="46"/>
      <c r="BQ529" s="57"/>
      <c r="BR529" s="74"/>
      <c r="BS529" s="157"/>
      <c r="BT529" s="60"/>
      <c r="BU529" s="82"/>
      <c r="CP529" s="46"/>
      <c r="CQ529" s="46"/>
      <c r="CT529" s="57"/>
      <c r="CU529" s="74"/>
      <c r="CV529" s="157"/>
      <c r="CW529" s="60"/>
      <c r="CX529" s="82"/>
      <c r="DS529" s="46"/>
      <c r="DT529" s="46"/>
      <c r="DW529" s="57"/>
      <c r="DX529" s="74"/>
      <c r="DY529" s="157"/>
      <c r="DZ529" s="60"/>
      <c r="EA529" s="82"/>
      <c r="EV529" s="46"/>
      <c r="EW529" s="46"/>
      <c r="EZ529" s="57"/>
      <c r="FA529" s="74"/>
      <c r="FB529" s="157"/>
      <c r="FC529" s="60"/>
      <c r="FD529" s="82"/>
      <c r="FY529" s="46"/>
      <c r="FZ529" s="46"/>
      <c r="GC529" s="57"/>
      <c r="GD529" s="74"/>
      <c r="GE529" s="157"/>
      <c r="GF529" s="60"/>
      <c r="GG529" s="82"/>
      <c r="GS529" s="48">
        <v>8</v>
      </c>
      <c r="GT529" s="47">
        <v>1</v>
      </c>
      <c r="GU529" s="97" t="s">
        <v>240</v>
      </c>
      <c r="GV529" s="93">
        <f t="shared" si="844"/>
        <v>5</v>
      </c>
      <c r="GW529" s="47" t="s">
        <v>206</v>
      </c>
      <c r="GX529" s="99" t="str">
        <f t="shared" si="839"/>
        <v>Kg1</v>
      </c>
      <c r="GY529" s="48">
        <f t="shared" si="846"/>
        <v>0</v>
      </c>
      <c r="GZ529" s="307">
        <f t="shared" si="859"/>
        <v>0</v>
      </c>
      <c r="HA529" s="95">
        <f t="shared" si="845"/>
        <v>0</v>
      </c>
      <c r="HB529" s="51">
        <f t="shared" si="841"/>
        <v>0</v>
      </c>
      <c r="HC529" s="51">
        <f t="shared" si="842"/>
        <v>0</v>
      </c>
      <c r="HD529" s="453">
        <f t="shared" si="843"/>
        <v>0</v>
      </c>
    </row>
    <row r="530" spans="13:212">
      <c r="M530" s="49" t="str">
        <f t="shared" si="857"/>
        <v>A</v>
      </c>
      <c r="N530" s="201">
        <f t="shared" si="847"/>
        <v>1</v>
      </c>
      <c r="O530" s="47" t="str">
        <f t="shared" si="848"/>
        <v/>
      </c>
      <c r="P530" s="47" t="str">
        <f t="shared" si="849"/>
        <v/>
      </c>
      <c r="Q530" s="47">
        <f t="shared" si="850"/>
        <v>1</v>
      </c>
      <c r="R530" s="201">
        <f t="shared" si="851"/>
        <v>1</v>
      </c>
      <c r="AE530" s="49" t="str">
        <f t="shared" si="858"/>
        <v>A</v>
      </c>
      <c r="AF530" s="201">
        <f t="shared" si="852"/>
        <v>1</v>
      </c>
      <c r="AG530" s="47" t="str">
        <f t="shared" si="853"/>
        <v/>
      </c>
      <c r="AH530" s="47" t="str">
        <f t="shared" si="854"/>
        <v/>
      </c>
      <c r="AI530" s="47">
        <f t="shared" si="855"/>
        <v>1</v>
      </c>
      <c r="AJ530" s="201">
        <f t="shared" si="856"/>
        <v>1</v>
      </c>
      <c r="BM530" s="46"/>
      <c r="BN530" s="46"/>
      <c r="BQ530" s="57"/>
      <c r="BR530" s="74"/>
      <c r="BS530" s="157"/>
      <c r="BT530" s="60"/>
      <c r="CP530" s="46"/>
      <c r="CQ530" s="46"/>
      <c r="CT530" s="57"/>
      <c r="CU530" s="74"/>
      <c r="CV530" s="157"/>
      <c r="CW530" s="60"/>
      <c r="DS530" s="46"/>
      <c r="DT530" s="46"/>
      <c r="DW530" s="57"/>
      <c r="DX530" s="74"/>
      <c r="DY530" s="157"/>
      <c r="DZ530" s="60"/>
      <c r="EV530" s="46"/>
      <c r="EW530" s="46"/>
      <c r="EZ530" s="57"/>
      <c r="FA530" s="74"/>
      <c r="FB530" s="157"/>
      <c r="FC530" s="60"/>
      <c r="FY530" s="46"/>
      <c r="FZ530" s="46"/>
      <c r="GC530" s="57"/>
      <c r="GD530" s="74"/>
      <c r="GE530" s="157"/>
      <c r="GF530" s="60"/>
      <c r="GS530" s="48">
        <v>9</v>
      </c>
      <c r="GT530" s="47">
        <v>5</v>
      </c>
      <c r="GU530" s="97" t="s">
        <v>240</v>
      </c>
      <c r="GV530" s="93">
        <f t="shared" si="844"/>
        <v>5</v>
      </c>
      <c r="GW530" s="47" t="s">
        <v>206</v>
      </c>
      <c r="GX530" s="99" t="str">
        <f t="shared" si="839"/>
        <v>Qn5</v>
      </c>
      <c r="GY530" s="48">
        <f t="shared" si="846"/>
        <v>500</v>
      </c>
      <c r="GZ530" s="307">
        <f t="shared" si="859"/>
        <v>116748.8165328574</v>
      </c>
      <c r="HA530" s="95">
        <f t="shared" si="845"/>
        <v>1499.7358876928965</v>
      </c>
      <c r="HB530" s="51">
        <f t="shared" si="841"/>
        <v>9.3082114146682444E-4</v>
      </c>
      <c r="HC530" s="51">
        <f t="shared" si="842"/>
        <v>5.5565339215512361E-3</v>
      </c>
      <c r="HD530" s="453">
        <f t="shared" si="843"/>
        <v>3.7620627431502421E-2</v>
      </c>
    </row>
    <row r="531" spans="13:212">
      <c r="M531" s="49" t="str">
        <f t="shared" si="857"/>
        <v>A</v>
      </c>
      <c r="N531" s="201">
        <f t="shared" si="847"/>
        <v>1</v>
      </c>
      <c r="O531" s="47" t="str">
        <f t="shared" si="848"/>
        <v/>
      </c>
      <c r="P531" s="47" t="str">
        <f t="shared" si="849"/>
        <v/>
      </c>
      <c r="Q531" s="47">
        <f t="shared" si="850"/>
        <v>1</v>
      </c>
      <c r="R531" s="201">
        <f t="shared" si="851"/>
        <v>1</v>
      </c>
      <c r="AE531" s="49" t="str">
        <f t="shared" si="858"/>
        <v>A</v>
      </c>
      <c r="AF531" s="201">
        <f t="shared" si="852"/>
        <v>1</v>
      </c>
      <c r="AG531" s="47" t="str">
        <f t="shared" si="853"/>
        <v/>
      </c>
      <c r="AH531" s="47" t="str">
        <f t="shared" si="854"/>
        <v/>
      </c>
      <c r="AI531" s="47">
        <f t="shared" si="855"/>
        <v>1</v>
      </c>
      <c r="AJ531" s="201">
        <f t="shared" si="856"/>
        <v>1</v>
      </c>
      <c r="BM531" s="46"/>
      <c r="BN531" s="46"/>
      <c r="BQ531" s="57"/>
      <c r="BR531" s="74"/>
      <c r="BS531" s="157"/>
      <c r="BT531" s="60"/>
      <c r="CP531" s="46"/>
      <c r="CQ531" s="46"/>
      <c r="CT531" s="57"/>
      <c r="CU531" s="74"/>
      <c r="CV531" s="157"/>
      <c r="CW531" s="60"/>
      <c r="DS531" s="46"/>
      <c r="DT531" s="46"/>
      <c r="DW531" s="57"/>
      <c r="DX531" s="74"/>
      <c r="DY531" s="157"/>
      <c r="DZ531" s="60"/>
      <c r="EV531" s="46"/>
      <c r="EW531" s="46"/>
      <c r="EZ531" s="57"/>
      <c r="FA531" s="74"/>
      <c r="FB531" s="157"/>
      <c r="FC531" s="60"/>
      <c r="FY531" s="46"/>
      <c r="FZ531" s="46"/>
      <c r="GC531" s="57"/>
      <c r="GD531" s="74"/>
      <c r="GE531" s="157"/>
      <c r="GF531" s="60"/>
      <c r="GS531" s="48">
        <v>9</v>
      </c>
      <c r="GT531" s="47">
        <v>4</v>
      </c>
      <c r="GU531" s="97" t="s">
        <v>240</v>
      </c>
      <c r="GV531" s="93">
        <f t="shared" si="844"/>
        <v>5</v>
      </c>
      <c r="GW531" s="47" t="s">
        <v>206</v>
      </c>
      <c r="GX531" s="99" t="str">
        <f t="shared" si="839"/>
        <v>Qn4</v>
      </c>
      <c r="GY531" s="48">
        <f t="shared" si="846"/>
        <v>100</v>
      </c>
      <c r="GZ531" s="307">
        <f t="shared" si="859"/>
        <v>132315.3254039051</v>
      </c>
      <c r="HA531" s="95">
        <f t="shared" si="845"/>
        <v>1323.2963714937318</v>
      </c>
      <c r="HB531" s="51">
        <f t="shared" si="841"/>
        <v>1.0549306269957348E-3</v>
      </c>
      <c r="HC531" s="51">
        <f t="shared" si="842"/>
        <v>1.2594810222182804E-3</v>
      </c>
      <c r="HD531" s="453">
        <f t="shared" si="843"/>
        <v>5.3922943904536377E-4</v>
      </c>
    </row>
    <row r="532" spans="13:212">
      <c r="M532" s="49" t="str">
        <f t="shared" si="857"/>
        <v>A</v>
      </c>
      <c r="N532" s="201">
        <f t="shared" ref="N532:N563" si="860">IF(AND(COUNTIF(H36:H38,$AL$26)=0,COUNTIF(H36:H38,$M532)=0,H39&lt;&gt;""),1,"")</f>
        <v>1</v>
      </c>
      <c r="O532" s="47" t="str">
        <f t="shared" ref="O532:O563" si="861">IF(AND(COUNTIF(I36:I39,$AL$26)=0,COUNTIF(I36:I39,$M532)=0,I39&lt;&gt;""),1,"")</f>
        <v/>
      </c>
      <c r="P532" s="47" t="str">
        <f t="shared" ref="P532:P563" si="862">IF(AND(COUNTIF(J36:J39,$AL$26)=0,COUNTIF(J36:J39,$M532)=0,J39&lt;&gt;""),1,"")</f>
        <v/>
      </c>
      <c r="Q532" s="47">
        <f t="shared" ref="Q532:Q563" si="863">IF(AND(COUNTIF(K36:K39,$AL$26)=0,COUNTIF(K36:K39,$M532)=0,K39&lt;&gt;""),1,"")</f>
        <v>1</v>
      </c>
      <c r="R532" s="201">
        <f t="shared" ref="R532:R563" si="864">IF(AND(COUNTIF(L36:L38,$AL$26)=0,COUNTIF(L36:L38,$M532)=0,L39&lt;&gt;""),1,"")</f>
        <v>1</v>
      </c>
      <c r="AE532" s="49" t="str">
        <f t="shared" si="858"/>
        <v>A</v>
      </c>
      <c r="AF532" s="201">
        <f t="shared" ref="AF532:AF563" si="865">IF(AND(COUNTIF(Z36:Z38,$AL$26)=0,COUNTIF(Z36:Z38,$AE532)=0,Z39&lt;&gt;""),1,"")</f>
        <v>1</v>
      </c>
      <c r="AG532" s="47" t="str">
        <f t="shared" ref="AG532:AG563" si="866">IF(AND(COUNTIF(AA36:AA39,$AL$26)=0,COUNTIF(AA36:AA39,$AE532)=0,AA39&lt;&gt;""),1,"")</f>
        <v/>
      </c>
      <c r="AH532" s="47" t="str">
        <f t="shared" ref="AH532:AH563" si="867">IF(AND(COUNTIF(AB36:AB39,$AL$26)=0,COUNTIF(AB36:AB39,$AE532)=0,AB39&lt;&gt;""),1,"")</f>
        <v/>
      </c>
      <c r="AI532" s="47">
        <f t="shared" ref="AI532:AI563" si="868">IF(AND(COUNTIF(AC36:AC39,$AL$26)=0,COUNTIF(AC36:AC39,$AE532)=0,AC39&lt;&gt;""),1,"")</f>
        <v>1</v>
      </c>
      <c r="AJ532" s="201">
        <f t="shared" ref="AJ532:AJ563" si="869">IF(AND(COUNTIF(AD36:AD38,$AL$26)=0,COUNTIF(AD36:AD38,$AE532)=0,AD39&lt;&gt;""),1,"")</f>
        <v>1</v>
      </c>
      <c r="BM532" s="46"/>
      <c r="BN532" s="46"/>
      <c r="BQ532" s="57"/>
      <c r="BR532" s="74"/>
      <c r="BS532" s="157"/>
      <c r="BT532" s="60"/>
      <c r="CP532" s="46"/>
      <c r="CQ532" s="46"/>
      <c r="CT532" s="57"/>
      <c r="CU532" s="74"/>
      <c r="CV532" s="157"/>
      <c r="CW532" s="60"/>
      <c r="DS532" s="46"/>
      <c r="DT532" s="46"/>
      <c r="DW532" s="57"/>
      <c r="DX532" s="74"/>
      <c r="DY532" s="157"/>
      <c r="DZ532" s="60"/>
      <c r="EV532" s="46"/>
      <c r="EW532" s="46"/>
      <c r="EZ532" s="57"/>
      <c r="FA532" s="74"/>
      <c r="FB532" s="157"/>
      <c r="FC532" s="60"/>
      <c r="FY532" s="46"/>
      <c r="FZ532" s="46"/>
      <c r="GC532" s="57"/>
      <c r="GD532" s="74"/>
      <c r="GE532" s="157"/>
      <c r="GF532" s="60"/>
      <c r="GS532" s="48">
        <v>9</v>
      </c>
      <c r="GT532" s="47">
        <v>3</v>
      </c>
      <c r="GU532" s="97" t="s">
        <v>240</v>
      </c>
      <c r="GV532" s="93">
        <f t="shared" si="844"/>
        <v>5</v>
      </c>
      <c r="GW532" s="47" t="s">
        <v>206</v>
      </c>
      <c r="GX532" s="99" t="str">
        <f t="shared" si="839"/>
        <v>Qn3</v>
      </c>
      <c r="GY532" s="48">
        <f t="shared" si="846"/>
        <v>50</v>
      </c>
      <c r="GZ532" s="307">
        <f t="shared" si="859"/>
        <v>870589.43884015479</v>
      </c>
      <c r="HA532" s="95">
        <f t="shared" si="845"/>
        <v>201.1193591243966</v>
      </c>
      <c r="HB532" s="51">
        <f t="shared" si="841"/>
        <v>6.9410815396324741E-3</v>
      </c>
      <c r="HC532" s="51">
        <f t="shared" si="842"/>
        <v>4.1434764756678594E-3</v>
      </c>
      <c r="HD532" s="453">
        <f t="shared" si="843"/>
        <v>6.45241387058601E-7</v>
      </c>
    </row>
    <row r="533" spans="13:212">
      <c r="M533" s="49" t="str">
        <f t="shared" ref="M533:M564" si="870">M532</f>
        <v>A</v>
      </c>
      <c r="N533" s="201">
        <f t="shared" si="860"/>
        <v>1</v>
      </c>
      <c r="O533" s="47" t="str">
        <f t="shared" si="861"/>
        <v/>
      </c>
      <c r="P533" s="47" t="str">
        <f t="shared" si="862"/>
        <v/>
      </c>
      <c r="Q533" s="47">
        <f t="shared" si="863"/>
        <v>1</v>
      </c>
      <c r="R533" s="201">
        <f t="shared" si="864"/>
        <v>1</v>
      </c>
      <c r="AE533" s="49" t="str">
        <f t="shared" ref="AE533:AE564" si="871">AE532</f>
        <v>A</v>
      </c>
      <c r="AF533" s="201">
        <f t="shared" si="865"/>
        <v>1</v>
      </c>
      <c r="AG533" s="47" t="str">
        <f t="shared" si="866"/>
        <v/>
      </c>
      <c r="AH533" s="47">
        <f t="shared" si="867"/>
        <v>1</v>
      </c>
      <c r="AI533" s="47">
        <f t="shared" si="868"/>
        <v>1</v>
      </c>
      <c r="AJ533" s="201">
        <f t="shared" si="869"/>
        <v>1</v>
      </c>
      <c r="BM533" s="46"/>
      <c r="BN533" s="46"/>
      <c r="BQ533" s="57"/>
      <c r="BR533" s="74"/>
      <c r="BS533" s="157"/>
      <c r="BT533" s="60"/>
      <c r="CP533" s="46"/>
      <c r="CQ533" s="46"/>
      <c r="CT533" s="57"/>
      <c r="CU533" s="74"/>
      <c r="CV533" s="157"/>
      <c r="CW533" s="60"/>
      <c r="DS533" s="46"/>
      <c r="DT533" s="46"/>
      <c r="DW533" s="57"/>
      <c r="DX533" s="74"/>
      <c r="DY533" s="157"/>
      <c r="DZ533" s="60"/>
      <c r="EV533" s="46"/>
      <c r="EW533" s="46"/>
      <c r="EZ533" s="57"/>
      <c r="FA533" s="74"/>
      <c r="FB533" s="157"/>
      <c r="FC533" s="60"/>
      <c r="FY533" s="46"/>
      <c r="FZ533" s="46"/>
      <c r="GC533" s="57"/>
      <c r="GD533" s="74"/>
      <c r="GE533" s="157"/>
      <c r="GF533" s="60"/>
      <c r="GS533" s="48">
        <v>9</v>
      </c>
      <c r="GT533" s="47">
        <v>2</v>
      </c>
      <c r="GU533" s="97" t="s">
        <v>240</v>
      </c>
      <c r="GV533" s="93">
        <f t="shared" si="844"/>
        <v>5</v>
      </c>
      <c r="GW533" s="47" t="s">
        <v>206</v>
      </c>
      <c r="GX533" s="99" t="str">
        <f t="shared" si="839"/>
        <v>Qn2</v>
      </c>
      <c r="GY533" s="48">
        <f t="shared" si="846"/>
        <v>0</v>
      </c>
      <c r="GZ533" s="307">
        <f t="shared" si="859"/>
        <v>0</v>
      </c>
      <c r="HA533" s="95">
        <f t="shared" si="845"/>
        <v>0</v>
      </c>
      <c r="HB533" s="51">
        <f t="shared" si="841"/>
        <v>0</v>
      </c>
      <c r="HC533" s="51">
        <f t="shared" si="842"/>
        <v>0</v>
      </c>
      <c r="HD533" s="453">
        <f t="shared" si="843"/>
        <v>0</v>
      </c>
    </row>
    <row r="534" spans="13:212">
      <c r="M534" s="49" t="str">
        <f t="shared" si="870"/>
        <v>A</v>
      </c>
      <c r="N534" s="201">
        <f t="shared" si="860"/>
        <v>1</v>
      </c>
      <c r="O534" s="47" t="str">
        <f t="shared" si="861"/>
        <v/>
      </c>
      <c r="P534" s="47" t="str">
        <f t="shared" si="862"/>
        <v/>
      </c>
      <c r="Q534" s="47">
        <f t="shared" si="863"/>
        <v>1</v>
      </c>
      <c r="R534" s="201">
        <f t="shared" si="864"/>
        <v>1</v>
      </c>
      <c r="AE534" s="49" t="str">
        <f t="shared" si="871"/>
        <v>A</v>
      </c>
      <c r="AF534" s="201">
        <f t="shared" si="865"/>
        <v>1</v>
      </c>
      <c r="AG534" s="47" t="str">
        <f t="shared" si="866"/>
        <v/>
      </c>
      <c r="AH534" s="47">
        <f t="shared" si="867"/>
        <v>1</v>
      </c>
      <c r="AI534" s="47" t="str">
        <f t="shared" si="868"/>
        <v/>
      </c>
      <c r="AJ534" s="201">
        <f t="shared" si="869"/>
        <v>1</v>
      </c>
      <c r="BM534" s="46"/>
      <c r="BN534" s="46"/>
      <c r="BQ534" s="57"/>
      <c r="BR534" s="74"/>
      <c r="BS534" s="157"/>
      <c r="BT534" s="60"/>
      <c r="CP534" s="46"/>
      <c r="CQ534" s="46"/>
      <c r="CT534" s="57"/>
      <c r="CU534" s="74"/>
      <c r="CV534" s="157"/>
      <c r="CW534" s="60"/>
      <c r="DS534" s="46"/>
      <c r="DT534" s="46"/>
      <c r="DW534" s="57"/>
      <c r="DX534" s="74"/>
      <c r="DY534" s="157"/>
      <c r="DZ534" s="60"/>
      <c r="EV534" s="46"/>
      <c r="EW534" s="46"/>
      <c r="EZ534" s="57"/>
      <c r="FA534" s="74"/>
      <c r="FB534" s="157"/>
      <c r="FC534" s="60"/>
      <c r="FY534" s="46"/>
      <c r="FZ534" s="46"/>
      <c r="GC534" s="57"/>
      <c r="GD534" s="74"/>
      <c r="GE534" s="157"/>
      <c r="GF534" s="60"/>
      <c r="GS534" s="48">
        <v>9</v>
      </c>
      <c r="GT534" s="47">
        <v>1</v>
      </c>
      <c r="GU534" s="97" t="s">
        <v>240</v>
      </c>
      <c r="GV534" s="93">
        <f t="shared" si="844"/>
        <v>5</v>
      </c>
      <c r="GW534" s="47" t="s">
        <v>206</v>
      </c>
      <c r="GX534" s="99" t="str">
        <f t="shared" si="839"/>
        <v>Qn1</v>
      </c>
      <c r="GY534" s="48">
        <f t="shared" si="846"/>
        <v>0</v>
      </c>
      <c r="GZ534" s="307">
        <f t="shared" si="859"/>
        <v>0</v>
      </c>
      <c r="HA534" s="95">
        <f t="shared" si="845"/>
        <v>0</v>
      </c>
      <c r="HB534" s="51">
        <f t="shared" si="841"/>
        <v>0</v>
      </c>
      <c r="HC534" s="51">
        <f t="shared" si="842"/>
        <v>0</v>
      </c>
      <c r="HD534" s="453">
        <f t="shared" si="843"/>
        <v>0</v>
      </c>
    </row>
    <row r="535" spans="13:212">
      <c r="M535" s="49" t="str">
        <f t="shared" si="870"/>
        <v>A</v>
      </c>
      <c r="N535" s="201">
        <f t="shared" si="860"/>
        <v>1</v>
      </c>
      <c r="O535" s="47" t="str">
        <f t="shared" si="861"/>
        <v/>
      </c>
      <c r="P535" s="47" t="str">
        <f t="shared" si="862"/>
        <v/>
      </c>
      <c r="Q535" s="47">
        <f t="shared" si="863"/>
        <v>1</v>
      </c>
      <c r="R535" s="201">
        <f t="shared" si="864"/>
        <v>1</v>
      </c>
      <c r="AE535" s="49" t="str">
        <f t="shared" si="871"/>
        <v>A</v>
      </c>
      <c r="AF535" s="201">
        <f t="shared" si="865"/>
        <v>1</v>
      </c>
      <c r="AG535" s="47" t="str">
        <f t="shared" si="866"/>
        <v/>
      </c>
      <c r="AH535" s="47">
        <f t="shared" si="867"/>
        <v>1</v>
      </c>
      <c r="AI535" s="47" t="str">
        <f t="shared" si="868"/>
        <v/>
      </c>
      <c r="AJ535" s="201">
        <f t="shared" si="869"/>
        <v>1</v>
      </c>
      <c r="BM535" s="46"/>
      <c r="BN535" s="46"/>
      <c r="BQ535" s="57"/>
      <c r="BR535" s="74"/>
      <c r="BS535" s="157"/>
      <c r="BT535" s="60"/>
      <c r="BV535" s="83"/>
      <c r="CP535" s="46"/>
      <c r="CQ535" s="46"/>
      <c r="CT535" s="57"/>
      <c r="CU535" s="74"/>
      <c r="CV535" s="157"/>
      <c r="CW535" s="60"/>
      <c r="CY535" s="83"/>
      <c r="DS535" s="46"/>
      <c r="DT535" s="46"/>
      <c r="DW535" s="57"/>
      <c r="DX535" s="74"/>
      <c r="DY535" s="157"/>
      <c r="DZ535" s="60"/>
      <c r="EB535" s="83"/>
      <c r="EV535" s="46"/>
      <c r="EW535" s="46"/>
      <c r="EZ535" s="57"/>
      <c r="FA535" s="74"/>
      <c r="FB535" s="157"/>
      <c r="FC535" s="60"/>
      <c r="FE535" s="83"/>
      <c r="FY535" s="46"/>
      <c r="FZ535" s="46"/>
      <c r="GC535" s="57"/>
      <c r="GD535" s="74"/>
      <c r="GE535" s="157"/>
      <c r="GF535" s="60"/>
      <c r="GH535" s="83"/>
      <c r="GS535" s="48">
        <v>10</v>
      </c>
      <c r="GT535" s="47">
        <v>5</v>
      </c>
      <c r="GU535" s="97" t="s">
        <v>240</v>
      </c>
      <c r="GV535" s="93">
        <f t="shared" si="844"/>
        <v>5</v>
      </c>
      <c r="GW535" s="47" t="s">
        <v>206</v>
      </c>
      <c r="GX535" s="99" t="str">
        <f t="shared" si="839"/>
        <v>Jk5</v>
      </c>
      <c r="GY535" s="48">
        <f t="shared" si="846"/>
        <v>500</v>
      </c>
      <c r="GZ535" s="307">
        <f t="shared" si="859"/>
        <v>75886.730746357309</v>
      </c>
      <c r="HA535" s="95">
        <f t="shared" si="845"/>
        <v>2307.2859810659947</v>
      </c>
      <c r="HB535" s="51">
        <f t="shared" si="841"/>
        <v>6.0503374195343591E-4</v>
      </c>
      <c r="HC535" s="51">
        <f t="shared" si="842"/>
        <v>3.6117470490083028E-3</v>
      </c>
      <c r="HD535" s="453">
        <f t="shared" si="843"/>
        <v>2.4453407830476576E-2</v>
      </c>
    </row>
    <row r="536" spans="13:212">
      <c r="M536" s="49" t="str">
        <f t="shared" si="870"/>
        <v>A</v>
      </c>
      <c r="N536" s="201">
        <f t="shared" si="860"/>
        <v>1</v>
      </c>
      <c r="O536" s="47" t="str">
        <f t="shared" si="861"/>
        <v/>
      </c>
      <c r="P536" s="47" t="str">
        <f t="shared" si="862"/>
        <v/>
      </c>
      <c r="Q536" s="47">
        <f t="shared" si="863"/>
        <v>1</v>
      </c>
      <c r="R536" s="201">
        <f t="shared" si="864"/>
        <v>1</v>
      </c>
      <c r="AE536" s="49" t="str">
        <f t="shared" si="871"/>
        <v>A</v>
      </c>
      <c r="AF536" s="201">
        <f t="shared" si="865"/>
        <v>1</v>
      </c>
      <c r="AG536" s="47" t="str">
        <f t="shared" si="866"/>
        <v/>
      </c>
      <c r="AH536" s="47">
        <f t="shared" si="867"/>
        <v>1</v>
      </c>
      <c r="AI536" s="47" t="str">
        <f t="shared" si="868"/>
        <v/>
      </c>
      <c r="AJ536" s="201">
        <f t="shared" si="869"/>
        <v>1</v>
      </c>
      <c r="BM536" s="46"/>
      <c r="BN536" s="46"/>
      <c r="BQ536" s="57"/>
      <c r="BR536" s="74"/>
      <c r="BS536" s="157"/>
      <c r="BT536" s="60"/>
      <c r="CP536" s="46"/>
      <c r="CQ536" s="46"/>
      <c r="CT536" s="57"/>
      <c r="CU536" s="74"/>
      <c r="CV536" s="157"/>
      <c r="CW536" s="60"/>
      <c r="DS536" s="46"/>
      <c r="DT536" s="46"/>
      <c r="DW536" s="57"/>
      <c r="DX536" s="74"/>
      <c r="DY536" s="157"/>
      <c r="DZ536" s="60"/>
      <c r="EV536" s="46"/>
      <c r="EW536" s="46"/>
      <c r="EZ536" s="57"/>
      <c r="FA536" s="74"/>
      <c r="FB536" s="157"/>
      <c r="FC536" s="60"/>
      <c r="FY536" s="46"/>
      <c r="FZ536" s="46"/>
      <c r="GC536" s="57"/>
      <c r="GD536" s="74"/>
      <c r="GE536" s="157"/>
      <c r="GF536" s="60"/>
      <c r="GS536" s="48">
        <v>10</v>
      </c>
      <c r="GT536" s="47">
        <v>4</v>
      </c>
      <c r="GU536" s="97" t="s">
        <v>240</v>
      </c>
      <c r="GV536" s="93">
        <f t="shared" si="844"/>
        <v>5</v>
      </c>
      <c r="GW536" s="47" t="s">
        <v>206</v>
      </c>
      <c r="GX536" s="99" t="str">
        <f t="shared" si="839"/>
        <v>Jk4</v>
      </c>
      <c r="GY536" s="48">
        <f t="shared" si="846"/>
        <v>100</v>
      </c>
      <c r="GZ536" s="307">
        <f t="shared" si="859"/>
        <v>252955.7691545244</v>
      </c>
      <c r="HA536" s="95">
        <f t="shared" si="845"/>
        <v>692.18579431979822</v>
      </c>
      <c r="HB536" s="51">
        <f t="shared" si="841"/>
        <v>2.0167791398447866E-3</v>
      </c>
      <c r="HC536" s="51">
        <f t="shared" si="842"/>
        <v>2.4078313660055358E-3</v>
      </c>
      <c r="HD536" s="453">
        <f t="shared" si="843"/>
        <v>1.0308798099396661E-3</v>
      </c>
    </row>
    <row r="537" spans="13:212">
      <c r="M537" s="49" t="str">
        <f t="shared" si="870"/>
        <v>A</v>
      </c>
      <c r="N537" s="201">
        <f t="shared" si="860"/>
        <v>1</v>
      </c>
      <c r="O537" s="47" t="str">
        <f t="shared" si="861"/>
        <v/>
      </c>
      <c r="P537" s="47">
        <f t="shared" si="862"/>
        <v>1</v>
      </c>
      <c r="Q537" s="47">
        <f t="shared" si="863"/>
        <v>1</v>
      </c>
      <c r="R537" s="201">
        <f t="shared" si="864"/>
        <v>1</v>
      </c>
      <c r="AE537" s="49" t="str">
        <f t="shared" si="871"/>
        <v>A</v>
      </c>
      <c r="AF537" s="201">
        <f t="shared" si="865"/>
        <v>1</v>
      </c>
      <c r="AG537" s="47" t="str">
        <f t="shared" si="866"/>
        <v/>
      </c>
      <c r="AH537" s="47">
        <f t="shared" si="867"/>
        <v>1</v>
      </c>
      <c r="AI537" s="47" t="str">
        <f t="shared" si="868"/>
        <v/>
      </c>
      <c r="AJ537" s="201">
        <f t="shared" si="869"/>
        <v>1</v>
      </c>
      <c r="BM537" s="46"/>
      <c r="BN537" s="46"/>
      <c r="BQ537" s="60"/>
      <c r="BR537" s="74"/>
      <c r="BT537" s="60"/>
      <c r="CP537" s="46"/>
      <c r="CQ537" s="46"/>
      <c r="CT537" s="60"/>
      <c r="CU537" s="74"/>
      <c r="CW537" s="60"/>
      <c r="DS537" s="46"/>
      <c r="DT537" s="46"/>
      <c r="DW537" s="60"/>
      <c r="DX537" s="74"/>
      <c r="DZ537" s="60"/>
      <c r="EV537" s="46"/>
      <c r="EW537" s="46"/>
      <c r="EZ537" s="60"/>
      <c r="FA537" s="74"/>
      <c r="FC537" s="60"/>
      <c r="FY537" s="46"/>
      <c r="FZ537" s="46"/>
      <c r="GC537" s="60"/>
      <c r="GD537" s="74"/>
      <c r="GF537" s="60"/>
      <c r="GS537" s="48">
        <v>10</v>
      </c>
      <c r="GT537" s="47">
        <v>3</v>
      </c>
      <c r="GU537" s="97" t="s">
        <v>240</v>
      </c>
      <c r="GV537" s="93">
        <f t="shared" si="844"/>
        <v>5</v>
      </c>
      <c r="GW537" s="47" t="s">
        <v>206</v>
      </c>
      <c r="GX537" s="99" t="str">
        <f t="shared" si="839"/>
        <v>Jk3</v>
      </c>
      <c r="GY537" s="48">
        <f t="shared" si="846"/>
        <v>50</v>
      </c>
      <c r="GZ537" s="307">
        <f t="shared" si="859"/>
        <v>170745.14417930396</v>
      </c>
      <c r="HA537" s="95">
        <f t="shared" si="845"/>
        <v>1025.4604360293308</v>
      </c>
      <c r="HB537" s="51">
        <f t="shared" si="841"/>
        <v>1.361325919395231E-3</v>
      </c>
      <c r="HC537" s="51">
        <f t="shared" si="842"/>
        <v>8.1264308602686818E-4</v>
      </c>
      <c r="HD537" s="453">
        <f t="shared" si="843"/>
        <v>1.2654855290979827E-7</v>
      </c>
    </row>
    <row r="538" spans="13:212">
      <c r="M538" s="49" t="str">
        <f t="shared" si="870"/>
        <v>A</v>
      </c>
      <c r="N538" s="201">
        <f t="shared" si="860"/>
        <v>1</v>
      </c>
      <c r="O538" s="47" t="str">
        <f t="shared" si="861"/>
        <v/>
      </c>
      <c r="P538" s="47">
        <f t="shared" si="862"/>
        <v>1</v>
      </c>
      <c r="Q538" s="47">
        <f t="shared" si="863"/>
        <v>1</v>
      </c>
      <c r="R538" s="201">
        <f t="shared" si="864"/>
        <v>1</v>
      </c>
      <c r="AE538" s="49" t="str">
        <f t="shared" si="871"/>
        <v>A</v>
      </c>
      <c r="AF538" s="201">
        <f t="shared" si="865"/>
        <v>1</v>
      </c>
      <c r="AG538" s="47" t="str">
        <f t="shared" si="866"/>
        <v/>
      </c>
      <c r="AH538" s="47">
        <f t="shared" si="867"/>
        <v>1</v>
      </c>
      <c r="AI538" s="47">
        <f t="shared" si="868"/>
        <v>1</v>
      </c>
      <c r="AJ538" s="201">
        <f t="shared" si="869"/>
        <v>1</v>
      </c>
      <c r="BM538" s="46"/>
      <c r="BN538" s="46"/>
      <c r="BQ538" s="57"/>
      <c r="BR538" s="74"/>
      <c r="BS538" s="157"/>
      <c r="BT538" s="60"/>
      <c r="BV538" s="83"/>
      <c r="CP538" s="46"/>
      <c r="CQ538" s="46"/>
      <c r="CT538" s="57"/>
      <c r="CU538" s="74"/>
      <c r="CV538" s="157"/>
      <c r="CW538" s="60"/>
      <c r="CY538" s="83"/>
      <c r="DS538" s="46"/>
      <c r="DT538" s="46"/>
      <c r="DW538" s="57"/>
      <c r="DX538" s="74"/>
      <c r="DY538" s="157"/>
      <c r="DZ538" s="60"/>
      <c r="EB538" s="83"/>
      <c r="EV538" s="46"/>
      <c r="EW538" s="46"/>
      <c r="EZ538" s="57"/>
      <c r="FA538" s="74"/>
      <c r="FB538" s="157"/>
      <c r="FC538" s="60"/>
      <c r="FE538" s="83"/>
      <c r="FY538" s="46"/>
      <c r="FZ538" s="46"/>
      <c r="GC538" s="57"/>
      <c r="GD538" s="74"/>
      <c r="GE538" s="157"/>
      <c r="GF538" s="60"/>
      <c r="GH538" s="83"/>
      <c r="GS538" s="48">
        <v>10</v>
      </c>
      <c r="GT538" s="47">
        <v>2</v>
      </c>
      <c r="GU538" s="97" t="s">
        <v>240</v>
      </c>
      <c r="GV538" s="93">
        <f t="shared" si="844"/>
        <v>5</v>
      </c>
      <c r="GW538" s="47" t="s">
        <v>206</v>
      </c>
      <c r="GX538" s="99" t="str">
        <f t="shared" si="839"/>
        <v>Jk2</v>
      </c>
      <c r="GY538" s="48">
        <f t="shared" si="846"/>
        <v>0</v>
      </c>
      <c r="GZ538" s="307">
        <f t="shared" si="859"/>
        <v>0</v>
      </c>
      <c r="HA538" s="95">
        <f t="shared" si="845"/>
        <v>0</v>
      </c>
      <c r="HB538" s="51">
        <f t="shared" si="841"/>
        <v>0</v>
      </c>
      <c r="HC538" s="51">
        <f t="shared" si="842"/>
        <v>0</v>
      </c>
      <c r="HD538" s="453">
        <f t="shared" si="843"/>
        <v>0</v>
      </c>
    </row>
    <row r="539" spans="13:212">
      <c r="M539" s="49" t="str">
        <f t="shared" si="870"/>
        <v>A</v>
      </c>
      <c r="N539" s="201">
        <f t="shared" si="860"/>
        <v>1</v>
      </c>
      <c r="O539" s="47" t="str">
        <f t="shared" si="861"/>
        <v/>
      </c>
      <c r="P539" s="47">
        <f t="shared" si="862"/>
        <v>1</v>
      </c>
      <c r="Q539" s="47">
        <f t="shared" si="863"/>
        <v>1</v>
      </c>
      <c r="R539" s="201" t="str">
        <f t="shared" si="864"/>
        <v/>
      </c>
      <c r="AE539" s="49" t="str">
        <f t="shared" si="871"/>
        <v>A</v>
      </c>
      <c r="AF539" s="201">
        <f t="shared" si="865"/>
        <v>1</v>
      </c>
      <c r="AG539" s="47" t="str">
        <f t="shared" si="866"/>
        <v/>
      </c>
      <c r="AH539" s="47">
        <f t="shared" si="867"/>
        <v>1</v>
      </c>
      <c r="AI539" s="47">
        <f t="shared" si="868"/>
        <v>1</v>
      </c>
      <c r="AJ539" s="201" t="str">
        <f t="shared" si="869"/>
        <v/>
      </c>
      <c r="BM539" s="46"/>
      <c r="BN539" s="46"/>
      <c r="BQ539" s="57"/>
      <c r="BR539" s="74"/>
      <c r="BS539" s="157"/>
      <c r="BT539" s="60"/>
      <c r="CP539" s="46"/>
      <c r="CQ539" s="46"/>
      <c r="CT539" s="57"/>
      <c r="CU539" s="74"/>
      <c r="CV539" s="157"/>
      <c r="CW539" s="60"/>
      <c r="DS539" s="46"/>
      <c r="DT539" s="46"/>
      <c r="DW539" s="57"/>
      <c r="DX539" s="74"/>
      <c r="DY539" s="157"/>
      <c r="DZ539" s="60"/>
      <c r="EV539" s="46"/>
      <c r="EW539" s="46"/>
      <c r="EZ539" s="57"/>
      <c r="FA539" s="74"/>
      <c r="FB539" s="157"/>
      <c r="FC539" s="60"/>
      <c r="FY539" s="46"/>
      <c r="FZ539" s="46"/>
      <c r="GC539" s="57"/>
      <c r="GD539" s="74"/>
      <c r="GE539" s="157"/>
      <c r="GF539" s="60"/>
      <c r="GS539" s="48">
        <v>10</v>
      </c>
      <c r="GT539" s="47">
        <v>1</v>
      </c>
      <c r="GU539" s="97" t="s">
        <v>240</v>
      </c>
      <c r="GV539" s="93">
        <f t="shared" si="844"/>
        <v>5</v>
      </c>
      <c r="GW539" s="47" t="s">
        <v>206</v>
      </c>
      <c r="GX539" s="99" t="str">
        <f t="shared" si="839"/>
        <v>Jk1</v>
      </c>
      <c r="GY539" s="48">
        <f t="shared" si="846"/>
        <v>0</v>
      </c>
      <c r="GZ539" s="307">
        <f t="shared" si="859"/>
        <v>0</v>
      </c>
      <c r="HA539" s="95">
        <f t="shared" si="845"/>
        <v>0</v>
      </c>
      <c r="HB539" s="51">
        <f t="shared" si="841"/>
        <v>0</v>
      </c>
      <c r="HC539" s="51">
        <f t="shared" si="842"/>
        <v>0</v>
      </c>
      <c r="HD539" s="453">
        <f t="shared" si="843"/>
        <v>0</v>
      </c>
    </row>
    <row r="540" spans="13:212">
      <c r="M540" s="49" t="str">
        <f t="shared" si="870"/>
        <v>A</v>
      </c>
      <c r="N540" s="201">
        <f t="shared" si="860"/>
        <v>1</v>
      </c>
      <c r="O540" s="47" t="str">
        <f t="shared" si="861"/>
        <v/>
      </c>
      <c r="P540" s="47">
        <f t="shared" si="862"/>
        <v>1</v>
      </c>
      <c r="Q540" s="47">
        <f t="shared" si="863"/>
        <v>1</v>
      </c>
      <c r="R540" s="201" t="str">
        <f t="shared" si="864"/>
        <v/>
      </c>
      <c r="AE540" s="49" t="str">
        <f t="shared" si="871"/>
        <v>A</v>
      </c>
      <c r="AF540" s="201">
        <f t="shared" si="865"/>
        <v>1</v>
      </c>
      <c r="AG540" s="47" t="str">
        <f t="shared" si="866"/>
        <v/>
      </c>
      <c r="AH540" s="47">
        <f t="shared" si="867"/>
        <v>1</v>
      </c>
      <c r="AI540" s="47">
        <f t="shared" si="868"/>
        <v>1</v>
      </c>
      <c r="AJ540" s="201" t="str">
        <f t="shared" si="869"/>
        <v/>
      </c>
      <c r="BM540" s="46"/>
      <c r="BN540" s="46"/>
      <c r="BQ540" s="57"/>
      <c r="BR540" s="74"/>
      <c r="BS540" s="157"/>
      <c r="BT540" s="60"/>
      <c r="CP540" s="46"/>
      <c r="CQ540" s="46"/>
      <c r="CT540" s="57"/>
      <c r="CU540" s="74"/>
      <c r="CV540" s="157"/>
      <c r="CW540" s="60"/>
      <c r="DS540" s="46"/>
      <c r="DT540" s="46"/>
      <c r="DW540" s="57"/>
      <c r="DX540" s="74"/>
      <c r="DY540" s="157"/>
      <c r="DZ540" s="60"/>
      <c r="EV540" s="46"/>
      <c r="EW540" s="46"/>
      <c r="EZ540" s="57"/>
      <c r="FA540" s="74"/>
      <c r="FB540" s="157"/>
      <c r="FC540" s="60"/>
      <c r="FY540" s="46"/>
      <c r="FZ540" s="46"/>
      <c r="GC540" s="57"/>
      <c r="GD540" s="74"/>
      <c r="GE540" s="157"/>
      <c r="GF540" s="60"/>
      <c r="GS540" s="48">
        <v>11</v>
      </c>
      <c r="GT540" s="47">
        <v>5</v>
      </c>
      <c r="GU540" s="97" t="s">
        <v>240</v>
      </c>
      <c r="GV540" s="93">
        <f t="shared" si="844"/>
        <v>5</v>
      </c>
      <c r="GW540" s="47" t="s">
        <v>206</v>
      </c>
      <c r="GX540" s="99" t="str">
        <f t="shared" si="839"/>
        <v>Te5</v>
      </c>
      <c r="GY540" s="48">
        <f t="shared" si="846"/>
        <v>500</v>
      </c>
      <c r="GZ540" s="307">
        <f t="shared" si="859"/>
        <v>77832.544355238264</v>
      </c>
      <c r="HA540" s="95">
        <f t="shared" si="845"/>
        <v>2249.6038315393448</v>
      </c>
      <c r="HB540" s="51">
        <f t="shared" si="841"/>
        <v>6.2054742764454959E-4</v>
      </c>
      <c r="HC540" s="51">
        <f t="shared" si="842"/>
        <v>3.7043559477008231E-3</v>
      </c>
      <c r="HD540" s="453">
        <f t="shared" si="843"/>
        <v>2.5080418287668282E-2</v>
      </c>
    </row>
    <row r="541" spans="13:212">
      <c r="M541" s="49" t="str">
        <f t="shared" si="870"/>
        <v>A</v>
      </c>
      <c r="N541" s="201">
        <f t="shared" si="860"/>
        <v>1</v>
      </c>
      <c r="O541" s="47" t="str">
        <f t="shared" si="861"/>
        <v/>
      </c>
      <c r="P541" s="47">
        <f t="shared" si="862"/>
        <v>1</v>
      </c>
      <c r="Q541" s="47">
        <f t="shared" si="863"/>
        <v>1</v>
      </c>
      <c r="R541" s="201" t="str">
        <f t="shared" si="864"/>
        <v/>
      </c>
      <c r="AE541" s="49" t="str">
        <f t="shared" si="871"/>
        <v>A</v>
      </c>
      <c r="AF541" s="201">
        <f t="shared" si="865"/>
        <v>1</v>
      </c>
      <c r="AG541" s="47" t="str">
        <f t="shared" si="866"/>
        <v/>
      </c>
      <c r="AH541" s="47">
        <f t="shared" si="867"/>
        <v>1</v>
      </c>
      <c r="AI541" s="47">
        <f t="shared" si="868"/>
        <v>1</v>
      </c>
      <c r="AJ541" s="201" t="str">
        <f t="shared" si="869"/>
        <v/>
      </c>
      <c r="BM541" s="46"/>
      <c r="BN541" s="46"/>
      <c r="BQ541" s="57"/>
      <c r="BR541" s="74"/>
      <c r="BS541" s="157"/>
      <c r="BT541" s="60"/>
      <c r="CP541" s="46"/>
      <c r="CQ541" s="46"/>
      <c r="CT541" s="57"/>
      <c r="CU541" s="74"/>
      <c r="CV541" s="157"/>
      <c r="CW541" s="60"/>
      <c r="DS541" s="46"/>
      <c r="DT541" s="46"/>
      <c r="DW541" s="57"/>
      <c r="DX541" s="74"/>
      <c r="DY541" s="157"/>
      <c r="DZ541" s="60"/>
      <c r="EV541" s="46"/>
      <c r="EW541" s="46"/>
      <c r="EZ541" s="57"/>
      <c r="FA541" s="74"/>
      <c r="FB541" s="157"/>
      <c r="FC541" s="60"/>
      <c r="FY541" s="46"/>
      <c r="FZ541" s="46"/>
      <c r="GC541" s="57"/>
      <c r="GD541" s="74"/>
      <c r="GE541" s="157"/>
      <c r="GF541" s="60"/>
      <c r="GS541" s="48">
        <v>11</v>
      </c>
      <c r="GT541" s="47">
        <v>4</v>
      </c>
      <c r="GU541" s="97" t="s">
        <v>240</v>
      </c>
      <c r="GV541" s="93">
        <f t="shared" si="844"/>
        <v>5</v>
      </c>
      <c r="GW541" s="47" t="s">
        <v>206</v>
      </c>
      <c r="GX541" s="99" t="str">
        <f t="shared" si="839"/>
        <v>Te4</v>
      </c>
      <c r="GY541" s="48">
        <f t="shared" si="846"/>
        <v>100</v>
      </c>
      <c r="GZ541" s="307">
        <f t="shared" si="859"/>
        <v>217282.51965837352</v>
      </c>
      <c r="HA541" s="95">
        <f t="shared" si="845"/>
        <v>805.82823816334724</v>
      </c>
      <c r="HB541" s="51">
        <f t="shared" si="841"/>
        <v>1.7323615688410348E-3</v>
      </c>
      <c r="HC541" s="51">
        <f t="shared" si="842"/>
        <v>2.0682654041329603E-3</v>
      </c>
      <c r="HD541" s="453">
        <f t="shared" si="843"/>
        <v>8.8549932392253364E-4</v>
      </c>
    </row>
    <row r="542" spans="13:212">
      <c r="M542" s="49" t="str">
        <f t="shared" si="870"/>
        <v>A</v>
      </c>
      <c r="N542" s="201">
        <f t="shared" si="860"/>
        <v>1</v>
      </c>
      <c r="O542" s="47" t="str">
        <f t="shared" si="861"/>
        <v/>
      </c>
      <c r="P542" s="47">
        <f t="shared" si="862"/>
        <v>1</v>
      </c>
      <c r="Q542" s="47">
        <f t="shared" si="863"/>
        <v>1</v>
      </c>
      <c r="R542" s="201">
        <f t="shared" si="864"/>
        <v>1</v>
      </c>
      <c r="AE542" s="49" t="str">
        <f t="shared" si="871"/>
        <v>A</v>
      </c>
      <c r="AF542" s="201">
        <f t="shared" si="865"/>
        <v>1</v>
      </c>
      <c r="AG542" s="47" t="str">
        <f t="shared" si="866"/>
        <v/>
      </c>
      <c r="AH542" s="47" t="str">
        <f t="shared" si="867"/>
        <v/>
      </c>
      <c r="AI542" s="47">
        <f t="shared" si="868"/>
        <v>1</v>
      </c>
      <c r="AJ542" s="201">
        <f t="shared" si="869"/>
        <v>1</v>
      </c>
      <c r="BM542" s="46"/>
      <c r="BN542" s="46"/>
      <c r="BQ542" s="60"/>
      <c r="BR542" s="74"/>
      <c r="BT542" s="60"/>
      <c r="CP542" s="46"/>
      <c r="CQ542" s="46"/>
      <c r="CT542" s="60"/>
      <c r="CU542" s="74"/>
      <c r="CW542" s="60"/>
      <c r="DS542" s="46"/>
      <c r="DT542" s="46"/>
      <c r="DW542" s="60"/>
      <c r="DX542" s="74"/>
      <c r="DZ542" s="60"/>
      <c r="EV542" s="46"/>
      <c r="EW542" s="46"/>
      <c r="EZ542" s="60"/>
      <c r="FA542" s="74"/>
      <c r="FC542" s="60"/>
      <c r="FY542" s="46"/>
      <c r="FZ542" s="46"/>
      <c r="GC542" s="60"/>
      <c r="GD542" s="74"/>
      <c r="GF542" s="60"/>
      <c r="GS542" s="48">
        <v>11</v>
      </c>
      <c r="GT542" s="47">
        <v>3</v>
      </c>
      <c r="GU542" s="97" t="s">
        <v>240</v>
      </c>
      <c r="GV542" s="93">
        <f t="shared" si="844"/>
        <v>5</v>
      </c>
      <c r="GW542" s="47" t="s">
        <v>206</v>
      </c>
      <c r="GX542" s="99" t="str">
        <f t="shared" si="839"/>
        <v>Te3</v>
      </c>
      <c r="GY542" s="48">
        <f t="shared" si="846"/>
        <v>50</v>
      </c>
      <c r="GZ542" s="307">
        <f t="shared" si="859"/>
        <v>484831.89087950508</v>
      </c>
      <c r="HA542" s="95">
        <f t="shared" si="845"/>
        <v>361.14041442772083</v>
      </c>
      <c r="HB542" s="51">
        <f t="shared" si="841"/>
        <v>3.8654933513691744E-3</v>
      </c>
      <c r="HC542" s="51">
        <f t="shared" si="842"/>
        <v>2.3075050590886381E-3</v>
      </c>
      <c r="HD542" s="453">
        <f t="shared" si="843"/>
        <v>3.5933539715127899E-7</v>
      </c>
    </row>
    <row r="543" spans="13:212">
      <c r="M543" s="49" t="str">
        <f t="shared" si="870"/>
        <v>A</v>
      </c>
      <c r="N543" s="201">
        <f t="shared" si="860"/>
        <v>1</v>
      </c>
      <c r="O543" s="47" t="str">
        <f t="shared" si="861"/>
        <v/>
      </c>
      <c r="P543" s="47" t="str">
        <f t="shared" si="862"/>
        <v/>
      </c>
      <c r="Q543" s="47">
        <f t="shared" si="863"/>
        <v>1</v>
      </c>
      <c r="R543" s="201">
        <f t="shared" si="864"/>
        <v>1</v>
      </c>
      <c r="AE543" s="49" t="str">
        <f t="shared" si="871"/>
        <v>A</v>
      </c>
      <c r="AF543" s="201">
        <f t="shared" si="865"/>
        <v>1</v>
      </c>
      <c r="AG543" s="47" t="str">
        <f t="shared" si="866"/>
        <v/>
      </c>
      <c r="AH543" s="47" t="str">
        <f t="shared" si="867"/>
        <v/>
      </c>
      <c r="AI543" s="47">
        <f t="shared" si="868"/>
        <v>1</v>
      </c>
      <c r="AJ543" s="201">
        <f t="shared" si="869"/>
        <v>1</v>
      </c>
      <c r="BM543" s="46"/>
      <c r="BN543" s="46"/>
      <c r="BR543" s="74"/>
      <c r="BT543" s="60"/>
      <c r="CP543" s="46"/>
      <c r="CQ543" s="46"/>
      <c r="CU543" s="74"/>
      <c r="CW543" s="60"/>
      <c r="DS543" s="46"/>
      <c r="DT543" s="46"/>
      <c r="DX543" s="74"/>
      <c r="DZ543" s="60"/>
      <c r="EV543" s="46"/>
      <c r="EW543" s="46"/>
      <c r="FA543" s="74"/>
      <c r="FC543" s="60"/>
      <c r="FY543" s="46"/>
      <c r="FZ543" s="46"/>
      <c r="GD543" s="74"/>
      <c r="GF543" s="60"/>
      <c r="GS543" s="48">
        <v>11</v>
      </c>
      <c r="GT543" s="47">
        <v>2</v>
      </c>
      <c r="GU543" s="97" t="s">
        <v>240</v>
      </c>
      <c r="GV543" s="93">
        <f t="shared" si="844"/>
        <v>5</v>
      </c>
      <c r="GW543" s="47" t="s">
        <v>206</v>
      </c>
      <c r="GX543" s="99" t="str">
        <f t="shared" si="839"/>
        <v>Te2</v>
      </c>
      <c r="GY543" s="48">
        <f t="shared" si="846"/>
        <v>0</v>
      </c>
      <c r="GZ543" s="307">
        <f t="shared" si="859"/>
        <v>0</v>
      </c>
      <c r="HA543" s="95">
        <f t="shared" si="845"/>
        <v>0</v>
      </c>
      <c r="HB543" s="51">
        <f t="shared" si="841"/>
        <v>0</v>
      </c>
      <c r="HC543" s="51">
        <f t="shared" si="842"/>
        <v>0</v>
      </c>
      <c r="HD543" s="453">
        <f t="shared" si="843"/>
        <v>0</v>
      </c>
    </row>
    <row r="544" spans="13:212">
      <c r="M544" s="49" t="str">
        <f t="shared" si="870"/>
        <v>A</v>
      </c>
      <c r="N544" s="201">
        <f t="shared" si="860"/>
        <v>1</v>
      </c>
      <c r="O544" s="47" t="str">
        <f t="shared" si="861"/>
        <v/>
      </c>
      <c r="P544" s="47" t="str">
        <f t="shared" si="862"/>
        <v/>
      </c>
      <c r="Q544" s="47">
        <f t="shared" si="863"/>
        <v>1</v>
      </c>
      <c r="R544" s="201">
        <f t="shared" si="864"/>
        <v>1</v>
      </c>
      <c r="AE544" s="49" t="str">
        <f t="shared" si="871"/>
        <v>A</v>
      </c>
      <c r="AF544" s="201">
        <f t="shared" si="865"/>
        <v>1</v>
      </c>
      <c r="AG544" s="47" t="str">
        <f t="shared" si="866"/>
        <v/>
      </c>
      <c r="AH544" s="47" t="str">
        <f t="shared" si="867"/>
        <v/>
      </c>
      <c r="AI544" s="47">
        <f t="shared" si="868"/>
        <v>1</v>
      </c>
      <c r="AJ544" s="201">
        <f t="shared" si="869"/>
        <v>1</v>
      </c>
      <c r="BM544" s="46"/>
      <c r="BN544" s="46"/>
      <c r="BR544" s="74"/>
      <c r="BT544" s="60"/>
      <c r="CP544" s="46"/>
      <c r="CQ544" s="46"/>
      <c r="CU544" s="74"/>
      <c r="CW544" s="60"/>
      <c r="DS544" s="46"/>
      <c r="DT544" s="46"/>
      <c r="DX544" s="74"/>
      <c r="DZ544" s="60"/>
      <c r="EV544" s="46"/>
      <c r="EW544" s="46"/>
      <c r="FA544" s="74"/>
      <c r="FC544" s="60"/>
      <c r="FY544" s="46"/>
      <c r="FZ544" s="46"/>
      <c r="GD544" s="74"/>
      <c r="GF544" s="60"/>
      <c r="GS544" s="48">
        <v>11</v>
      </c>
      <c r="GT544" s="47">
        <v>1</v>
      </c>
      <c r="GU544" s="97" t="s">
        <v>240</v>
      </c>
      <c r="GV544" s="93">
        <f t="shared" si="844"/>
        <v>5</v>
      </c>
      <c r="GW544" s="47" t="s">
        <v>206</v>
      </c>
      <c r="GX544" s="99" t="str">
        <f t="shared" si="839"/>
        <v>Te1</v>
      </c>
      <c r="GY544" s="48">
        <f t="shared" si="846"/>
        <v>0</v>
      </c>
      <c r="GZ544" s="307">
        <f t="shared" si="859"/>
        <v>0</v>
      </c>
      <c r="HA544" s="95">
        <f t="shared" si="845"/>
        <v>0</v>
      </c>
      <c r="HB544" s="51">
        <f t="shared" si="841"/>
        <v>0</v>
      </c>
      <c r="HC544" s="51">
        <f t="shared" si="842"/>
        <v>0</v>
      </c>
      <c r="HD544" s="453">
        <f t="shared" si="843"/>
        <v>0</v>
      </c>
    </row>
    <row r="545" spans="13:212">
      <c r="M545" s="49" t="str">
        <f t="shared" si="870"/>
        <v>A</v>
      </c>
      <c r="N545" s="201">
        <f t="shared" si="860"/>
        <v>1</v>
      </c>
      <c r="O545" s="47" t="str">
        <f t="shared" si="861"/>
        <v/>
      </c>
      <c r="P545" s="47" t="str">
        <f t="shared" si="862"/>
        <v/>
      </c>
      <c r="Q545" s="47" t="str">
        <f t="shared" si="863"/>
        <v/>
      </c>
      <c r="R545" s="201" t="str">
        <f t="shared" si="864"/>
        <v/>
      </c>
      <c r="AE545" s="49" t="str">
        <f t="shared" si="871"/>
        <v>A</v>
      </c>
      <c r="AF545" s="201">
        <f t="shared" si="865"/>
        <v>1</v>
      </c>
      <c r="AG545" s="47" t="str">
        <f t="shared" si="866"/>
        <v/>
      </c>
      <c r="AH545" s="47" t="str">
        <f t="shared" si="867"/>
        <v/>
      </c>
      <c r="AI545" s="47" t="str">
        <f t="shared" si="868"/>
        <v/>
      </c>
      <c r="AJ545" s="201">
        <f t="shared" si="869"/>
        <v>1</v>
      </c>
      <c r="BM545" s="46"/>
      <c r="BN545" s="46"/>
      <c r="BR545" s="74"/>
      <c r="BT545" s="60"/>
      <c r="CP545" s="46"/>
      <c r="CQ545" s="46"/>
      <c r="CU545" s="74"/>
      <c r="CW545" s="60"/>
      <c r="DS545" s="46"/>
      <c r="DT545" s="46"/>
      <c r="DX545" s="74"/>
      <c r="DZ545" s="60"/>
      <c r="EV545" s="46"/>
      <c r="EW545" s="46"/>
      <c r="FA545" s="74"/>
      <c r="FC545" s="60"/>
      <c r="FY545" s="46"/>
      <c r="FZ545" s="46"/>
      <c r="GD545" s="74"/>
      <c r="GF545" s="60"/>
      <c r="GS545" s="48">
        <v>12</v>
      </c>
      <c r="GT545" s="47">
        <v>5</v>
      </c>
      <c r="GU545" s="97" t="s">
        <v>240</v>
      </c>
      <c r="GV545" s="93">
        <f t="shared" si="844"/>
        <v>5</v>
      </c>
      <c r="GW545" s="47" t="s">
        <v>206</v>
      </c>
      <c r="GX545" s="99" t="str">
        <f t="shared" si="839"/>
        <v>Nn5</v>
      </c>
      <c r="GY545" s="48">
        <f t="shared" si="846"/>
        <v>500</v>
      </c>
      <c r="GZ545" s="307">
        <f t="shared" si="859"/>
        <v>64211.849093071578</v>
      </c>
      <c r="HA545" s="95">
        <f t="shared" si="845"/>
        <v>2726.7925230779933</v>
      </c>
      <c r="HB545" s="51">
        <f t="shared" si="841"/>
        <v>5.1195162780675349E-4</v>
      </c>
      <c r="HC545" s="51">
        <f t="shared" si="842"/>
        <v>3.0560936568531801E-3</v>
      </c>
      <c r="HD545" s="453">
        <f t="shared" si="843"/>
        <v>2.0691345087326337E-2</v>
      </c>
    </row>
    <row r="546" spans="13:212">
      <c r="M546" s="49" t="str">
        <f t="shared" si="870"/>
        <v>A</v>
      </c>
      <c r="N546" s="201">
        <f t="shared" si="860"/>
        <v>1</v>
      </c>
      <c r="O546" s="47" t="str">
        <f t="shared" si="861"/>
        <v/>
      </c>
      <c r="P546" s="47" t="str">
        <f t="shared" si="862"/>
        <v/>
      </c>
      <c r="Q546" s="47" t="str">
        <f t="shared" si="863"/>
        <v/>
      </c>
      <c r="R546" s="201" t="str">
        <f t="shared" si="864"/>
        <v/>
      </c>
      <c r="AE546" s="49" t="str">
        <f t="shared" si="871"/>
        <v>A</v>
      </c>
      <c r="AF546" s="201">
        <f t="shared" si="865"/>
        <v>1</v>
      </c>
      <c r="AG546" s="47" t="str">
        <f t="shared" si="866"/>
        <v/>
      </c>
      <c r="AH546" s="47" t="str">
        <f t="shared" si="867"/>
        <v/>
      </c>
      <c r="AI546" s="47" t="str">
        <f t="shared" si="868"/>
        <v/>
      </c>
      <c r="AJ546" s="201" t="str">
        <f t="shared" si="869"/>
        <v/>
      </c>
      <c r="BM546" s="46"/>
      <c r="BO546" s="49"/>
      <c r="BP546" s="49"/>
      <c r="BR546" s="74"/>
      <c r="BT546" s="60"/>
      <c r="CP546" s="46"/>
      <c r="CR546" s="49"/>
      <c r="CS546" s="49"/>
      <c r="CU546" s="74"/>
      <c r="CW546" s="60"/>
      <c r="DS546" s="46"/>
      <c r="DU546" s="49"/>
      <c r="DV546" s="49"/>
      <c r="DX546" s="74"/>
      <c r="DZ546" s="60"/>
      <c r="EV546" s="46"/>
      <c r="EX546" s="49"/>
      <c r="EY546" s="49"/>
      <c r="FA546" s="74"/>
      <c r="FC546" s="60"/>
      <c r="FY546" s="46"/>
      <c r="GA546" s="49"/>
      <c r="GB546" s="49"/>
      <c r="GD546" s="74"/>
      <c r="GF546" s="60"/>
      <c r="GS546" s="48">
        <v>12</v>
      </c>
      <c r="GT546" s="47">
        <v>4</v>
      </c>
      <c r="GU546" s="97" t="s">
        <v>240</v>
      </c>
      <c r="GV546" s="93">
        <f t="shared" si="844"/>
        <v>5</v>
      </c>
      <c r="GW546" s="47" t="s">
        <v>206</v>
      </c>
      <c r="GX546" s="99" t="str">
        <f t="shared" si="839"/>
        <v>Nn4</v>
      </c>
      <c r="GY546" s="48">
        <f t="shared" si="846"/>
        <v>100</v>
      </c>
      <c r="GZ546" s="307">
        <f t="shared" si="859"/>
        <v>585041.29173687438</v>
      </c>
      <c r="HA546" s="95">
        <f t="shared" si="845"/>
        <v>299.28210619148706</v>
      </c>
      <c r="HB546" s="51">
        <f t="shared" si="841"/>
        <v>4.6644481644615319E-3</v>
      </c>
      <c r="HC546" s="51">
        <f t="shared" si="842"/>
        <v>5.568881774710239E-3</v>
      </c>
      <c r="HD546" s="453">
        <f t="shared" si="843"/>
        <v>2.3842399706809712E-3</v>
      </c>
    </row>
    <row r="547" spans="13:212">
      <c r="M547" s="49" t="str">
        <f t="shared" si="870"/>
        <v>A</v>
      </c>
      <c r="N547" s="201" t="str">
        <f t="shared" si="860"/>
        <v/>
      </c>
      <c r="O547" s="47" t="str">
        <f t="shared" si="861"/>
        <v/>
      </c>
      <c r="P547" s="47" t="str">
        <f t="shared" si="862"/>
        <v/>
      </c>
      <c r="Q547" s="47" t="str">
        <f t="shared" si="863"/>
        <v/>
      </c>
      <c r="R547" s="201" t="str">
        <f t="shared" si="864"/>
        <v/>
      </c>
      <c r="AE547" s="49" t="str">
        <f t="shared" si="871"/>
        <v>A</v>
      </c>
      <c r="AF547" s="201" t="str">
        <f t="shared" si="865"/>
        <v/>
      </c>
      <c r="AG547" s="47" t="str">
        <f t="shared" si="866"/>
        <v/>
      </c>
      <c r="AH547" s="47" t="str">
        <f t="shared" si="867"/>
        <v/>
      </c>
      <c r="AI547" s="47" t="str">
        <f t="shared" si="868"/>
        <v/>
      </c>
      <c r="AJ547" s="201" t="str">
        <f t="shared" si="869"/>
        <v/>
      </c>
      <c r="BM547" s="46"/>
      <c r="BN547" s="46"/>
      <c r="BQ547" s="57"/>
      <c r="BR547" s="74"/>
      <c r="BS547" s="157"/>
      <c r="BT547" s="60"/>
      <c r="CP547" s="46"/>
      <c r="CQ547" s="46"/>
      <c r="CT547" s="57"/>
      <c r="CU547" s="74"/>
      <c r="CV547" s="157"/>
      <c r="CW547" s="60"/>
      <c r="DS547" s="46"/>
      <c r="DT547" s="46"/>
      <c r="DW547" s="57"/>
      <c r="DX547" s="74"/>
      <c r="DY547" s="157"/>
      <c r="DZ547" s="60"/>
      <c r="EV547" s="46"/>
      <c r="EW547" s="46"/>
      <c r="EZ547" s="57"/>
      <c r="FA547" s="74"/>
      <c r="FB547" s="157"/>
      <c r="FC547" s="60"/>
      <c r="FY547" s="46"/>
      <c r="FZ547" s="46"/>
      <c r="GC547" s="57"/>
      <c r="GD547" s="74"/>
      <c r="GE547" s="157"/>
      <c r="GF547" s="60"/>
      <c r="GS547" s="48">
        <v>12</v>
      </c>
      <c r="GT547" s="47">
        <v>3</v>
      </c>
      <c r="GU547" s="97" t="s">
        <v>240</v>
      </c>
      <c r="GV547" s="93">
        <f t="shared" si="844"/>
        <v>5</v>
      </c>
      <c r="GW547" s="47" t="s">
        <v>206</v>
      </c>
      <c r="GX547" s="99" t="str">
        <f t="shared" si="839"/>
        <v>Nn3</v>
      </c>
      <c r="GY547" s="48">
        <f t="shared" si="846"/>
        <v>50</v>
      </c>
      <c r="GZ547" s="307">
        <f t="shared" si="859"/>
        <v>392257.10591809236</v>
      </c>
      <c r="HA547" s="95">
        <f t="shared" si="845"/>
        <v>446.37149297828461</v>
      </c>
      <c r="HB547" s="51">
        <f t="shared" si="841"/>
        <v>3.1274082078287563E-3</v>
      </c>
      <c r="HC547" s="51">
        <f t="shared" si="842"/>
        <v>1.8669053612119309E-3</v>
      </c>
      <c r="HD547" s="453">
        <f t="shared" si="843"/>
        <v>2.9072316733290078E-7</v>
      </c>
    </row>
    <row r="548" spans="13:212">
      <c r="M548" s="49" t="str">
        <f t="shared" si="870"/>
        <v>A</v>
      </c>
      <c r="N548" s="201" t="str">
        <f t="shared" si="860"/>
        <v/>
      </c>
      <c r="O548" s="47" t="str">
        <f t="shared" si="861"/>
        <v/>
      </c>
      <c r="P548" s="47" t="str">
        <f t="shared" si="862"/>
        <v/>
      </c>
      <c r="Q548" s="47" t="str">
        <f t="shared" si="863"/>
        <v/>
      </c>
      <c r="R548" s="201" t="str">
        <f t="shared" si="864"/>
        <v/>
      </c>
      <c r="AE548" s="49" t="str">
        <f t="shared" si="871"/>
        <v>A</v>
      </c>
      <c r="AF548" s="201" t="str">
        <f t="shared" si="865"/>
        <v/>
      </c>
      <c r="AG548" s="47" t="str">
        <f t="shared" si="866"/>
        <v/>
      </c>
      <c r="AH548" s="47" t="str">
        <f t="shared" si="867"/>
        <v/>
      </c>
      <c r="AI548" s="47" t="str">
        <f t="shared" si="868"/>
        <v/>
      </c>
      <c r="AJ548" s="201" t="str">
        <f t="shared" si="869"/>
        <v/>
      </c>
      <c r="BM548" s="46"/>
      <c r="BN548" s="46"/>
      <c r="BQ548" s="57"/>
      <c r="BR548" s="74"/>
      <c r="BS548" s="157"/>
      <c r="BT548" s="60"/>
      <c r="CP548" s="46"/>
      <c r="CQ548" s="46"/>
      <c r="CT548" s="57"/>
      <c r="CU548" s="74"/>
      <c r="CV548" s="157"/>
      <c r="CW548" s="60"/>
      <c r="DS548" s="46"/>
      <c r="DT548" s="46"/>
      <c r="DW548" s="57"/>
      <c r="DX548" s="74"/>
      <c r="DY548" s="157"/>
      <c r="DZ548" s="60"/>
      <c r="EV548" s="46"/>
      <c r="EW548" s="46"/>
      <c r="EZ548" s="57"/>
      <c r="FA548" s="74"/>
      <c r="FB548" s="157"/>
      <c r="FC548" s="60"/>
      <c r="FY548" s="46"/>
      <c r="FZ548" s="46"/>
      <c r="GC548" s="57"/>
      <c r="GD548" s="74"/>
      <c r="GE548" s="157"/>
      <c r="GF548" s="60"/>
      <c r="GS548" s="48">
        <v>12</v>
      </c>
      <c r="GT548" s="47">
        <v>2</v>
      </c>
      <c r="GU548" s="97" t="s">
        <v>240</v>
      </c>
      <c r="GV548" s="93">
        <f t="shared" si="844"/>
        <v>5</v>
      </c>
      <c r="GW548" s="47" t="s">
        <v>206</v>
      </c>
      <c r="GX548" s="99" t="str">
        <f t="shared" si="839"/>
        <v>Nn2</v>
      </c>
      <c r="GY548" s="48">
        <f t="shared" si="846"/>
        <v>0</v>
      </c>
      <c r="GZ548" s="307">
        <f t="shared" si="859"/>
        <v>0</v>
      </c>
      <c r="HA548" s="95">
        <f t="shared" si="845"/>
        <v>0</v>
      </c>
      <c r="HB548" s="51">
        <f t="shared" si="841"/>
        <v>0</v>
      </c>
      <c r="HC548" s="51">
        <f t="shared" si="842"/>
        <v>0</v>
      </c>
      <c r="HD548" s="453">
        <f t="shared" si="843"/>
        <v>0</v>
      </c>
    </row>
    <row r="549" spans="13:212">
      <c r="M549" s="49" t="str">
        <f t="shared" si="870"/>
        <v>A</v>
      </c>
      <c r="N549" s="201" t="str">
        <f t="shared" si="860"/>
        <v/>
      </c>
      <c r="O549" s="47" t="str">
        <f t="shared" si="861"/>
        <v/>
      </c>
      <c r="P549" s="47" t="str">
        <f t="shared" si="862"/>
        <v/>
      </c>
      <c r="Q549" s="47">
        <f t="shared" si="863"/>
        <v>1</v>
      </c>
      <c r="R549" s="201" t="str">
        <f t="shared" si="864"/>
        <v/>
      </c>
      <c r="AE549" s="49" t="str">
        <f t="shared" si="871"/>
        <v>A</v>
      </c>
      <c r="AF549" s="201" t="str">
        <f t="shared" si="865"/>
        <v/>
      </c>
      <c r="AG549" s="47" t="str">
        <f t="shared" si="866"/>
        <v/>
      </c>
      <c r="AH549" s="47" t="str">
        <f t="shared" si="867"/>
        <v/>
      </c>
      <c r="AI549" s="47">
        <f t="shared" si="868"/>
        <v>1</v>
      </c>
      <c r="AJ549" s="201" t="str">
        <f t="shared" si="869"/>
        <v/>
      </c>
      <c r="BM549" s="46"/>
      <c r="BN549" s="46"/>
      <c r="BQ549" s="57"/>
      <c r="BR549" s="74"/>
      <c r="BS549" s="157"/>
      <c r="BT549" s="60"/>
      <c r="CP549" s="46"/>
      <c r="CQ549" s="46"/>
      <c r="CT549" s="57"/>
      <c r="CU549" s="74"/>
      <c r="CV549" s="157"/>
      <c r="CW549" s="60"/>
      <c r="DS549" s="46"/>
      <c r="DT549" s="46"/>
      <c r="DW549" s="57"/>
      <c r="DX549" s="74"/>
      <c r="DY549" s="157"/>
      <c r="DZ549" s="60"/>
      <c r="EV549" s="46"/>
      <c r="EW549" s="46"/>
      <c r="EZ549" s="57"/>
      <c r="FA549" s="74"/>
      <c r="FB549" s="157"/>
      <c r="FC549" s="60"/>
      <c r="FY549" s="46"/>
      <c r="FZ549" s="46"/>
      <c r="GC549" s="57"/>
      <c r="GD549" s="74"/>
      <c r="GE549" s="157"/>
      <c r="GF549" s="60"/>
      <c r="GS549" s="48">
        <v>12</v>
      </c>
      <c r="GT549" s="47">
        <v>1</v>
      </c>
      <c r="GU549" s="97" t="s">
        <v>240</v>
      </c>
      <c r="GV549" s="93">
        <f t="shared" si="844"/>
        <v>5</v>
      </c>
      <c r="GW549" s="47" t="s">
        <v>206</v>
      </c>
      <c r="GX549" s="99" t="str">
        <f t="shared" si="839"/>
        <v>Nn1</v>
      </c>
      <c r="GY549" s="48">
        <f t="shared" si="846"/>
        <v>0</v>
      </c>
      <c r="GZ549" s="307">
        <f t="shared" si="859"/>
        <v>0</v>
      </c>
      <c r="HA549" s="95">
        <f t="shared" si="845"/>
        <v>0</v>
      </c>
      <c r="HB549" s="51">
        <f t="shared" si="841"/>
        <v>0</v>
      </c>
      <c r="HC549" s="51">
        <f t="shared" si="842"/>
        <v>0</v>
      </c>
      <c r="HD549" s="453">
        <f t="shared" si="843"/>
        <v>0</v>
      </c>
    </row>
    <row r="550" spans="13:212">
      <c r="M550" s="49" t="str">
        <f t="shared" si="870"/>
        <v>A</v>
      </c>
      <c r="N550" s="201">
        <f t="shared" si="860"/>
        <v>1</v>
      </c>
      <c r="O550" s="47" t="str">
        <f t="shared" si="861"/>
        <v/>
      </c>
      <c r="P550" s="47" t="str">
        <f t="shared" si="862"/>
        <v/>
      </c>
      <c r="Q550" s="47">
        <f t="shared" si="863"/>
        <v>1</v>
      </c>
      <c r="R550" s="201" t="str">
        <f t="shared" si="864"/>
        <v/>
      </c>
      <c r="AE550" s="49" t="str">
        <f t="shared" si="871"/>
        <v>A</v>
      </c>
      <c r="AF550" s="201">
        <f t="shared" si="865"/>
        <v>1</v>
      </c>
      <c r="AG550" s="47" t="str">
        <f t="shared" si="866"/>
        <v/>
      </c>
      <c r="AH550" s="47" t="str">
        <f t="shared" si="867"/>
        <v/>
      </c>
      <c r="AI550" s="47">
        <f t="shared" si="868"/>
        <v>1</v>
      </c>
      <c r="AJ550" s="201" t="str">
        <f t="shared" si="869"/>
        <v/>
      </c>
      <c r="BM550" s="46"/>
      <c r="BN550" s="46"/>
      <c r="BQ550" s="57"/>
      <c r="BR550" s="74"/>
      <c r="BS550" s="157"/>
      <c r="BT550" s="60"/>
      <c r="CP550" s="46"/>
      <c r="CQ550" s="46"/>
      <c r="CT550" s="57"/>
      <c r="CU550" s="74"/>
      <c r="CV550" s="157"/>
      <c r="CW550" s="60"/>
      <c r="DS550" s="46"/>
      <c r="DT550" s="46"/>
      <c r="DW550" s="57"/>
      <c r="DX550" s="74"/>
      <c r="DY550" s="157"/>
      <c r="DZ550" s="60"/>
      <c r="EV550" s="46"/>
      <c r="EW550" s="46"/>
      <c r="EZ550" s="57"/>
      <c r="FA550" s="74"/>
      <c r="FB550" s="157"/>
      <c r="FC550" s="60"/>
      <c r="FY550" s="46"/>
      <c r="FZ550" s="46"/>
      <c r="GC550" s="57"/>
      <c r="GD550" s="74"/>
      <c r="GE550" s="157"/>
      <c r="GF550" s="60"/>
      <c r="GS550" s="48">
        <v>13</v>
      </c>
      <c r="GT550" s="47">
        <v>5</v>
      </c>
      <c r="GU550" s="97" t="s">
        <v>240</v>
      </c>
      <c r="GV550" s="93">
        <f t="shared" si="844"/>
        <v>5</v>
      </c>
      <c r="GW550" s="141" t="s">
        <v>130</v>
      </c>
      <c r="GX550" s="99" t="str">
        <f t="shared" si="839"/>
        <v>Sc5</v>
      </c>
      <c r="GY550" s="48">
        <f t="shared" si="846"/>
        <v>9000</v>
      </c>
      <c r="GZ550" s="307">
        <f t="shared" si="859"/>
        <v>23.164447724773293</v>
      </c>
      <c r="HA550" s="95">
        <f t="shared" si="845"/>
        <v>7558668.873972198</v>
      </c>
      <c r="HB550" s="51">
        <f t="shared" si="841"/>
        <v>1.8468673441802072E-7</v>
      </c>
      <c r="HC550" s="51">
        <f t="shared" si="842"/>
        <v>1.9844764005540126E-5</v>
      </c>
      <c r="HD550" s="453">
        <f t="shared" si="843"/>
        <v>2.9441815040768243E-3</v>
      </c>
    </row>
    <row r="551" spans="13:212">
      <c r="M551" s="49" t="str">
        <f t="shared" si="870"/>
        <v>A</v>
      </c>
      <c r="N551" s="201">
        <f t="shared" si="860"/>
        <v>1</v>
      </c>
      <c r="O551" s="47" t="str">
        <f t="shared" si="861"/>
        <v/>
      </c>
      <c r="P551" s="47" t="str">
        <f t="shared" si="862"/>
        <v/>
      </c>
      <c r="Q551" s="47">
        <f t="shared" si="863"/>
        <v>1</v>
      </c>
      <c r="R551" s="201" t="str">
        <f t="shared" si="864"/>
        <v/>
      </c>
      <c r="AE551" s="49" t="str">
        <f t="shared" si="871"/>
        <v>A</v>
      </c>
      <c r="AF551" s="201">
        <f t="shared" si="865"/>
        <v>1</v>
      </c>
      <c r="AG551" s="47" t="str">
        <f t="shared" si="866"/>
        <v/>
      </c>
      <c r="AH551" s="47" t="str">
        <f t="shared" si="867"/>
        <v/>
      </c>
      <c r="AI551" s="47">
        <f t="shared" si="868"/>
        <v>1</v>
      </c>
      <c r="AJ551" s="201" t="str">
        <f t="shared" si="869"/>
        <v/>
      </c>
      <c r="BM551" s="46"/>
      <c r="BN551" s="46"/>
      <c r="BQ551" s="57"/>
      <c r="BR551" s="74"/>
      <c r="BS551" s="157"/>
      <c r="BT551" s="60"/>
      <c r="CP551" s="46"/>
      <c r="CQ551" s="46"/>
      <c r="CT551" s="57"/>
      <c r="CU551" s="74"/>
      <c r="CV551" s="157"/>
      <c r="CW551" s="60"/>
      <c r="DS551" s="46"/>
      <c r="DT551" s="46"/>
      <c r="DW551" s="57"/>
      <c r="DX551" s="74"/>
      <c r="DY551" s="157"/>
      <c r="DZ551" s="60"/>
      <c r="EV551" s="46"/>
      <c r="EW551" s="46"/>
      <c r="EZ551" s="57"/>
      <c r="FA551" s="74"/>
      <c r="FB551" s="157"/>
      <c r="FC551" s="60"/>
      <c r="FY551" s="46"/>
      <c r="FZ551" s="46"/>
      <c r="GC551" s="57"/>
      <c r="GD551" s="74"/>
      <c r="GE551" s="157"/>
      <c r="GF551" s="60"/>
      <c r="GS551" s="48">
        <v>13</v>
      </c>
      <c r="GT551" s="47">
        <v>4</v>
      </c>
      <c r="GU551" s="97" t="s">
        <v>240</v>
      </c>
      <c r="GV551" s="93">
        <f t="shared" si="844"/>
        <v>5</v>
      </c>
      <c r="GW551" s="141" t="s">
        <v>130</v>
      </c>
      <c r="GX551" s="99" t="str">
        <f t="shared" si="839"/>
        <v>Sc4</v>
      </c>
      <c r="GY551" s="48">
        <f t="shared" si="846"/>
        <v>3000</v>
      </c>
      <c r="GZ551" s="307">
        <f t="shared" si="859"/>
        <v>1607.998746228013</v>
      </c>
      <c r="HA551" s="95">
        <f t="shared" si="845"/>
        <v>108888.38714005567</v>
      </c>
      <c r="HB551" s="51">
        <f t="shared" si="841"/>
        <v>1.2820337480850941E-5</v>
      </c>
      <c r="HC551" s="51">
        <f t="shared" si="842"/>
        <v>4.5918578935041471E-4</v>
      </c>
      <c r="HD551" s="453">
        <f t="shared" si="843"/>
        <v>2.2210646029062441E-2</v>
      </c>
    </row>
    <row r="552" spans="13:212">
      <c r="M552" s="49" t="str">
        <f t="shared" si="870"/>
        <v>A</v>
      </c>
      <c r="N552" s="201">
        <f t="shared" si="860"/>
        <v>1</v>
      </c>
      <c r="O552" s="47" t="str">
        <f t="shared" si="861"/>
        <v/>
      </c>
      <c r="P552" s="47" t="str">
        <f t="shared" si="862"/>
        <v/>
      </c>
      <c r="Q552" s="47">
        <f t="shared" si="863"/>
        <v>1</v>
      </c>
      <c r="R552" s="201" t="str">
        <f t="shared" si="864"/>
        <v/>
      </c>
      <c r="AE552" s="49" t="str">
        <f t="shared" si="871"/>
        <v>A</v>
      </c>
      <c r="AF552" s="201">
        <f t="shared" si="865"/>
        <v>1</v>
      </c>
      <c r="AG552" s="47" t="str">
        <f t="shared" si="866"/>
        <v/>
      </c>
      <c r="AH552" s="47" t="str">
        <f t="shared" si="867"/>
        <v/>
      </c>
      <c r="AI552" s="47">
        <f t="shared" si="868"/>
        <v>1</v>
      </c>
      <c r="AJ552" s="201">
        <f t="shared" si="869"/>
        <v>1</v>
      </c>
      <c r="BM552" s="46"/>
      <c r="BN552" s="46"/>
      <c r="BQ552" s="57"/>
      <c r="BR552" s="74"/>
      <c r="BS552" s="157"/>
      <c r="BT552" s="60"/>
      <c r="CP552" s="46"/>
      <c r="CQ552" s="46"/>
      <c r="CT552" s="57"/>
      <c r="CU552" s="74"/>
      <c r="CV552" s="157"/>
      <c r="CW552" s="60"/>
      <c r="DS552" s="46"/>
      <c r="DT552" s="46"/>
      <c r="DW552" s="57"/>
      <c r="DX552" s="74"/>
      <c r="DY552" s="157"/>
      <c r="DZ552" s="60"/>
      <c r="EV552" s="46"/>
      <c r="EW552" s="46"/>
      <c r="EZ552" s="57"/>
      <c r="FA552" s="74"/>
      <c r="FB552" s="157"/>
      <c r="FC552" s="60"/>
      <c r="FY552" s="46"/>
      <c r="FZ552" s="46"/>
      <c r="GC552" s="57"/>
      <c r="GD552" s="74"/>
      <c r="GE552" s="157"/>
      <c r="GF552" s="60"/>
      <c r="GS552" s="48">
        <v>13</v>
      </c>
      <c r="GT552" s="47">
        <v>3</v>
      </c>
      <c r="GU552" s="97" t="s">
        <v>240</v>
      </c>
      <c r="GV552" s="93">
        <f t="shared" si="844"/>
        <v>5</v>
      </c>
      <c r="GW552" s="141" t="s">
        <v>130</v>
      </c>
      <c r="GX552" s="99" t="str">
        <f t="shared" si="839"/>
        <v>Sc3</v>
      </c>
      <c r="GY552" s="48">
        <f t="shared" si="846"/>
        <v>600</v>
      </c>
      <c r="GZ552" s="307">
        <f t="shared" si="859"/>
        <v>40242.115081421776</v>
      </c>
      <c r="HA552" s="95">
        <f t="shared" si="845"/>
        <v>4350.9738403594338</v>
      </c>
      <c r="HB552" s="51">
        <f t="shared" si="841"/>
        <v>3.2084446427417291E-4</v>
      </c>
      <c r="HC552" s="51">
        <f t="shared" si="842"/>
        <v>2.2983360431268187E-3</v>
      </c>
      <c r="HD552" s="453">
        <f t="shared" si="843"/>
        <v>1.936043705047702E-2</v>
      </c>
    </row>
    <row r="553" spans="13:212">
      <c r="M553" s="49" t="str">
        <f t="shared" si="870"/>
        <v>A</v>
      </c>
      <c r="N553" s="201" t="str">
        <f t="shared" si="860"/>
        <v/>
      </c>
      <c r="O553" s="47" t="str">
        <f t="shared" si="861"/>
        <v/>
      </c>
      <c r="P553" s="47" t="str">
        <f t="shared" si="862"/>
        <v/>
      </c>
      <c r="Q553" s="47">
        <f t="shared" si="863"/>
        <v>1</v>
      </c>
      <c r="R553" s="201" t="str">
        <f t="shared" si="864"/>
        <v/>
      </c>
      <c r="AE553" s="49" t="str">
        <f t="shared" si="871"/>
        <v>A</v>
      </c>
      <c r="AF553" s="201">
        <f t="shared" si="865"/>
        <v>1</v>
      </c>
      <c r="AG553" s="47" t="str">
        <f t="shared" si="866"/>
        <v/>
      </c>
      <c r="AH553" s="47" t="str">
        <f t="shared" si="867"/>
        <v/>
      </c>
      <c r="AI553" s="47">
        <f t="shared" si="868"/>
        <v>1</v>
      </c>
      <c r="AJ553" s="201">
        <f t="shared" si="869"/>
        <v>1</v>
      </c>
      <c r="BM553" s="46"/>
      <c r="BN553" s="46"/>
      <c r="BR553" s="74"/>
      <c r="BT553" s="60"/>
      <c r="BU553" s="60"/>
      <c r="CP553" s="46"/>
      <c r="CQ553" s="46"/>
      <c r="CU553" s="74"/>
      <c r="CW553" s="60"/>
      <c r="CX553" s="60"/>
      <c r="DS553" s="46"/>
      <c r="DT553" s="46"/>
      <c r="DX553" s="74"/>
      <c r="DZ553" s="60"/>
      <c r="EA553" s="60"/>
      <c r="EV553" s="46"/>
      <c r="EW553" s="46"/>
      <c r="FA553" s="74"/>
      <c r="FC553" s="60"/>
      <c r="FD553" s="60"/>
      <c r="FY553" s="46"/>
      <c r="FZ553" s="46"/>
      <c r="GD553" s="74"/>
      <c r="GF553" s="60"/>
      <c r="GG553" s="60"/>
      <c r="GS553" s="48">
        <v>13</v>
      </c>
      <c r="GT553" s="47">
        <v>2</v>
      </c>
      <c r="GU553" s="97" t="s">
        <v>240</v>
      </c>
      <c r="GV553" s="93">
        <f t="shared" si="844"/>
        <v>5</v>
      </c>
      <c r="GW553" s="141" t="s">
        <v>130</v>
      </c>
      <c r="GX553" s="99" t="str">
        <f t="shared" si="839"/>
        <v>Sc2</v>
      </c>
      <c r="GY553" s="48">
        <f t="shared" si="846"/>
        <v>0</v>
      </c>
      <c r="GZ553" s="307">
        <f t="shared" si="859"/>
        <v>0</v>
      </c>
      <c r="HA553" s="95">
        <f t="shared" si="845"/>
        <v>0</v>
      </c>
      <c r="HB553" s="51">
        <f t="shared" si="841"/>
        <v>0</v>
      </c>
      <c r="HC553" s="51">
        <f t="shared" si="842"/>
        <v>0</v>
      </c>
      <c r="HD553" s="453">
        <f t="shared" si="843"/>
        <v>0</v>
      </c>
    </row>
    <row r="554" spans="13:212">
      <c r="M554" s="49" t="str">
        <f t="shared" si="870"/>
        <v>A</v>
      </c>
      <c r="N554" s="201" t="str">
        <f t="shared" si="860"/>
        <v/>
      </c>
      <c r="O554" s="47" t="str">
        <f t="shared" si="861"/>
        <v/>
      </c>
      <c r="P554" s="47" t="str">
        <f t="shared" si="862"/>
        <v/>
      </c>
      <c r="Q554" s="47">
        <f t="shared" si="863"/>
        <v>1</v>
      </c>
      <c r="R554" s="201" t="str">
        <f t="shared" si="864"/>
        <v/>
      </c>
      <c r="AE554" s="49" t="str">
        <f t="shared" si="871"/>
        <v>A</v>
      </c>
      <c r="AF554" s="201">
        <f t="shared" si="865"/>
        <v>1</v>
      </c>
      <c r="AG554" s="47" t="str">
        <f t="shared" si="866"/>
        <v/>
      </c>
      <c r="AH554" s="47" t="str">
        <f t="shared" si="867"/>
        <v/>
      </c>
      <c r="AI554" s="47">
        <f t="shared" si="868"/>
        <v>1</v>
      </c>
      <c r="AJ554" s="201">
        <f t="shared" si="869"/>
        <v>1</v>
      </c>
      <c r="BM554" s="46"/>
      <c r="BO554" s="49"/>
      <c r="BP554" s="49"/>
      <c r="BR554" s="74"/>
      <c r="BT554" s="60"/>
      <c r="CP554" s="46"/>
      <c r="CR554" s="49"/>
      <c r="CS554" s="49"/>
      <c r="CU554" s="74"/>
      <c r="CW554" s="60"/>
      <c r="DS554" s="46"/>
      <c r="DU554" s="49"/>
      <c r="DV554" s="49"/>
      <c r="DX554" s="74"/>
      <c r="DZ554" s="60"/>
      <c r="EV554" s="46"/>
      <c r="EX554" s="49"/>
      <c r="EY554" s="49"/>
      <c r="FA554" s="74"/>
      <c r="FC554" s="60"/>
      <c r="FY554" s="46"/>
      <c r="GA554" s="49"/>
      <c r="GB554" s="49"/>
      <c r="GD554" s="74"/>
      <c r="GF554" s="60"/>
      <c r="GS554" s="295">
        <v>1</v>
      </c>
      <c r="GT554" s="455">
        <v>5</v>
      </c>
      <c r="GU554" s="296" t="s">
        <v>240</v>
      </c>
      <c r="GV554" s="93">
        <f>+$GW$359</f>
        <v>8</v>
      </c>
      <c r="GW554" s="47" t="s">
        <v>206</v>
      </c>
      <c r="GX554" s="99" t="str">
        <f t="shared" ref="GX554:GX617" si="872">CONCATENATE(INDEX($AV$4:$AV$16,MATCH(GS554,$AT$4:$AT$16,0)),GT554)</f>
        <v>Wd5</v>
      </c>
      <c r="GY554" s="48">
        <f t="shared" si="846"/>
        <v>0</v>
      </c>
      <c r="GZ554" s="305">
        <f t="shared" ref="GZ554:GZ585" si="873">SUMIF($CP$244:$CP$317,GX554,$DD$244:$DD$317)*$GX$358/$AN$56*$AN$4/$AN$42</f>
        <v>0</v>
      </c>
      <c r="HA554" s="95">
        <f>IF(GZ554=0,0,$AN$4/GZ554)</f>
        <v>0</v>
      </c>
      <c r="HB554" s="51">
        <f t="shared" ref="HB554:HB617" si="874">GZ554/$GZ$306</f>
        <v>0</v>
      </c>
      <c r="HC554" s="51">
        <f t="shared" ref="HC554:HC617" si="875">PRODUCT(GY554:GZ554)/$AN$4/$AM$19</f>
        <v>0</v>
      </c>
      <c r="HD554" s="453">
        <f t="shared" ref="HD554:HD617" si="876">(GY554/$AM$19-HC$618)^2*GZ554/$AN$4</f>
        <v>0</v>
      </c>
    </row>
    <row r="555" spans="13:212">
      <c r="M555" s="49" t="str">
        <f t="shared" si="870"/>
        <v>A</v>
      </c>
      <c r="N555" s="201" t="str">
        <f t="shared" si="860"/>
        <v/>
      </c>
      <c r="O555" s="47" t="str">
        <f t="shared" si="861"/>
        <v/>
      </c>
      <c r="P555" s="47" t="str">
        <f t="shared" si="862"/>
        <v/>
      </c>
      <c r="Q555" s="47">
        <f t="shared" si="863"/>
        <v>1</v>
      </c>
      <c r="R555" s="201" t="str">
        <f t="shared" si="864"/>
        <v/>
      </c>
      <c r="AE555" s="49" t="str">
        <f t="shared" si="871"/>
        <v>A</v>
      </c>
      <c r="AF555" s="201">
        <f t="shared" si="865"/>
        <v>1</v>
      </c>
      <c r="AG555" s="47" t="str">
        <f t="shared" si="866"/>
        <v/>
      </c>
      <c r="AH555" s="47" t="str">
        <f t="shared" si="867"/>
        <v/>
      </c>
      <c r="AI555" s="47">
        <f t="shared" si="868"/>
        <v>1</v>
      </c>
      <c r="AJ555" s="201">
        <f t="shared" si="869"/>
        <v>1</v>
      </c>
      <c r="BM555" s="46"/>
      <c r="BN555" s="46"/>
      <c r="BQ555" s="57"/>
      <c r="BR555" s="74"/>
      <c r="BS555" s="157"/>
      <c r="BT555" s="60"/>
      <c r="CP555" s="46"/>
      <c r="CQ555" s="46"/>
      <c r="CT555" s="57"/>
      <c r="CU555" s="74"/>
      <c r="CV555" s="157"/>
      <c r="CW555" s="60"/>
      <c r="DS555" s="46"/>
      <c r="DT555" s="46"/>
      <c r="DW555" s="57"/>
      <c r="DX555" s="74"/>
      <c r="DY555" s="157"/>
      <c r="DZ555" s="60"/>
      <c r="EV555" s="46"/>
      <c r="EW555" s="46"/>
      <c r="EZ555" s="57"/>
      <c r="FA555" s="74"/>
      <c r="FB555" s="157"/>
      <c r="FC555" s="60"/>
      <c r="FY555" s="46"/>
      <c r="FZ555" s="46"/>
      <c r="GC555" s="57"/>
      <c r="GD555" s="74"/>
      <c r="GE555" s="157"/>
      <c r="GF555" s="60"/>
      <c r="GS555" s="48">
        <v>1</v>
      </c>
      <c r="GT555" s="47">
        <v>4</v>
      </c>
      <c r="GU555" s="97" t="s">
        <v>240</v>
      </c>
      <c r="GV555" s="93">
        <f t="shared" ref="GV555:GV617" si="877">+$GW$359</f>
        <v>8</v>
      </c>
      <c r="GW555" s="47" t="s">
        <v>206</v>
      </c>
      <c r="GX555" s="99" t="str">
        <f t="shared" si="872"/>
        <v>Wd4</v>
      </c>
      <c r="GY555" s="48">
        <f t="shared" si="846"/>
        <v>0</v>
      </c>
      <c r="GZ555" s="305">
        <f t="shared" si="873"/>
        <v>0</v>
      </c>
      <c r="HA555" s="95">
        <f t="shared" ref="HA555:HA617" si="878">IF(GZ555=0,0,$AN$4/GZ555)</f>
        <v>0</v>
      </c>
      <c r="HB555" s="51">
        <f t="shared" si="874"/>
        <v>0</v>
      </c>
      <c r="HC555" s="51">
        <f t="shared" si="875"/>
        <v>0</v>
      </c>
      <c r="HD555" s="453">
        <f t="shared" si="876"/>
        <v>0</v>
      </c>
    </row>
    <row r="556" spans="13:212">
      <c r="M556" s="49" t="str">
        <f t="shared" si="870"/>
        <v>A</v>
      </c>
      <c r="N556" s="201" t="str">
        <f t="shared" si="860"/>
        <v/>
      </c>
      <c r="O556" s="47" t="str">
        <f t="shared" si="861"/>
        <v/>
      </c>
      <c r="P556" s="47" t="str">
        <f t="shared" si="862"/>
        <v/>
      </c>
      <c r="Q556" s="47">
        <f t="shared" si="863"/>
        <v>1</v>
      </c>
      <c r="R556" s="201" t="str">
        <f t="shared" si="864"/>
        <v/>
      </c>
      <c r="AE556" s="49" t="str">
        <f t="shared" si="871"/>
        <v>A</v>
      </c>
      <c r="AF556" s="201" t="str">
        <f t="shared" si="865"/>
        <v/>
      </c>
      <c r="AG556" s="47" t="str">
        <f t="shared" si="866"/>
        <v/>
      </c>
      <c r="AH556" s="47" t="str">
        <f t="shared" si="867"/>
        <v/>
      </c>
      <c r="AI556" s="47">
        <f t="shared" si="868"/>
        <v>1</v>
      </c>
      <c r="AJ556" s="201" t="str">
        <f t="shared" si="869"/>
        <v/>
      </c>
      <c r="BM556" s="46"/>
      <c r="BN556" s="46"/>
      <c r="BQ556" s="57"/>
      <c r="BR556" s="74"/>
      <c r="BS556" s="157"/>
      <c r="BT556" s="60"/>
      <c r="CP556" s="46"/>
      <c r="CQ556" s="46"/>
      <c r="CT556" s="57"/>
      <c r="CU556" s="74"/>
      <c r="CV556" s="157"/>
      <c r="CW556" s="60"/>
      <c r="DS556" s="46"/>
      <c r="DT556" s="46"/>
      <c r="DW556" s="57"/>
      <c r="DX556" s="74"/>
      <c r="DY556" s="157"/>
      <c r="DZ556" s="60"/>
      <c r="EV556" s="46"/>
      <c r="EW556" s="46"/>
      <c r="EZ556" s="57"/>
      <c r="FA556" s="74"/>
      <c r="FB556" s="157"/>
      <c r="FC556" s="60"/>
      <c r="FY556" s="46"/>
      <c r="FZ556" s="46"/>
      <c r="GC556" s="57"/>
      <c r="GD556" s="74"/>
      <c r="GE556" s="157"/>
      <c r="GF556" s="60"/>
      <c r="GS556" s="48">
        <v>1</v>
      </c>
      <c r="GT556" s="47">
        <v>3</v>
      </c>
      <c r="GU556" s="97" t="s">
        <v>240</v>
      </c>
      <c r="GV556" s="93">
        <f t="shared" si="877"/>
        <v>8</v>
      </c>
      <c r="GW556" s="47" t="s">
        <v>206</v>
      </c>
      <c r="GX556" s="99" t="str">
        <f t="shared" si="872"/>
        <v>Wd3</v>
      </c>
      <c r="GY556" s="48">
        <f t="shared" si="846"/>
        <v>0</v>
      </c>
      <c r="GZ556" s="305">
        <f t="shared" si="873"/>
        <v>0</v>
      </c>
      <c r="HA556" s="95">
        <f t="shared" si="878"/>
        <v>0</v>
      </c>
      <c r="HB556" s="51">
        <f t="shared" si="874"/>
        <v>0</v>
      </c>
      <c r="HC556" s="51">
        <f t="shared" si="875"/>
        <v>0</v>
      </c>
      <c r="HD556" s="453">
        <f t="shared" si="876"/>
        <v>0</v>
      </c>
    </row>
    <row r="557" spans="13:212">
      <c r="M557" s="49" t="str">
        <f t="shared" si="870"/>
        <v>A</v>
      </c>
      <c r="N557" s="201" t="str">
        <f t="shared" si="860"/>
        <v/>
      </c>
      <c r="O557" s="47" t="str">
        <f t="shared" si="861"/>
        <v/>
      </c>
      <c r="P557" s="47" t="str">
        <f t="shared" si="862"/>
        <v/>
      </c>
      <c r="Q557" s="47">
        <f t="shared" si="863"/>
        <v>1</v>
      </c>
      <c r="R557" s="201" t="str">
        <f t="shared" si="864"/>
        <v/>
      </c>
      <c r="AE557" s="49" t="str">
        <f t="shared" si="871"/>
        <v>A</v>
      </c>
      <c r="AF557" s="201" t="str">
        <f t="shared" si="865"/>
        <v/>
      </c>
      <c r="AG557" s="47" t="str">
        <f t="shared" si="866"/>
        <v/>
      </c>
      <c r="AH557" s="47" t="str">
        <f t="shared" si="867"/>
        <v/>
      </c>
      <c r="AI557" s="47">
        <f t="shared" si="868"/>
        <v>1</v>
      </c>
      <c r="AJ557" s="201" t="str">
        <f t="shared" si="869"/>
        <v/>
      </c>
      <c r="BM557" s="46"/>
      <c r="BN557" s="46"/>
      <c r="BQ557" s="57"/>
      <c r="BR557" s="74"/>
      <c r="BS557" s="157"/>
      <c r="BT557" s="60"/>
      <c r="BU557" s="60"/>
      <c r="CP557" s="46"/>
      <c r="CQ557" s="46"/>
      <c r="CT557" s="57"/>
      <c r="CU557" s="74"/>
      <c r="CV557" s="157"/>
      <c r="CW557" s="60"/>
      <c r="CX557" s="60"/>
      <c r="DS557" s="46"/>
      <c r="DT557" s="46"/>
      <c r="DW557" s="57"/>
      <c r="DX557" s="74"/>
      <c r="DY557" s="157"/>
      <c r="DZ557" s="60"/>
      <c r="EA557" s="60"/>
      <c r="EV557" s="46"/>
      <c r="EW557" s="46"/>
      <c r="EZ557" s="57"/>
      <c r="FA557" s="74"/>
      <c r="FB557" s="157"/>
      <c r="FC557" s="60"/>
      <c r="FD557" s="60"/>
      <c r="FY557" s="46"/>
      <c r="FZ557" s="46"/>
      <c r="GC557" s="57"/>
      <c r="GD557" s="74"/>
      <c r="GE557" s="157"/>
      <c r="GF557" s="60"/>
      <c r="GG557" s="60"/>
      <c r="GS557" s="48">
        <v>1</v>
      </c>
      <c r="GT557" s="47">
        <v>2</v>
      </c>
      <c r="GU557" s="97" t="s">
        <v>240</v>
      </c>
      <c r="GV557" s="93">
        <f t="shared" si="877"/>
        <v>8</v>
      </c>
      <c r="GW557" s="47" t="s">
        <v>206</v>
      </c>
      <c r="GX557" s="99" t="str">
        <f t="shared" si="872"/>
        <v>Wd2</v>
      </c>
      <c r="GY557" s="48">
        <f t="shared" si="846"/>
        <v>0</v>
      </c>
      <c r="GZ557" s="305">
        <f t="shared" si="873"/>
        <v>0</v>
      </c>
      <c r="HA557" s="95">
        <f t="shared" si="878"/>
        <v>0</v>
      </c>
      <c r="HB557" s="51">
        <f t="shared" si="874"/>
        <v>0</v>
      </c>
      <c r="HC557" s="51">
        <f t="shared" si="875"/>
        <v>0</v>
      </c>
      <c r="HD557" s="453">
        <f t="shared" si="876"/>
        <v>0</v>
      </c>
    </row>
    <row r="558" spans="13:212">
      <c r="M558" s="49" t="str">
        <f t="shared" si="870"/>
        <v>A</v>
      </c>
      <c r="N558" s="201" t="str">
        <f t="shared" si="860"/>
        <v/>
      </c>
      <c r="O558" s="47" t="str">
        <f t="shared" si="861"/>
        <v/>
      </c>
      <c r="P558" s="47" t="str">
        <f t="shared" si="862"/>
        <v/>
      </c>
      <c r="Q558" s="47">
        <f t="shared" si="863"/>
        <v>1</v>
      </c>
      <c r="R558" s="201" t="str">
        <f t="shared" si="864"/>
        <v/>
      </c>
      <c r="AE558" s="49" t="str">
        <f t="shared" si="871"/>
        <v>A</v>
      </c>
      <c r="AF558" s="201" t="str">
        <f t="shared" si="865"/>
        <v/>
      </c>
      <c r="AG558" s="47" t="str">
        <f t="shared" si="866"/>
        <v/>
      </c>
      <c r="AH558" s="47" t="str">
        <f t="shared" si="867"/>
        <v/>
      </c>
      <c r="AI558" s="47">
        <f t="shared" si="868"/>
        <v>1</v>
      </c>
      <c r="AJ558" s="201" t="str">
        <f t="shared" si="869"/>
        <v/>
      </c>
      <c r="BM558" s="46"/>
      <c r="BN558" s="46"/>
      <c r="BQ558" s="57"/>
      <c r="BR558" s="74"/>
      <c r="BS558" s="157"/>
      <c r="BT558" s="60"/>
      <c r="BU558" s="60"/>
      <c r="CP558" s="46"/>
      <c r="CQ558" s="46"/>
      <c r="CT558" s="57"/>
      <c r="CU558" s="74"/>
      <c r="CV558" s="157"/>
      <c r="CW558" s="60"/>
      <c r="CX558" s="60"/>
      <c r="DS558" s="46"/>
      <c r="DT558" s="46"/>
      <c r="DW558" s="57"/>
      <c r="DX558" s="74"/>
      <c r="DY558" s="157"/>
      <c r="DZ558" s="60"/>
      <c r="EA558" s="60"/>
      <c r="EV558" s="46"/>
      <c r="EW558" s="46"/>
      <c r="EZ558" s="57"/>
      <c r="FA558" s="74"/>
      <c r="FB558" s="157"/>
      <c r="FC558" s="60"/>
      <c r="FD558" s="60"/>
      <c r="FY558" s="46"/>
      <c r="FZ558" s="46"/>
      <c r="GC558" s="57"/>
      <c r="GD558" s="74"/>
      <c r="GE558" s="157"/>
      <c r="GF558" s="60"/>
      <c r="GG558" s="60"/>
      <c r="GS558" s="48">
        <v>1</v>
      </c>
      <c r="GT558" s="47">
        <v>1</v>
      </c>
      <c r="GU558" s="97" t="s">
        <v>240</v>
      </c>
      <c r="GV558" s="93">
        <f t="shared" si="877"/>
        <v>8</v>
      </c>
      <c r="GW558" s="47" t="s">
        <v>206</v>
      </c>
      <c r="GX558" s="99" t="str">
        <f t="shared" si="872"/>
        <v>Wd1</v>
      </c>
      <c r="GY558" s="48">
        <f t="shared" si="846"/>
        <v>0</v>
      </c>
      <c r="GZ558" s="305">
        <f t="shared" si="873"/>
        <v>0</v>
      </c>
      <c r="HA558" s="95">
        <f t="shared" si="878"/>
        <v>0</v>
      </c>
      <c r="HB558" s="51">
        <f t="shared" si="874"/>
        <v>0</v>
      </c>
      <c r="HC558" s="51">
        <f t="shared" si="875"/>
        <v>0</v>
      </c>
      <c r="HD558" s="453">
        <f t="shared" si="876"/>
        <v>0</v>
      </c>
    </row>
    <row r="559" spans="13:212">
      <c r="M559" s="49" t="str">
        <f t="shared" si="870"/>
        <v>A</v>
      </c>
      <c r="N559" s="201" t="str">
        <f t="shared" si="860"/>
        <v/>
      </c>
      <c r="O559" s="47" t="str">
        <f t="shared" si="861"/>
        <v/>
      </c>
      <c r="P559" s="47" t="str">
        <f t="shared" si="862"/>
        <v/>
      </c>
      <c r="Q559" s="47">
        <f t="shared" si="863"/>
        <v>1</v>
      </c>
      <c r="R559" s="201" t="str">
        <f t="shared" si="864"/>
        <v/>
      </c>
      <c r="AE559" s="49" t="str">
        <f t="shared" si="871"/>
        <v>A</v>
      </c>
      <c r="AF559" s="201" t="str">
        <f t="shared" si="865"/>
        <v/>
      </c>
      <c r="AG559" s="47" t="str">
        <f t="shared" si="866"/>
        <v/>
      </c>
      <c r="AH559" s="47" t="str">
        <f t="shared" si="867"/>
        <v/>
      </c>
      <c r="AI559" s="47">
        <f t="shared" si="868"/>
        <v>1</v>
      </c>
      <c r="AJ559" s="201">
        <f t="shared" si="869"/>
        <v>1</v>
      </c>
      <c r="BM559" s="46"/>
      <c r="BN559" s="46"/>
      <c r="BQ559" s="57"/>
      <c r="BR559" s="74"/>
      <c r="BS559" s="157"/>
      <c r="BT559" s="60"/>
      <c r="BU559" s="82"/>
      <c r="CP559" s="46"/>
      <c r="CQ559" s="46"/>
      <c r="CT559" s="57"/>
      <c r="CU559" s="74"/>
      <c r="CV559" s="157"/>
      <c r="CW559" s="60"/>
      <c r="CX559" s="82"/>
      <c r="DS559" s="46"/>
      <c r="DT559" s="46"/>
      <c r="DW559" s="57"/>
      <c r="DX559" s="74"/>
      <c r="DY559" s="157"/>
      <c r="DZ559" s="60"/>
      <c r="EA559" s="82"/>
      <c r="EV559" s="46"/>
      <c r="EW559" s="46"/>
      <c r="EZ559" s="57"/>
      <c r="FA559" s="74"/>
      <c r="FB559" s="157"/>
      <c r="FC559" s="60"/>
      <c r="FD559" s="82"/>
      <c r="FY559" s="46"/>
      <c r="FZ559" s="46"/>
      <c r="GC559" s="57"/>
      <c r="GD559" s="74"/>
      <c r="GE559" s="157"/>
      <c r="GF559" s="60"/>
      <c r="GG559" s="82"/>
      <c r="GS559" s="48">
        <v>2</v>
      </c>
      <c r="GT559" s="47">
        <v>5</v>
      </c>
      <c r="GU559" s="97" t="s">
        <v>240</v>
      </c>
      <c r="GV559" s="93">
        <f t="shared" si="877"/>
        <v>8</v>
      </c>
      <c r="GW559" s="47" t="s">
        <v>206</v>
      </c>
      <c r="GX559" s="99" t="str">
        <f t="shared" si="872"/>
        <v>Pa5</v>
      </c>
      <c r="GY559" s="48">
        <f t="shared" ref="GY559:GY617" si="879">INDEX($AW$44:$BA$56,GS559,GT559)*GV559*IF(GW559="Scatter",$AM$19,1)</f>
        <v>16000</v>
      </c>
      <c r="GZ559" s="305">
        <f t="shared" si="873"/>
        <v>2196.3328213118384</v>
      </c>
      <c r="HA559" s="95">
        <f t="shared" si="878"/>
        <v>79720.335780175519</v>
      </c>
      <c r="HB559" s="51">
        <f t="shared" si="874"/>
        <v>1.7511038522597522E-5</v>
      </c>
      <c r="HC559" s="51">
        <f t="shared" si="875"/>
        <v>3.3450268875182044E-3</v>
      </c>
      <c r="HD559" s="453">
        <f t="shared" si="876"/>
        <v>0.88651681066736443</v>
      </c>
    </row>
    <row r="560" spans="13:212">
      <c r="M560" s="49" t="str">
        <f t="shared" si="870"/>
        <v>A</v>
      </c>
      <c r="N560" s="201" t="str">
        <f t="shared" si="860"/>
        <v/>
      </c>
      <c r="O560" s="47" t="str">
        <f t="shared" si="861"/>
        <v/>
      </c>
      <c r="P560" s="47" t="str">
        <f t="shared" si="862"/>
        <v/>
      </c>
      <c r="Q560" s="47">
        <f t="shared" si="863"/>
        <v>1</v>
      </c>
      <c r="R560" s="201" t="str">
        <f t="shared" si="864"/>
        <v/>
      </c>
      <c r="AE560" s="49" t="str">
        <f t="shared" si="871"/>
        <v>A</v>
      </c>
      <c r="AF560" s="201" t="str">
        <f t="shared" si="865"/>
        <v/>
      </c>
      <c r="AG560" s="47" t="str">
        <f t="shared" si="866"/>
        <v/>
      </c>
      <c r="AH560" s="47" t="str">
        <f t="shared" si="867"/>
        <v/>
      </c>
      <c r="AI560" s="47">
        <f t="shared" si="868"/>
        <v>1</v>
      </c>
      <c r="AJ560" s="201" t="str">
        <f t="shared" si="869"/>
        <v/>
      </c>
      <c r="BM560" s="46"/>
      <c r="BN560" s="46"/>
      <c r="BQ560" s="57"/>
      <c r="BR560" s="74"/>
      <c r="BS560" s="157"/>
      <c r="BT560" s="60"/>
      <c r="CP560" s="46"/>
      <c r="CQ560" s="46"/>
      <c r="CT560" s="57"/>
      <c r="CU560" s="74"/>
      <c r="CV560" s="157"/>
      <c r="CW560" s="60"/>
      <c r="DS560" s="46"/>
      <c r="DT560" s="46"/>
      <c r="DW560" s="57"/>
      <c r="DX560" s="74"/>
      <c r="DY560" s="157"/>
      <c r="DZ560" s="60"/>
      <c r="EV560" s="46"/>
      <c r="EW560" s="46"/>
      <c r="EZ560" s="57"/>
      <c r="FA560" s="74"/>
      <c r="FB560" s="157"/>
      <c r="FC560" s="60"/>
      <c r="FY560" s="46"/>
      <c r="FZ560" s="46"/>
      <c r="GC560" s="57"/>
      <c r="GD560" s="74"/>
      <c r="GE560" s="157"/>
      <c r="GF560" s="60"/>
      <c r="GS560" s="48">
        <v>2</v>
      </c>
      <c r="GT560" s="47">
        <v>4</v>
      </c>
      <c r="GU560" s="97" t="s">
        <v>240</v>
      </c>
      <c r="GV560" s="93">
        <f t="shared" si="877"/>
        <v>8</v>
      </c>
      <c r="GW560" s="47" t="s">
        <v>206</v>
      </c>
      <c r="GX560" s="99" t="str">
        <f t="shared" si="872"/>
        <v>Pa4</v>
      </c>
      <c r="GY560" s="48">
        <f t="shared" si="879"/>
        <v>4000</v>
      </c>
      <c r="GZ560" s="305">
        <f t="shared" si="873"/>
        <v>14459.19107363627</v>
      </c>
      <c r="HA560" s="95">
        <f t="shared" si="878"/>
        <v>12109.418093191218</v>
      </c>
      <c r="HB560" s="51">
        <f t="shared" si="874"/>
        <v>1.1528100360710036E-4</v>
      </c>
      <c r="HC560" s="51">
        <f t="shared" si="875"/>
        <v>5.5053567523737114E-3</v>
      </c>
      <c r="HD560" s="453">
        <f t="shared" si="876"/>
        <v>0.35802940980706205</v>
      </c>
    </row>
    <row r="561" spans="13:212">
      <c r="M561" s="49" t="str">
        <f t="shared" si="870"/>
        <v>A</v>
      </c>
      <c r="N561" s="201" t="str">
        <f t="shared" si="860"/>
        <v/>
      </c>
      <c r="O561" s="47" t="str">
        <f t="shared" si="861"/>
        <v/>
      </c>
      <c r="P561" s="47" t="str">
        <f t="shared" si="862"/>
        <v/>
      </c>
      <c r="Q561" s="47">
        <f t="shared" si="863"/>
        <v>1</v>
      </c>
      <c r="R561" s="201" t="str">
        <f t="shared" si="864"/>
        <v/>
      </c>
      <c r="AE561" s="49" t="str">
        <f t="shared" si="871"/>
        <v>A</v>
      </c>
      <c r="AF561" s="201" t="str">
        <f t="shared" si="865"/>
        <v/>
      </c>
      <c r="AG561" s="47" t="str">
        <f t="shared" si="866"/>
        <v/>
      </c>
      <c r="AH561" s="47" t="str">
        <f t="shared" si="867"/>
        <v/>
      </c>
      <c r="AI561" s="47">
        <f t="shared" si="868"/>
        <v>1</v>
      </c>
      <c r="AJ561" s="201" t="str">
        <f t="shared" si="869"/>
        <v/>
      </c>
      <c r="BM561" s="46"/>
      <c r="BN561" s="46"/>
      <c r="BQ561" s="57"/>
      <c r="BR561" s="74"/>
      <c r="BS561" s="157"/>
      <c r="BT561" s="60"/>
      <c r="CP561" s="46"/>
      <c r="CQ561" s="46"/>
      <c r="CT561" s="57"/>
      <c r="CU561" s="74"/>
      <c r="CV561" s="157"/>
      <c r="CW561" s="60"/>
      <c r="DS561" s="46"/>
      <c r="DT561" s="46"/>
      <c r="DW561" s="57"/>
      <c r="DX561" s="74"/>
      <c r="DY561" s="157"/>
      <c r="DZ561" s="60"/>
      <c r="EV561" s="46"/>
      <c r="EW561" s="46"/>
      <c r="EZ561" s="57"/>
      <c r="FA561" s="74"/>
      <c r="FB561" s="157"/>
      <c r="FC561" s="60"/>
      <c r="FY561" s="46"/>
      <c r="FZ561" s="46"/>
      <c r="GC561" s="57"/>
      <c r="GD561" s="74"/>
      <c r="GE561" s="157"/>
      <c r="GF561" s="60"/>
      <c r="GS561" s="48">
        <v>2</v>
      </c>
      <c r="GT561" s="47">
        <v>3</v>
      </c>
      <c r="GU561" s="97" t="s">
        <v>240</v>
      </c>
      <c r="GV561" s="93">
        <f t="shared" si="877"/>
        <v>8</v>
      </c>
      <c r="GW561" s="47" t="s">
        <v>206</v>
      </c>
      <c r="GX561" s="99" t="str">
        <f t="shared" si="872"/>
        <v>Pa3</v>
      </c>
      <c r="GY561" s="48">
        <f t="shared" si="879"/>
        <v>800</v>
      </c>
      <c r="GZ561" s="305">
        <f t="shared" si="873"/>
        <v>44969.914516359895</v>
      </c>
      <c r="HA561" s="95">
        <f t="shared" si="878"/>
        <v>3893.5450930488651</v>
      </c>
      <c r="HB561" s="51">
        <f t="shared" si="874"/>
        <v>3.5853851375018431E-4</v>
      </c>
      <c r="HC561" s="51">
        <f t="shared" si="875"/>
        <v>3.4244712760967619E-3</v>
      </c>
      <c r="HD561" s="453">
        <f t="shared" si="876"/>
        <v>4.0203700793573757E-2</v>
      </c>
    </row>
    <row r="562" spans="13:212">
      <c r="M562" s="49" t="str">
        <f t="shared" si="870"/>
        <v>A</v>
      </c>
      <c r="N562" s="201" t="str">
        <f t="shared" si="860"/>
        <v/>
      </c>
      <c r="O562" s="47" t="str">
        <f t="shared" si="861"/>
        <v/>
      </c>
      <c r="P562" s="47" t="str">
        <f t="shared" si="862"/>
        <v/>
      </c>
      <c r="Q562" s="47">
        <f t="shared" si="863"/>
        <v>1</v>
      </c>
      <c r="R562" s="201" t="str">
        <f t="shared" si="864"/>
        <v/>
      </c>
      <c r="AE562" s="49" t="str">
        <f t="shared" si="871"/>
        <v>A</v>
      </c>
      <c r="AF562" s="201" t="str">
        <f t="shared" si="865"/>
        <v/>
      </c>
      <c r="AG562" s="47" t="str">
        <f t="shared" si="866"/>
        <v/>
      </c>
      <c r="AH562" s="47" t="str">
        <f t="shared" si="867"/>
        <v/>
      </c>
      <c r="AI562" s="47">
        <f t="shared" si="868"/>
        <v>1</v>
      </c>
      <c r="AJ562" s="201" t="str">
        <f t="shared" si="869"/>
        <v/>
      </c>
      <c r="BM562" s="46"/>
      <c r="BN562" s="46"/>
      <c r="BQ562" s="57"/>
      <c r="BR562" s="74"/>
      <c r="BS562" s="157"/>
      <c r="BT562" s="60"/>
      <c r="CP562" s="46"/>
      <c r="CQ562" s="46"/>
      <c r="CT562" s="57"/>
      <c r="CU562" s="74"/>
      <c r="CV562" s="157"/>
      <c r="CW562" s="60"/>
      <c r="DS562" s="46"/>
      <c r="DT562" s="46"/>
      <c r="DW562" s="57"/>
      <c r="DX562" s="74"/>
      <c r="DY562" s="157"/>
      <c r="DZ562" s="60"/>
      <c r="EV562" s="46"/>
      <c r="EW562" s="46"/>
      <c r="EZ562" s="57"/>
      <c r="FA562" s="74"/>
      <c r="FB562" s="157"/>
      <c r="FC562" s="60"/>
      <c r="FY562" s="46"/>
      <c r="FZ562" s="46"/>
      <c r="GC562" s="57"/>
      <c r="GD562" s="74"/>
      <c r="GE562" s="157"/>
      <c r="GF562" s="60"/>
      <c r="GS562" s="48">
        <v>2</v>
      </c>
      <c r="GT562" s="47">
        <v>2</v>
      </c>
      <c r="GU562" s="97" t="s">
        <v>240</v>
      </c>
      <c r="GV562" s="93">
        <f t="shared" si="877"/>
        <v>8</v>
      </c>
      <c r="GW562" s="47" t="s">
        <v>206</v>
      </c>
      <c r="GX562" s="99" t="str">
        <f t="shared" si="872"/>
        <v>Pa2</v>
      </c>
      <c r="GY562" s="48">
        <f t="shared" si="879"/>
        <v>0</v>
      </c>
      <c r="GZ562" s="305">
        <f t="shared" si="873"/>
        <v>0</v>
      </c>
      <c r="HA562" s="95">
        <f t="shared" si="878"/>
        <v>0</v>
      </c>
      <c r="HB562" s="51">
        <f t="shared" si="874"/>
        <v>0</v>
      </c>
      <c r="HC562" s="51">
        <f t="shared" si="875"/>
        <v>0</v>
      </c>
      <c r="HD562" s="453">
        <f t="shared" si="876"/>
        <v>0</v>
      </c>
    </row>
    <row r="563" spans="13:212">
      <c r="M563" s="49" t="str">
        <f t="shared" si="870"/>
        <v>A</v>
      </c>
      <c r="N563" s="201" t="str">
        <f t="shared" si="860"/>
        <v/>
      </c>
      <c r="O563" s="47" t="str">
        <f t="shared" si="861"/>
        <v/>
      </c>
      <c r="P563" s="47" t="str">
        <f t="shared" si="862"/>
        <v/>
      </c>
      <c r="Q563" s="47">
        <f t="shared" si="863"/>
        <v>1</v>
      </c>
      <c r="R563" s="201" t="str">
        <f t="shared" si="864"/>
        <v/>
      </c>
      <c r="AE563" s="49" t="str">
        <f t="shared" si="871"/>
        <v>A</v>
      </c>
      <c r="AF563" s="201" t="str">
        <f t="shared" si="865"/>
        <v/>
      </c>
      <c r="AG563" s="47" t="str">
        <f t="shared" si="866"/>
        <v/>
      </c>
      <c r="AH563" s="47" t="str">
        <f t="shared" si="867"/>
        <v/>
      </c>
      <c r="AI563" s="47">
        <f t="shared" si="868"/>
        <v>1</v>
      </c>
      <c r="AJ563" s="201" t="str">
        <f t="shared" si="869"/>
        <v/>
      </c>
      <c r="BM563" s="46"/>
      <c r="BN563" s="46"/>
      <c r="BQ563" s="57"/>
      <c r="BR563" s="74"/>
      <c r="BS563" s="157"/>
      <c r="BT563" s="60"/>
      <c r="CP563" s="46"/>
      <c r="CQ563" s="46"/>
      <c r="CT563" s="57"/>
      <c r="CU563" s="74"/>
      <c r="CV563" s="157"/>
      <c r="CW563" s="60"/>
      <c r="DS563" s="46"/>
      <c r="DT563" s="46"/>
      <c r="DW563" s="57"/>
      <c r="DX563" s="74"/>
      <c r="DY563" s="157"/>
      <c r="DZ563" s="60"/>
      <c r="EV563" s="46"/>
      <c r="EW563" s="46"/>
      <c r="EZ563" s="57"/>
      <c r="FA563" s="74"/>
      <c r="FB563" s="157"/>
      <c r="FC563" s="60"/>
      <c r="FY563" s="46"/>
      <c r="FZ563" s="46"/>
      <c r="GC563" s="57"/>
      <c r="GD563" s="74"/>
      <c r="GE563" s="157"/>
      <c r="GF563" s="60"/>
      <c r="GS563" s="48">
        <v>2</v>
      </c>
      <c r="GT563" s="47">
        <v>1</v>
      </c>
      <c r="GU563" s="97" t="s">
        <v>240</v>
      </c>
      <c r="GV563" s="93">
        <f t="shared" si="877"/>
        <v>8</v>
      </c>
      <c r="GW563" s="47" t="s">
        <v>206</v>
      </c>
      <c r="GX563" s="99" t="str">
        <f t="shared" si="872"/>
        <v>Pa1</v>
      </c>
      <c r="GY563" s="48">
        <f t="shared" si="879"/>
        <v>0</v>
      </c>
      <c r="GZ563" s="305">
        <f t="shared" si="873"/>
        <v>0</v>
      </c>
      <c r="HA563" s="95">
        <f t="shared" si="878"/>
        <v>0</v>
      </c>
      <c r="HB563" s="51">
        <f t="shared" si="874"/>
        <v>0</v>
      </c>
      <c r="HC563" s="51">
        <f t="shared" si="875"/>
        <v>0</v>
      </c>
      <c r="HD563" s="453">
        <f t="shared" si="876"/>
        <v>0</v>
      </c>
    </row>
    <row r="564" spans="13:212">
      <c r="M564" s="49" t="str">
        <f t="shared" si="870"/>
        <v>A</v>
      </c>
      <c r="N564" s="201" t="str">
        <f t="shared" ref="N564:N592" si="880">IF(AND(COUNTIF(H68:H70,$AL$26)=0,COUNTIF(H68:H70,$M564)=0,H71&lt;&gt;""),1,"")</f>
        <v/>
      </c>
      <c r="O564" s="47" t="str">
        <f t="shared" ref="O564:O592" si="881">IF(AND(COUNTIF(I68:I71,$AL$26)=0,COUNTIF(I68:I71,$M564)=0,I71&lt;&gt;""),1,"")</f>
        <v/>
      </c>
      <c r="P564" s="47" t="str">
        <f t="shared" ref="P564:P592" si="882">IF(AND(COUNTIF(J68:J71,$AL$26)=0,COUNTIF(J68:J71,$M564)=0,J71&lt;&gt;""),1,"")</f>
        <v/>
      </c>
      <c r="Q564" s="47">
        <f t="shared" ref="Q564:Q592" si="883">IF(AND(COUNTIF(K68:K71,$AL$26)=0,COUNTIF(K68:K71,$M564)=0,K71&lt;&gt;""),1,"")</f>
        <v>1</v>
      </c>
      <c r="R564" s="201" t="str">
        <f t="shared" ref="R564:R592" si="884">IF(AND(COUNTIF(L68:L70,$AL$26)=0,COUNTIF(L68:L70,$M564)=0,L71&lt;&gt;""),1,"")</f>
        <v/>
      </c>
      <c r="AE564" s="49" t="str">
        <f t="shared" si="871"/>
        <v>A</v>
      </c>
      <c r="AF564" s="201" t="str">
        <f t="shared" ref="AF564:AF592" si="885">IF(AND(COUNTIF(Z68:Z70,$AL$26)=0,COUNTIF(Z68:Z70,$AE564)=0,Z71&lt;&gt;""),1,"")</f>
        <v/>
      </c>
      <c r="AG564" s="47" t="str">
        <f t="shared" ref="AG564:AG592" si="886">IF(AND(COUNTIF(AA68:AA71,$AL$26)=0,COUNTIF(AA68:AA71,$AE564)=0,AA71&lt;&gt;""),1,"")</f>
        <v/>
      </c>
      <c r="AH564" s="47" t="str">
        <f t="shared" ref="AH564:AH592" si="887">IF(AND(COUNTIF(AB68:AB71,$AL$26)=0,COUNTIF(AB68:AB71,$AE564)=0,AB71&lt;&gt;""),1,"")</f>
        <v/>
      </c>
      <c r="AI564" s="47">
        <f t="shared" ref="AI564:AI592" si="888">IF(AND(COUNTIF(AC68:AC71,$AL$26)=0,COUNTIF(AC68:AC71,$AE564)=0,AC71&lt;&gt;""),1,"")</f>
        <v>1</v>
      </c>
      <c r="AJ564" s="201" t="str">
        <f t="shared" ref="AJ564:AJ592" si="889">IF(AND(COUNTIF(AD68:AD70,$AL$26)=0,COUNTIF(AD68:AD70,$AE564)=0,AD71&lt;&gt;""),1,"")</f>
        <v/>
      </c>
      <c r="BM564" s="46"/>
      <c r="BN564" s="46"/>
      <c r="BQ564" s="57"/>
      <c r="BR564" s="74"/>
      <c r="BS564" s="157"/>
      <c r="BT564" s="60"/>
      <c r="CP564" s="46"/>
      <c r="CQ564" s="46"/>
      <c r="CT564" s="57"/>
      <c r="CU564" s="74"/>
      <c r="CV564" s="157"/>
      <c r="CW564" s="60"/>
      <c r="DS564" s="46"/>
      <c r="DT564" s="46"/>
      <c r="DW564" s="57"/>
      <c r="DX564" s="74"/>
      <c r="DY564" s="157"/>
      <c r="DZ564" s="60"/>
      <c r="EV564" s="46"/>
      <c r="EW564" s="46"/>
      <c r="EZ564" s="57"/>
      <c r="FA564" s="74"/>
      <c r="FB564" s="157"/>
      <c r="FC564" s="60"/>
      <c r="FY564" s="46"/>
      <c r="FZ564" s="46"/>
      <c r="GC564" s="57"/>
      <c r="GD564" s="74"/>
      <c r="GE564" s="157"/>
      <c r="GF564" s="60"/>
      <c r="GS564" s="48">
        <v>3</v>
      </c>
      <c r="GT564" s="47">
        <v>5</v>
      </c>
      <c r="GU564" s="97" t="s">
        <v>240</v>
      </c>
      <c r="GV564" s="93">
        <f t="shared" si="877"/>
        <v>8</v>
      </c>
      <c r="GW564" s="47" t="s">
        <v>206</v>
      </c>
      <c r="GX564" s="99" t="str">
        <f t="shared" si="872"/>
        <v>Pb5</v>
      </c>
      <c r="GY564" s="48">
        <f t="shared" si="879"/>
        <v>14400</v>
      </c>
      <c r="GZ564" s="305">
        <f t="shared" si="873"/>
        <v>2196.3328213118384</v>
      </c>
      <c r="HA564" s="95">
        <f t="shared" si="878"/>
        <v>79720.335780175519</v>
      </c>
      <c r="HB564" s="51">
        <f t="shared" si="874"/>
        <v>1.7511038522597522E-5</v>
      </c>
      <c r="HC564" s="51">
        <f t="shared" si="875"/>
        <v>3.0105241987663841E-3</v>
      </c>
      <c r="HD564" s="453">
        <f t="shared" si="876"/>
        <v>0.71758533174778816</v>
      </c>
    </row>
    <row r="565" spans="13:212">
      <c r="M565" s="49" t="str">
        <f t="shared" ref="M565:M592" si="890">M564</f>
        <v>A</v>
      </c>
      <c r="N565" s="201" t="str">
        <f t="shared" si="880"/>
        <v/>
      </c>
      <c r="O565" s="47" t="str">
        <f t="shared" si="881"/>
        <v/>
      </c>
      <c r="P565" s="47" t="str">
        <f t="shared" si="882"/>
        <v/>
      </c>
      <c r="Q565" s="47">
        <f t="shared" si="883"/>
        <v>1</v>
      </c>
      <c r="R565" s="201" t="str">
        <f t="shared" si="884"/>
        <v/>
      </c>
      <c r="AE565" s="49" t="str">
        <f t="shared" ref="AE565:AE592" si="891">AE564</f>
        <v>A</v>
      </c>
      <c r="AF565" s="201" t="str">
        <f t="shared" si="885"/>
        <v/>
      </c>
      <c r="AG565" s="47" t="str">
        <f t="shared" si="886"/>
        <v/>
      </c>
      <c r="AH565" s="47" t="str">
        <f t="shared" si="887"/>
        <v/>
      </c>
      <c r="AI565" s="47">
        <f t="shared" si="888"/>
        <v>1</v>
      </c>
      <c r="AJ565" s="201" t="str">
        <f t="shared" si="889"/>
        <v/>
      </c>
      <c r="BM565" s="46"/>
      <c r="BN565" s="46"/>
      <c r="BQ565" s="57"/>
      <c r="BR565" s="74"/>
      <c r="BS565" s="157"/>
      <c r="BT565" s="60"/>
      <c r="BV565" s="83"/>
      <c r="CP565" s="46"/>
      <c r="CQ565" s="46"/>
      <c r="CT565" s="57"/>
      <c r="CU565" s="74"/>
      <c r="CV565" s="157"/>
      <c r="CW565" s="60"/>
      <c r="CY565" s="83"/>
      <c r="DS565" s="46"/>
      <c r="DT565" s="46"/>
      <c r="DW565" s="57"/>
      <c r="DX565" s="74"/>
      <c r="DY565" s="157"/>
      <c r="DZ565" s="60"/>
      <c r="EB565" s="83"/>
      <c r="EV565" s="46"/>
      <c r="EW565" s="46"/>
      <c r="EZ565" s="57"/>
      <c r="FA565" s="74"/>
      <c r="FB565" s="157"/>
      <c r="FC565" s="60"/>
      <c r="FE565" s="83"/>
      <c r="FY565" s="46"/>
      <c r="FZ565" s="46"/>
      <c r="GC565" s="57"/>
      <c r="GD565" s="74"/>
      <c r="GE565" s="157"/>
      <c r="GF565" s="60"/>
      <c r="GH565" s="83"/>
      <c r="GS565" s="48">
        <v>3</v>
      </c>
      <c r="GT565" s="47">
        <v>4</v>
      </c>
      <c r="GU565" s="97" t="s">
        <v>240</v>
      </c>
      <c r="GV565" s="93">
        <f t="shared" si="877"/>
        <v>8</v>
      </c>
      <c r="GW565" s="47" t="s">
        <v>206</v>
      </c>
      <c r="GX565" s="99" t="str">
        <f t="shared" si="872"/>
        <v>Pb4</v>
      </c>
      <c r="GY565" s="48">
        <f t="shared" si="879"/>
        <v>2400</v>
      </c>
      <c r="GZ565" s="305">
        <f t="shared" si="873"/>
        <v>11128.086294646646</v>
      </c>
      <c r="HA565" s="95">
        <f t="shared" si="878"/>
        <v>15734.276798718856</v>
      </c>
      <c r="HB565" s="51">
        <f t="shared" si="874"/>
        <v>8.8722595181160767E-5</v>
      </c>
      <c r="HC565" s="51">
        <f t="shared" si="875"/>
        <v>2.5422204345138351E-3</v>
      </c>
      <c r="HD565" s="453">
        <f t="shared" si="876"/>
        <v>9.7552641027237111E-2</v>
      </c>
    </row>
    <row r="566" spans="13:212">
      <c r="M566" s="49" t="str">
        <f t="shared" si="890"/>
        <v>A</v>
      </c>
      <c r="N566" s="201" t="str">
        <f t="shared" si="880"/>
        <v/>
      </c>
      <c r="O566" s="47" t="str">
        <f t="shared" si="881"/>
        <v/>
      </c>
      <c r="P566" s="47" t="str">
        <f t="shared" si="882"/>
        <v/>
      </c>
      <c r="Q566" s="47">
        <f t="shared" si="883"/>
        <v>1</v>
      </c>
      <c r="R566" s="201" t="str">
        <f t="shared" si="884"/>
        <v/>
      </c>
      <c r="AE566" s="49" t="str">
        <f t="shared" si="891"/>
        <v>A</v>
      </c>
      <c r="AF566" s="201" t="str">
        <f t="shared" si="885"/>
        <v/>
      </c>
      <c r="AG566" s="47" t="str">
        <f t="shared" si="886"/>
        <v/>
      </c>
      <c r="AH566" s="47" t="str">
        <f t="shared" si="887"/>
        <v/>
      </c>
      <c r="AI566" s="47">
        <f t="shared" si="888"/>
        <v>1</v>
      </c>
      <c r="AJ566" s="201">
        <f t="shared" si="889"/>
        <v>1</v>
      </c>
      <c r="BM566" s="46"/>
      <c r="BN566" s="46"/>
      <c r="BQ566" s="57"/>
      <c r="BR566" s="74"/>
      <c r="BS566" s="157"/>
      <c r="BT566" s="60"/>
      <c r="CP566" s="46"/>
      <c r="CQ566" s="46"/>
      <c r="CT566" s="57"/>
      <c r="CU566" s="74"/>
      <c r="CV566" s="157"/>
      <c r="CW566" s="60"/>
      <c r="DS566" s="46"/>
      <c r="DT566" s="46"/>
      <c r="DW566" s="57"/>
      <c r="DX566" s="74"/>
      <c r="DY566" s="157"/>
      <c r="DZ566" s="60"/>
      <c r="EV566" s="46"/>
      <c r="EW566" s="46"/>
      <c r="EZ566" s="57"/>
      <c r="FA566" s="74"/>
      <c r="FB566" s="157"/>
      <c r="FC566" s="60"/>
      <c r="FY566" s="46"/>
      <c r="FZ566" s="46"/>
      <c r="GC566" s="57"/>
      <c r="GD566" s="74"/>
      <c r="GE566" s="157"/>
      <c r="GF566" s="60"/>
      <c r="GS566" s="48">
        <v>3</v>
      </c>
      <c r="GT566" s="47">
        <v>3</v>
      </c>
      <c r="GU566" s="97" t="s">
        <v>240</v>
      </c>
      <c r="GV566" s="93">
        <f t="shared" si="877"/>
        <v>8</v>
      </c>
      <c r="GW566" s="47" t="s">
        <v>206</v>
      </c>
      <c r="GX566" s="99" t="str">
        <f t="shared" si="872"/>
        <v>Pb3</v>
      </c>
      <c r="GY566" s="48">
        <f t="shared" si="879"/>
        <v>400</v>
      </c>
      <c r="GZ566" s="305">
        <f t="shared" si="873"/>
        <v>47468.243100602114</v>
      </c>
      <c r="HA566" s="95">
        <f t="shared" si="878"/>
        <v>3688.6216670989247</v>
      </c>
      <c r="HB566" s="51">
        <f t="shared" si="874"/>
        <v>3.7845732006963904E-4</v>
      </c>
      <c r="HC566" s="51">
        <f t="shared" si="875"/>
        <v>1.8073598401621802E-3</v>
      </c>
      <c r="HD566" s="453">
        <f t="shared" si="876"/>
        <v>9.2611315681414823E-3</v>
      </c>
    </row>
    <row r="567" spans="13:212">
      <c r="M567" s="49" t="str">
        <f t="shared" si="890"/>
        <v>A</v>
      </c>
      <c r="N567" s="201" t="str">
        <f t="shared" si="880"/>
        <v/>
      </c>
      <c r="O567" s="47" t="str">
        <f t="shared" si="881"/>
        <v/>
      </c>
      <c r="P567" s="47" t="str">
        <f t="shared" si="882"/>
        <v/>
      </c>
      <c r="Q567" s="47">
        <f t="shared" si="883"/>
        <v>1</v>
      </c>
      <c r="R567" s="201" t="str">
        <f t="shared" si="884"/>
        <v/>
      </c>
      <c r="AE567" s="49" t="str">
        <f t="shared" si="891"/>
        <v>A</v>
      </c>
      <c r="AF567" s="201" t="str">
        <f t="shared" si="885"/>
        <v/>
      </c>
      <c r="AG567" s="47" t="str">
        <f t="shared" si="886"/>
        <v/>
      </c>
      <c r="AH567" s="47" t="str">
        <f t="shared" si="887"/>
        <v/>
      </c>
      <c r="AI567" s="47">
        <f t="shared" si="888"/>
        <v>1</v>
      </c>
      <c r="AJ567" s="201" t="str">
        <f t="shared" si="889"/>
        <v/>
      </c>
      <c r="BM567" s="46"/>
      <c r="BN567" s="46"/>
      <c r="BQ567" s="60"/>
      <c r="BR567" s="74"/>
      <c r="BT567" s="60"/>
      <c r="CP567" s="46"/>
      <c r="CQ567" s="46"/>
      <c r="CT567" s="60"/>
      <c r="CU567" s="74"/>
      <c r="CW567" s="60"/>
      <c r="DS567" s="46"/>
      <c r="DT567" s="46"/>
      <c r="DW567" s="60"/>
      <c r="DX567" s="74"/>
      <c r="DZ567" s="60"/>
      <c r="EV567" s="46"/>
      <c r="EW567" s="46"/>
      <c r="EZ567" s="60"/>
      <c r="FA567" s="74"/>
      <c r="FC567" s="60"/>
      <c r="FY567" s="46"/>
      <c r="FZ567" s="46"/>
      <c r="GC567" s="60"/>
      <c r="GD567" s="74"/>
      <c r="GF567" s="60"/>
      <c r="GS567" s="48">
        <v>3</v>
      </c>
      <c r="GT567" s="47">
        <v>2</v>
      </c>
      <c r="GU567" s="97" t="s">
        <v>240</v>
      </c>
      <c r="GV567" s="93">
        <f t="shared" si="877"/>
        <v>8</v>
      </c>
      <c r="GW567" s="47" t="s">
        <v>206</v>
      </c>
      <c r="GX567" s="99" t="str">
        <f t="shared" si="872"/>
        <v>Pb2</v>
      </c>
      <c r="GY567" s="48">
        <f t="shared" si="879"/>
        <v>0</v>
      </c>
      <c r="GZ567" s="305">
        <f t="shared" si="873"/>
        <v>0</v>
      </c>
      <c r="HA567" s="95">
        <f t="shared" si="878"/>
        <v>0</v>
      </c>
      <c r="HB567" s="51">
        <f t="shared" si="874"/>
        <v>0</v>
      </c>
      <c r="HC567" s="51">
        <f t="shared" si="875"/>
        <v>0</v>
      </c>
      <c r="HD567" s="453">
        <f t="shared" si="876"/>
        <v>0</v>
      </c>
    </row>
    <row r="568" spans="13:212">
      <c r="M568" s="49" t="str">
        <f t="shared" si="890"/>
        <v>A</v>
      </c>
      <c r="N568" s="201" t="str">
        <f t="shared" si="880"/>
        <v/>
      </c>
      <c r="O568" s="47" t="str">
        <f t="shared" si="881"/>
        <v/>
      </c>
      <c r="P568" s="47" t="str">
        <f t="shared" si="882"/>
        <v/>
      </c>
      <c r="Q568" s="47">
        <f t="shared" si="883"/>
        <v>1</v>
      </c>
      <c r="R568" s="201" t="str">
        <f t="shared" si="884"/>
        <v/>
      </c>
      <c r="AE568" s="49" t="str">
        <f t="shared" si="891"/>
        <v>A</v>
      </c>
      <c r="AF568" s="201" t="str">
        <f t="shared" si="885"/>
        <v/>
      </c>
      <c r="AG568" s="47" t="str">
        <f t="shared" si="886"/>
        <v/>
      </c>
      <c r="AH568" s="47" t="str">
        <f t="shared" si="887"/>
        <v/>
      </c>
      <c r="AI568" s="47">
        <f t="shared" si="888"/>
        <v>1</v>
      </c>
      <c r="AJ568" s="201" t="str">
        <f t="shared" si="889"/>
        <v/>
      </c>
      <c r="BM568" s="46"/>
      <c r="BN568" s="46"/>
      <c r="BQ568" s="57"/>
      <c r="BR568" s="74"/>
      <c r="BS568" s="157"/>
      <c r="BT568" s="60"/>
      <c r="BV568" s="83"/>
      <c r="CP568" s="46"/>
      <c r="CQ568" s="46"/>
      <c r="CT568" s="57"/>
      <c r="CU568" s="74"/>
      <c r="CV568" s="157"/>
      <c r="CW568" s="60"/>
      <c r="CY568" s="83"/>
      <c r="DS568" s="46"/>
      <c r="DT568" s="46"/>
      <c r="DW568" s="57"/>
      <c r="DX568" s="74"/>
      <c r="DY568" s="157"/>
      <c r="DZ568" s="60"/>
      <c r="EB568" s="83"/>
      <c r="EV568" s="46"/>
      <c r="EW568" s="46"/>
      <c r="EZ568" s="57"/>
      <c r="FA568" s="74"/>
      <c r="FB568" s="157"/>
      <c r="FC568" s="60"/>
      <c r="FE568" s="83"/>
      <c r="FY568" s="46"/>
      <c r="FZ568" s="46"/>
      <c r="GC568" s="57"/>
      <c r="GD568" s="74"/>
      <c r="GE568" s="157"/>
      <c r="GF568" s="60"/>
      <c r="GH568" s="83"/>
      <c r="GS568" s="48">
        <v>3</v>
      </c>
      <c r="GT568" s="47">
        <v>1</v>
      </c>
      <c r="GU568" s="97" t="s">
        <v>240</v>
      </c>
      <c r="GV568" s="93">
        <f t="shared" si="877"/>
        <v>8</v>
      </c>
      <c r="GW568" s="47" t="s">
        <v>206</v>
      </c>
      <c r="GX568" s="99" t="str">
        <f t="shared" si="872"/>
        <v>Pb1</v>
      </c>
      <c r="GY568" s="48">
        <f t="shared" si="879"/>
        <v>0</v>
      </c>
      <c r="GZ568" s="305">
        <f t="shared" si="873"/>
        <v>0</v>
      </c>
      <c r="HA568" s="95">
        <f t="shared" si="878"/>
        <v>0</v>
      </c>
      <c r="HB568" s="51">
        <f t="shared" si="874"/>
        <v>0</v>
      </c>
      <c r="HC568" s="51">
        <f t="shared" si="875"/>
        <v>0</v>
      </c>
      <c r="HD568" s="453">
        <f t="shared" si="876"/>
        <v>0</v>
      </c>
    </row>
    <row r="569" spans="13:212">
      <c r="M569" s="49" t="str">
        <f t="shared" si="890"/>
        <v>A</v>
      </c>
      <c r="N569" s="201" t="str">
        <f t="shared" si="880"/>
        <v/>
      </c>
      <c r="O569" s="47" t="str">
        <f t="shared" si="881"/>
        <v/>
      </c>
      <c r="P569" s="47" t="str">
        <f t="shared" si="882"/>
        <v/>
      </c>
      <c r="Q569" s="47">
        <f t="shared" si="883"/>
        <v>1</v>
      </c>
      <c r="R569" s="201" t="str">
        <f t="shared" si="884"/>
        <v/>
      </c>
      <c r="AE569" s="49" t="str">
        <f t="shared" si="891"/>
        <v>A</v>
      </c>
      <c r="AF569" s="201" t="str">
        <f t="shared" si="885"/>
        <v/>
      </c>
      <c r="AG569" s="47" t="str">
        <f t="shared" si="886"/>
        <v/>
      </c>
      <c r="AH569" s="47" t="str">
        <f t="shared" si="887"/>
        <v/>
      </c>
      <c r="AI569" s="47">
        <f t="shared" si="888"/>
        <v>1</v>
      </c>
      <c r="AJ569" s="201" t="str">
        <f t="shared" si="889"/>
        <v/>
      </c>
      <c r="BM569" s="46"/>
      <c r="BN569" s="46"/>
      <c r="BQ569" s="57"/>
      <c r="BR569" s="74"/>
      <c r="BS569" s="157"/>
      <c r="BT569" s="60"/>
      <c r="CP569" s="46"/>
      <c r="CQ569" s="46"/>
      <c r="CT569" s="57"/>
      <c r="CU569" s="74"/>
      <c r="CV569" s="157"/>
      <c r="CW569" s="60"/>
      <c r="DS569" s="46"/>
      <c r="DT569" s="46"/>
      <c r="DW569" s="57"/>
      <c r="DX569" s="74"/>
      <c r="DY569" s="157"/>
      <c r="DZ569" s="60"/>
      <c r="EV569" s="46"/>
      <c r="EW569" s="46"/>
      <c r="EZ569" s="57"/>
      <c r="FA569" s="74"/>
      <c r="FB569" s="157"/>
      <c r="FC569" s="60"/>
      <c r="FY569" s="46"/>
      <c r="FZ569" s="46"/>
      <c r="GC569" s="57"/>
      <c r="GD569" s="74"/>
      <c r="GE569" s="157"/>
      <c r="GF569" s="60"/>
      <c r="GS569" s="48">
        <v>4</v>
      </c>
      <c r="GT569" s="47">
        <v>5</v>
      </c>
      <c r="GU569" s="97" t="s">
        <v>240</v>
      </c>
      <c r="GV569" s="93">
        <f t="shared" si="877"/>
        <v>8</v>
      </c>
      <c r="GW569" s="47" t="s">
        <v>206</v>
      </c>
      <c r="GX569" s="99" t="str">
        <f t="shared" si="872"/>
        <v>Pc5</v>
      </c>
      <c r="GY569" s="48">
        <f t="shared" si="879"/>
        <v>14400</v>
      </c>
      <c r="GZ569" s="305">
        <f t="shared" si="873"/>
        <v>3514.1325140989411</v>
      </c>
      <c r="HA569" s="95">
        <f t="shared" si="878"/>
        <v>49825.209862609707</v>
      </c>
      <c r="HB569" s="51">
        <f t="shared" si="874"/>
        <v>2.8017661636156036E-5</v>
      </c>
      <c r="HC569" s="51">
        <f t="shared" si="875"/>
        <v>4.8168387180262135E-3</v>
      </c>
      <c r="HD569" s="453">
        <f t="shared" si="876"/>
        <v>1.1481365307964608</v>
      </c>
    </row>
    <row r="570" spans="13:212">
      <c r="M570" s="49" t="str">
        <f t="shared" si="890"/>
        <v>A</v>
      </c>
      <c r="N570" s="201" t="str">
        <f t="shared" si="880"/>
        <v/>
      </c>
      <c r="O570" s="47" t="str">
        <f t="shared" si="881"/>
        <v/>
      </c>
      <c r="P570" s="47" t="str">
        <f t="shared" si="882"/>
        <v/>
      </c>
      <c r="Q570" s="47">
        <f t="shared" si="883"/>
        <v>1</v>
      </c>
      <c r="R570" s="201" t="str">
        <f t="shared" si="884"/>
        <v/>
      </c>
      <c r="AE570" s="49" t="str">
        <f t="shared" si="891"/>
        <v>A</v>
      </c>
      <c r="AF570" s="201" t="str">
        <f t="shared" si="885"/>
        <v/>
      </c>
      <c r="AG570" s="47" t="str">
        <f t="shared" si="886"/>
        <v/>
      </c>
      <c r="AH570" s="47" t="str">
        <f t="shared" si="887"/>
        <v/>
      </c>
      <c r="AI570" s="47">
        <f t="shared" si="888"/>
        <v>1</v>
      </c>
      <c r="AJ570" s="201">
        <f t="shared" si="889"/>
        <v>1</v>
      </c>
      <c r="BM570" s="46"/>
      <c r="BN570" s="46"/>
      <c r="BQ570" s="57"/>
      <c r="BR570" s="74"/>
      <c r="BS570" s="157"/>
      <c r="BT570" s="60"/>
      <c r="CP570" s="46"/>
      <c r="CQ570" s="46"/>
      <c r="CT570" s="57"/>
      <c r="CU570" s="74"/>
      <c r="CV570" s="157"/>
      <c r="CW570" s="60"/>
      <c r="DS570" s="46"/>
      <c r="DT570" s="46"/>
      <c r="DW570" s="57"/>
      <c r="DX570" s="74"/>
      <c r="DY570" s="157"/>
      <c r="DZ570" s="60"/>
      <c r="EV570" s="46"/>
      <c r="EW570" s="46"/>
      <c r="EZ570" s="57"/>
      <c r="FA570" s="74"/>
      <c r="FB570" s="157"/>
      <c r="FC570" s="60"/>
      <c r="FY570" s="46"/>
      <c r="FZ570" s="46"/>
      <c r="GC570" s="57"/>
      <c r="GD570" s="74"/>
      <c r="GE570" s="157"/>
      <c r="GF570" s="60"/>
      <c r="GS570" s="48">
        <v>4</v>
      </c>
      <c r="GT570" s="47">
        <v>4</v>
      </c>
      <c r="GU570" s="97" t="s">
        <v>240</v>
      </c>
      <c r="GV570" s="93">
        <f t="shared" si="877"/>
        <v>8</v>
      </c>
      <c r="GW570" s="47" t="s">
        <v>206</v>
      </c>
      <c r="GX570" s="99" t="str">
        <f t="shared" si="872"/>
        <v>Pc4</v>
      </c>
      <c r="GY570" s="48">
        <f t="shared" si="879"/>
        <v>2400</v>
      </c>
      <c r="GZ570" s="305">
        <f t="shared" si="873"/>
        <v>14251.759640512375</v>
      </c>
      <c r="HA570" s="95">
        <f t="shared" si="878"/>
        <v>12285.668185301021</v>
      </c>
      <c r="HB570" s="51">
        <f t="shared" si="874"/>
        <v>1.1362718330218838E-4</v>
      </c>
      <c r="HC570" s="51">
        <f t="shared" si="875"/>
        <v>3.2558261705177196E-3</v>
      </c>
      <c r="HD570" s="453">
        <f t="shared" si="876"/>
        <v>0.12493583850856688</v>
      </c>
    </row>
    <row r="571" spans="13:212">
      <c r="M571" s="49" t="str">
        <f t="shared" si="890"/>
        <v>A</v>
      </c>
      <c r="N571" s="201" t="str">
        <f t="shared" si="880"/>
        <v/>
      </c>
      <c r="O571" s="47" t="str">
        <f t="shared" si="881"/>
        <v/>
      </c>
      <c r="P571" s="47" t="str">
        <f t="shared" si="882"/>
        <v/>
      </c>
      <c r="Q571" s="47" t="str">
        <f t="shared" si="883"/>
        <v/>
      </c>
      <c r="R571" s="201" t="str">
        <f t="shared" si="884"/>
        <v/>
      </c>
      <c r="AE571" s="49" t="str">
        <f t="shared" si="891"/>
        <v>A</v>
      </c>
      <c r="AF571" s="201" t="str">
        <f t="shared" si="885"/>
        <v/>
      </c>
      <c r="AG571" s="47" t="str">
        <f t="shared" si="886"/>
        <v/>
      </c>
      <c r="AH571" s="47" t="str">
        <f t="shared" si="887"/>
        <v/>
      </c>
      <c r="AI571" s="47">
        <f t="shared" si="888"/>
        <v>1</v>
      </c>
      <c r="AJ571" s="201">
        <f t="shared" si="889"/>
        <v>1</v>
      </c>
      <c r="BM571" s="46"/>
      <c r="BN571" s="46"/>
      <c r="BQ571" s="57"/>
      <c r="BR571" s="74"/>
      <c r="BS571" s="157"/>
      <c r="BT571" s="60"/>
      <c r="CP571" s="46"/>
      <c r="CQ571" s="46"/>
      <c r="CT571" s="57"/>
      <c r="CU571" s="74"/>
      <c r="CV571" s="157"/>
      <c r="CW571" s="60"/>
      <c r="DS571" s="46"/>
      <c r="DT571" s="46"/>
      <c r="DW571" s="57"/>
      <c r="DX571" s="74"/>
      <c r="DY571" s="157"/>
      <c r="DZ571" s="60"/>
      <c r="EV571" s="46"/>
      <c r="EW571" s="46"/>
      <c r="EZ571" s="57"/>
      <c r="FA571" s="74"/>
      <c r="FB571" s="157"/>
      <c r="FC571" s="60"/>
      <c r="FY571" s="46"/>
      <c r="FZ571" s="46"/>
      <c r="GC571" s="57"/>
      <c r="GD571" s="74"/>
      <c r="GE571" s="157"/>
      <c r="GF571" s="60"/>
      <c r="GS571" s="48">
        <v>4</v>
      </c>
      <c r="GT571" s="47">
        <v>3</v>
      </c>
      <c r="GU571" s="97" t="s">
        <v>240</v>
      </c>
      <c r="GV571" s="93">
        <f t="shared" si="877"/>
        <v>8</v>
      </c>
      <c r="GW571" s="47" t="s">
        <v>206</v>
      </c>
      <c r="GX571" s="99" t="str">
        <f t="shared" si="872"/>
        <v>Pc3</v>
      </c>
      <c r="GY571" s="48">
        <f t="shared" si="879"/>
        <v>240</v>
      </c>
      <c r="GZ571" s="305">
        <f t="shared" si="873"/>
        <v>88829.460773056591</v>
      </c>
      <c r="HA571" s="95">
        <f t="shared" si="878"/>
        <v>1971.1072033559878</v>
      </c>
      <c r="HB571" s="51">
        <f t="shared" si="874"/>
        <v>7.0822422469172218E-4</v>
      </c>
      <c r="HC571" s="51">
        <f t="shared" si="875"/>
        <v>2.0293163117610443E-3</v>
      </c>
      <c r="HD571" s="453">
        <f t="shared" si="876"/>
        <v>5.1240515394311388E-3</v>
      </c>
    </row>
    <row r="572" spans="13:212">
      <c r="M572" s="49" t="str">
        <f t="shared" si="890"/>
        <v>A</v>
      </c>
      <c r="N572" s="201" t="str">
        <f t="shared" si="880"/>
        <v/>
      </c>
      <c r="O572" s="47" t="str">
        <f t="shared" si="881"/>
        <v/>
      </c>
      <c r="P572" s="47" t="str">
        <f t="shared" si="882"/>
        <v/>
      </c>
      <c r="Q572" s="47" t="str">
        <f t="shared" si="883"/>
        <v/>
      </c>
      <c r="R572" s="201" t="str">
        <f t="shared" si="884"/>
        <v/>
      </c>
      <c r="AE572" s="49" t="str">
        <f t="shared" si="891"/>
        <v>A</v>
      </c>
      <c r="AF572" s="201" t="str">
        <f t="shared" si="885"/>
        <v/>
      </c>
      <c r="AG572" s="47" t="str">
        <f t="shared" si="886"/>
        <v/>
      </c>
      <c r="AH572" s="47" t="str">
        <f t="shared" si="887"/>
        <v/>
      </c>
      <c r="AI572" s="47" t="str">
        <f t="shared" si="888"/>
        <v/>
      </c>
      <c r="AJ572" s="201" t="str">
        <f t="shared" si="889"/>
        <v/>
      </c>
      <c r="BM572" s="46"/>
      <c r="BN572" s="46"/>
      <c r="BQ572" s="60"/>
      <c r="BR572" s="74"/>
      <c r="BT572" s="60"/>
      <c r="CP572" s="46"/>
      <c r="CQ572" s="46"/>
      <c r="CT572" s="60"/>
      <c r="CU572" s="74"/>
      <c r="CW572" s="60"/>
      <c r="DS572" s="46"/>
      <c r="DT572" s="46"/>
      <c r="DW572" s="60"/>
      <c r="DX572" s="74"/>
      <c r="DZ572" s="60"/>
      <c r="EV572" s="46"/>
      <c r="EW572" s="46"/>
      <c r="EZ572" s="60"/>
      <c r="FA572" s="74"/>
      <c r="FC572" s="60"/>
      <c r="FY572" s="46"/>
      <c r="FZ572" s="46"/>
      <c r="GC572" s="60"/>
      <c r="GD572" s="74"/>
      <c r="GF572" s="60"/>
      <c r="GS572" s="48">
        <v>4</v>
      </c>
      <c r="GT572" s="47">
        <v>2</v>
      </c>
      <c r="GU572" s="97" t="s">
        <v>240</v>
      </c>
      <c r="GV572" s="93">
        <f t="shared" si="877"/>
        <v>8</v>
      </c>
      <c r="GW572" s="47" t="s">
        <v>206</v>
      </c>
      <c r="GX572" s="99" t="str">
        <f t="shared" si="872"/>
        <v>Pc2</v>
      </c>
      <c r="GY572" s="48">
        <f t="shared" si="879"/>
        <v>0</v>
      </c>
      <c r="GZ572" s="305">
        <f t="shared" si="873"/>
        <v>0</v>
      </c>
      <c r="HA572" s="95">
        <f t="shared" si="878"/>
        <v>0</v>
      </c>
      <c r="HB572" s="51">
        <f t="shared" si="874"/>
        <v>0</v>
      </c>
      <c r="HC572" s="51">
        <f t="shared" si="875"/>
        <v>0</v>
      </c>
      <c r="HD572" s="453">
        <f t="shared" si="876"/>
        <v>0</v>
      </c>
    </row>
    <row r="573" spans="13:212">
      <c r="M573" s="49" t="str">
        <f t="shared" si="890"/>
        <v>A</v>
      </c>
      <c r="N573" s="201" t="str">
        <f t="shared" si="880"/>
        <v/>
      </c>
      <c r="O573" s="47" t="str">
        <f t="shared" si="881"/>
        <v/>
      </c>
      <c r="P573" s="47" t="str">
        <f t="shared" si="882"/>
        <v/>
      </c>
      <c r="Q573" s="47" t="str">
        <f t="shared" si="883"/>
        <v/>
      </c>
      <c r="R573" s="201" t="str">
        <f t="shared" si="884"/>
        <v/>
      </c>
      <c r="AE573" s="49" t="str">
        <f t="shared" si="891"/>
        <v>A</v>
      </c>
      <c r="AF573" s="201" t="str">
        <f t="shared" si="885"/>
        <v/>
      </c>
      <c r="AG573" s="47" t="str">
        <f t="shared" si="886"/>
        <v/>
      </c>
      <c r="AH573" s="47" t="str">
        <f t="shared" si="887"/>
        <v/>
      </c>
      <c r="AI573" s="47" t="str">
        <f t="shared" si="888"/>
        <v/>
      </c>
      <c r="AJ573" s="201" t="str">
        <f t="shared" si="889"/>
        <v/>
      </c>
      <c r="BM573" s="46"/>
      <c r="BN573" s="46"/>
      <c r="BR573" s="74"/>
      <c r="BT573" s="60"/>
      <c r="CP573" s="46"/>
      <c r="CQ573" s="46"/>
      <c r="CU573" s="74"/>
      <c r="CW573" s="60"/>
      <c r="DS573" s="46"/>
      <c r="DT573" s="46"/>
      <c r="DX573" s="74"/>
      <c r="DZ573" s="60"/>
      <c r="EV573" s="46"/>
      <c r="EW573" s="46"/>
      <c r="FA573" s="74"/>
      <c r="FC573" s="60"/>
      <c r="FY573" s="46"/>
      <c r="FZ573" s="46"/>
      <c r="GD573" s="74"/>
      <c r="GF573" s="60"/>
      <c r="GS573" s="48">
        <v>4</v>
      </c>
      <c r="GT573" s="47">
        <v>1</v>
      </c>
      <c r="GU573" s="97" t="s">
        <v>240</v>
      </c>
      <c r="GV573" s="93">
        <f t="shared" si="877"/>
        <v>8</v>
      </c>
      <c r="GW573" s="47" t="s">
        <v>206</v>
      </c>
      <c r="GX573" s="99" t="str">
        <f t="shared" si="872"/>
        <v>Pc1</v>
      </c>
      <c r="GY573" s="48">
        <f t="shared" si="879"/>
        <v>0</v>
      </c>
      <c r="GZ573" s="305">
        <f t="shared" si="873"/>
        <v>0</v>
      </c>
      <c r="HA573" s="95">
        <f t="shared" si="878"/>
        <v>0</v>
      </c>
      <c r="HB573" s="51">
        <f t="shared" si="874"/>
        <v>0</v>
      </c>
      <c r="HC573" s="51">
        <f t="shared" si="875"/>
        <v>0</v>
      </c>
      <c r="HD573" s="453">
        <f t="shared" si="876"/>
        <v>0</v>
      </c>
    </row>
    <row r="574" spans="13:212">
      <c r="M574" s="49" t="str">
        <f t="shared" si="890"/>
        <v>A</v>
      </c>
      <c r="N574" s="201" t="str">
        <f t="shared" si="880"/>
        <v/>
      </c>
      <c r="O574" s="47" t="str">
        <f t="shared" si="881"/>
        <v/>
      </c>
      <c r="P574" s="47" t="str">
        <f t="shared" si="882"/>
        <v/>
      </c>
      <c r="Q574" s="47" t="str">
        <f t="shared" si="883"/>
        <v/>
      </c>
      <c r="R574" s="201" t="str">
        <f t="shared" si="884"/>
        <v/>
      </c>
      <c r="AE574" s="49" t="str">
        <f t="shared" si="891"/>
        <v>A</v>
      </c>
      <c r="AF574" s="201" t="str">
        <f t="shared" si="885"/>
        <v/>
      </c>
      <c r="AG574" s="47" t="str">
        <f t="shared" si="886"/>
        <v/>
      </c>
      <c r="AH574" s="47" t="str">
        <f t="shared" si="887"/>
        <v/>
      </c>
      <c r="AI574" s="47" t="str">
        <f t="shared" si="888"/>
        <v/>
      </c>
      <c r="AJ574" s="201" t="str">
        <f t="shared" si="889"/>
        <v/>
      </c>
      <c r="BM574" s="46"/>
      <c r="BN574" s="46"/>
      <c r="BR574" s="74"/>
      <c r="BT574" s="60"/>
      <c r="CP574" s="46"/>
      <c r="CQ574" s="46"/>
      <c r="CU574" s="74"/>
      <c r="CW574" s="60"/>
      <c r="DS574" s="46"/>
      <c r="DT574" s="46"/>
      <c r="DX574" s="74"/>
      <c r="DZ574" s="60"/>
      <c r="EV574" s="46"/>
      <c r="EW574" s="46"/>
      <c r="FA574" s="74"/>
      <c r="FC574" s="60"/>
      <c r="FY574" s="46"/>
      <c r="FZ574" s="46"/>
      <c r="GD574" s="74"/>
      <c r="GF574" s="60"/>
      <c r="GS574" s="48">
        <v>5</v>
      </c>
      <c r="GT574" s="47">
        <v>5</v>
      </c>
      <c r="GU574" s="97" t="s">
        <v>240</v>
      </c>
      <c r="GV574" s="93">
        <f t="shared" si="877"/>
        <v>8</v>
      </c>
      <c r="GW574" s="47" t="s">
        <v>206</v>
      </c>
      <c r="GX574" s="99" t="str">
        <f t="shared" si="872"/>
        <v>Pd5</v>
      </c>
      <c r="GY574" s="48">
        <f t="shared" si="879"/>
        <v>2400</v>
      </c>
      <c r="GZ574" s="305">
        <f t="shared" si="873"/>
        <v>21084.79508459365</v>
      </c>
      <c r="HA574" s="95">
        <f t="shared" si="878"/>
        <v>8304.2016437682832</v>
      </c>
      <c r="HB574" s="51">
        <f t="shared" si="874"/>
        <v>1.6810596981693622E-4</v>
      </c>
      <c r="HC574" s="51">
        <f t="shared" si="875"/>
        <v>4.8168387180262144E-3</v>
      </c>
      <c r="HD574" s="453">
        <f t="shared" si="876"/>
        <v>0.18483658299897562</v>
      </c>
    </row>
    <row r="575" spans="13:212">
      <c r="M575" s="49" t="str">
        <f t="shared" si="890"/>
        <v>A</v>
      </c>
      <c r="N575" s="201" t="str">
        <f t="shared" si="880"/>
        <v/>
      </c>
      <c r="O575" s="47" t="str">
        <f t="shared" si="881"/>
        <v/>
      </c>
      <c r="P575" s="47" t="str">
        <f t="shared" si="882"/>
        <v/>
      </c>
      <c r="Q575" s="47" t="str">
        <f t="shared" si="883"/>
        <v/>
      </c>
      <c r="R575" s="201" t="str">
        <f t="shared" si="884"/>
        <v/>
      </c>
      <c r="AE575" s="49" t="str">
        <f t="shared" si="891"/>
        <v>A</v>
      </c>
      <c r="AF575" s="201" t="str">
        <f t="shared" si="885"/>
        <v/>
      </c>
      <c r="AG575" s="47" t="str">
        <f t="shared" si="886"/>
        <v/>
      </c>
      <c r="AH575" s="47" t="str">
        <f t="shared" si="887"/>
        <v/>
      </c>
      <c r="AI575" s="47" t="str">
        <f t="shared" si="888"/>
        <v/>
      </c>
      <c r="AJ575" s="201" t="str">
        <f t="shared" si="889"/>
        <v/>
      </c>
      <c r="BM575" s="46"/>
      <c r="BN575" s="46"/>
      <c r="BR575" s="74"/>
      <c r="BT575" s="60"/>
      <c r="CP575" s="46"/>
      <c r="CQ575" s="46"/>
      <c r="CU575" s="74"/>
      <c r="CW575" s="60"/>
      <c r="DS575" s="46"/>
      <c r="DT575" s="46"/>
      <c r="DX575" s="74"/>
      <c r="DZ575" s="60"/>
      <c r="EV575" s="46"/>
      <c r="EW575" s="46"/>
      <c r="FA575" s="74"/>
      <c r="FC575" s="60"/>
      <c r="FY575" s="46"/>
      <c r="FZ575" s="46"/>
      <c r="GD575" s="74"/>
      <c r="GF575" s="60"/>
      <c r="GS575" s="48">
        <v>5</v>
      </c>
      <c r="GT575" s="47">
        <v>4</v>
      </c>
      <c r="GU575" s="97" t="s">
        <v>240</v>
      </c>
      <c r="GV575" s="93">
        <f t="shared" si="877"/>
        <v>8</v>
      </c>
      <c r="GW575" s="47" t="s">
        <v>206</v>
      </c>
      <c r="GX575" s="99" t="str">
        <f t="shared" si="872"/>
        <v>Pd4</v>
      </c>
      <c r="GY575" s="48">
        <f t="shared" si="879"/>
        <v>800</v>
      </c>
      <c r="GZ575" s="305">
        <f t="shared" si="873"/>
        <v>32212.881379240294</v>
      </c>
      <c r="HA575" s="95">
        <f t="shared" si="878"/>
        <v>5435.4774395574223</v>
      </c>
      <c r="HB575" s="51">
        <f t="shared" si="874"/>
        <v>2.5682856499809699E-4</v>
      </c>
      <c r="HC575" s="51">
        <f t="shared" si="875"/>
        <v>2.4530197175133498E-3</v>
      </c>
      <c r="HD575" s="453">
        <f t="shared" si="876"/>
        <v>2.8798743751196502E-2</v>
      </c>
    </row>
    <row r="576" spans="13:212">
      <c r="M576" s="49" t="str">
        <f t="shared" si="890"/>
        <v>A</v>
      </c>
      <c r="N576" s="201" t="str">
        <f t="shared" si="880"/>
        <v/>
      </c>
      <c r="O576" s="47" t="str">
        <f t="shared" si="881"/>
        <v/>
      </c>
      <c r="P576" s="47" t="str">
        <f t="shared" si="882"/>
        <v/>
      </c>
      <c r="Q576" s="47" t="str">
        <f t="shared" si="883"/>
        <v/>
      </c>
      <c r="R576" s="201" t="str">
        <f t="shared" si="884"/>
        <v/>
      </c>
      <c r="AE576" s="49" t="str">
        <f t="shared" si="891"/>
        <v>A</v>
      </c>
      <c r="AF576" s="201" t="str">
        <f t="shared" si="885"/>
        <v/>
      </c>
      <c r="AG576" s="47" t="str">
        <f t="shared" si="886"/>
        <v/>
      </c>
      <c r="AH576" s="47" t="str">
        <f t="shared" si="887"/>
        <v/>
      </c>
      <c r="AI576" s="47" t="str">
        <f t="shared" si="888"/>
        <v/>
      </c>
      <c r="AJ576" s="201" t="str">
        <f t="shared" si="889"/>
        <v/>
      </c>
      <c r="BM576" s="46"/>
      <c r="BO576" s="49"/>
      <c r="BP576" s="49"/>
      <c r="BR576" s="74"/>
      <c r="BT576" s="60"/>
      <c r="CP576" s="46"/>
      <c r="CR576" s="49"/>
      <c r="CS576" s="49"/>
      <c r="CU576" s="74"/>
      <c r="CW576" s="60"/>
      <c r="DS576" s="46"/>
      <c r="DU576" s="49"/>
      <c r="DV576" s="49"/>
      <c r="DX576" s="74"/>
      <c r="DZ576" s="60"/>
      <c r="EV576" s="46"/>
      <c r="EX576" s="49"/>
      <c r="EY576" s="49"/>
      <c r="FA576" s="74"/>
      <c r="FC576" s="60"/>
      <c r="FY576" s="46"/>
      <c r="GA576" s="49"/>
      <c r="GB576" s="49"/>
      <c r="GD576" s="74"/>
      <c r="GF576" s="60"/>
      <c r="GS576" s="48">
        <v>5</v>
      </c>
      <c r="GT576" s="47">
        <v>3</v>
      </c>
      <c r="GU576" s="97" t="s">
        <v>240</v>
      </c>
      <c r="GV576" s="93">
        <f t="shared" si="877"/>
        <v>8</v>
      </c>
      <c r="GW576" s="47" t="s">
        <v>206</v>
      </c>
      <c r="GX576" s="99" t="str">
        <f t="shared" si="872"/>
        <v>Pd3</v>
      </c>
      <c r="GY576" s="48">
        <f t="shared" si="879"/>
        <v>240</v>
      </c>
      <c r="GZ576" s="305">
        <f t="shared" si="873"/>
        <v>68287.647969287253</v>
      </c>
      <c r="HA576" s="95">
        <f t="shared" si="878"/>
        <v>2564.0418905443744</v>
      </c>
      <c r="HB576" s="51">
        <f t="shared" si="874"/>
        <v>5.4444737273176135E-4</v>
      </c>
      <c r="HC576" s="51">
        <f t="shared" si="875"/>
        <v>1.5600369146663027E-3</v>
      </c>
      <c r="HD576" s="453">
        <f t="shared" si="876"/>
        <v>3.9391146209376881E-3</v>
      </c>
    </row>
    <row r="577" spans="13:212">
      <c r="M577" s="49" t="str">
        <f t="shared" si="890"/>
        <v>A</v>
      </c>
      <c r="N577" s="201" t="str">
        <f t="shared" si="880"/>
        <v/>
      </c>
      <c r="O577" s="47" t="str">
        <f t="shared" si="881"/>
        <v/>
      </c>
      <c r="P577" s="47" t="str">
        <f t="shared" si="882"/>
        <v/>
      </c>
      <c r="Q577" s="47" t="str">
        <f t="shared" si="883"/>
        <v/>
      </c>
      <c r="R577" s="201" t="str">
        <f t="shared" si="884"/>
        <v/>
      </c>
      <c r="AE577" s="49" t="str">
        <f t="shared" si="891"/>
        <v>A</v>
      </c>
      <c r="AF577" s="201" t="str">
        <f t="shared" si="885"/>
        <v/>
      </c>
      <c r="AG577" s="47" t="str">
        <f t="shared" si="886"/>
        <v/>
      </c>
      <c r="AH577" s="47" t="str">
        <f t="shared" si="887"/>
        <v/>
      </c>
      <c r="AI577" s="47" t="str">
        <f t="shared" si="888"/>
        <v/>
      </c>
      <c r="AJ577" s="201" t="str">
        <f t="shared" si="889"/>
        <v/>
      </c>
      <c r="BM577" s="46"/>
      <c r="BN577" s="46"/>
      <c r="BQ577" s="57"/>
      <c r="BR577" s="74"/>
      <c r="BS577" s="157"/>
      <c r="BT577" s="60"/>
      <c r="CP577" s="46"/>
      <c r="CQ577" s="46"/>
      <c r="CT577" s="57"/>
      <c r="CU577" s="74"/>
      <c r="CV577" s="157"/>
      <c r="CW577" s="60"/>
      <c r="DS577" s="46"/>
      <c r="DT577" s="46"/>
      <c r="DW577" s="57"/>
      <c r="DX577" s="74"/>
      <c r="DY577" s="157"/>
      <c r="DZ577" s="60"/>
      <c r="EV577" s="46"/>
      <c r="EW577" s="46"/>
      <c r="EZ577" s="57"/>
      <c r="FA577" s="74"/>
      <c r="FB577" s="157"/>
      <c r="FC577" s="60"/>
      <c r="FY577" s="46"/>
      <c r="FZ577" s="46"/>
      <c r="GC577" s="57"/>
      <c r="GD577" s="74"/>
      <c r="GE577" s="157"/>
      <c r="GF577" s="60"/>
      <c r="GS577" s="48">
        <v>5</v>
      </c>
      <c r="GT577" s="47">
        <v>2</v>
      </c>
      <c r="GU577" s="97" t="s">
        <v>240</v>
      </c>
      <c r="GV577" s="93">
        <f t="shared" si="877"/>
        <v>8</v>
      </c>
      <c r="GW577" s="47" t="s">
        <v>206</v>
      </c>
      <c r="GX577" s="99" t="str">
        <f t="shared" si="872"/>
        <v>Pd2</v>
      </c>
      <c r="GY577" s="48">
        <f t="shared" si="879"/>
        <v>0</v>
      </c>
      <c r="GZ577" s="305">
        <f t="shared" si="873"/>
        <v>0</v>
      </c>
      <c r="HA577" s="95">
        <f t="shared" si="878"/>
        <v>0</v>
      </c>
      <c r="HB577" s="51">
        <f t="shared" si="874"/>
        <v>0</v>
      </c>
      <c r="HC577" s="51">
        <f t="shared" si="875"/>
        <v>0</v>
      </c>
      <c r="HD577" s="453">
        <f t="shared" si="876"/>
        <v>0</v>
      </c>
    </row>
    <row r="578" spans="13:212">
      <c r="M578" s="49" t="str">
        <f t="shared" si="890"/>
        <v>A</v>
      </c>
      <c r="N578" s="201" t="str">
        <f t="shared" si="880"/>
        <v/>
      </c>
      <c r="O578" s="47" t="str">
        <f t="shared" si="881"/>
        <v/>
      </c>
      <c r="P578" s="47" t="str">
        <f t="shared" si="882"/>
        <v/>
      </c>
      <c r="Q578" s="47" t="str">
        <f t="shared" si="883"/>
        <v/>
      </c>
      <c r="R578" s="201" t="str">
        <f t="shared" si="884"/>
        <v/>
      </c>
      <c r="AE578" s="49" t="str">
        <f t="shared" si="891"/>
        <v>A</v>
      </c>
      <c r="AF578" s="201" t="str">
        <f t="shared" si="885"/>
        <v/>
      </c>
      <c r="AG578" s="47" t="str">
        <f t="shared" si="886"/>
        <v/>
      </c>
      <c r="AH578" s="47" t="str">
        <f t="shared" si="887"/>
        <v/>
      </c>
      <c r="AI578" s="47" t="str">
        <f t="shared" si="888"/>
        <v/>
      </c>
      <c r="AJ578" s="201">
        <f t="shared" si="889"/>
        <v>1</v>
      </c>
      <c r="BM578" s="46"/>
      <c r="BN578" s="46"/>
      <c r="BQ578" s="57"/>
      <c r="BR578" s="74"/>
      <c r="BS578" s="157"/>
      <c r="BT578" s="60"/>
      <c r="CP578" s="46"/>
      <c r="CQ578" s="46"/>
      <c r="CT578" s="57"/>
      <c r="CU578" s="74"/>
      <c r="CV578" s="157"/>
      <c r="CW578" s="60"/>
      <c r="DS578" s="46"/>
      <c r="DT578" s="46"/>
      <c r="DW578" s="57"/>
      <c r="DX578" s="74"/>
      <c r="DY578" s="157"/>
      <c r="DZ578" s="60"/>
      <c r="EV578" s="46"/>
      <c r="EW578" s="46"/>
      <c r="EZ578" s="57"/>
      <c r="FA578" s="74"/>
      <c r="FB578" s="157"/>
      <c r="FC578" s="60"/>
      <c r="FY578" s="46"/>
      <c r="FZ578" s="46"/>
      <c r="GC578" s="57"/>
      <c r="GD578" s="74"/>
      <c r="GE578" s="157"/>
      <c r="GF578" s="60"/>
      <c r="GS578" s="48">
        <v>5</v>
      </c>
      <c r="GT578" s="47">
        <v>1</v>
      </c>
      <c r="GU578" s="97" t="s">
        <v>240</v>
      </c>
      <c r="GV578" s="93">
        <f t="shared" si="877"/>
        <v>8</v>
      </c>
      <c r="GW578" s="47" t="s">
        <v>206</v>
      </c>
      <c r="GX578" s="99" t="str">
        <f t="shared" si="872"/>
        <v>Pd1</v>
      </c>
      <c r="GY578" s="48">
        <f t="shared" si="879"/>
        <v>0</v>
      </c>
      <c r="GZ578" s="305">
        <f t="shared" si="873"/>
        <v>0</v>
      </c>
      <c r="HA578" s="95">
        <f t="shared" si="878"/>
        <v>0</v>
      </c>
      <c r="HB578" s="51">
        <f t="shared" si="874"/>
        <v>0</v>
      </c>
      <c r="HC578" s="51">
        <f t="shared" si="875"/>
        <v>0</v>
      </c>
      <c r="HD578" s="453">
        <f t="shared" si="876"/>
        <v>0</v>
      </c>
    </row>
    <row r="579" spans="13:212">
      <c r="M579" s="49" t="str">
        <f t="shared" si="890"/>
        <v>A</v>
      </c>
      <c r="N579" s="201" t="str">
        <f t="shared" si="880"/>
        <v/>
      </c>
      <c r="O579" s="47" t="str">
        <f t="shared" si="881"/>
        <v/>
      </c>
      <c r="P579" s="47" t="str">
        <f t="shared" si="882"/>
        <v/>
      </c>
      <c r="Q579" s="47" t="str">
        <f t="shared" si="883"/>
        <v/>
      </c>
      <c r="R579" s="201" t="str">
        <f t="shared" si="884"/>
        <v/>
      </c>
      <c r="AE579" s="49" t="str">
        <f t="shared" si="891"/>
        <v>A</v>
      </c>
      <c r="AF579" s="201" t="str">
        <f t="shared" si="885"/>
        <v/>
      </c>
      <c r="AG579" s="47" t="str">
        <f t="shared" si="886"/>
        <v/>
      </c>
      <c r="AH579" s="47" t="str">
        <f t="shared" si="887"/>
        <v/>
      </c>
      <c r="AI579" s="47" t="str">
        <f t="shared" si="888"/>
        <v/>
      </c>
      <c r="AJ579" s="201" t="str">
        <f t="shared" si="889"/>
        <v/>
      </c>
      <c r="BM579" s="46"/>
      <c r="BN579" s="46"/>
      <c r="BQ579" s="57"/>
      <c r="BR579" s="74"/>
      <c r="BS579" s="157"/>
      <c r="BT579" s="60"/>
      <c r="CP579" s="46"/>
      <c r="CQ579" s="46"/>
      <c r="CT579" s="57"/>
      <c r="CU579" s="74"/>
      <c r="CV579" s="157"/>
      <c r="CW579" s="60"/>
      <c r="DS579" s="46"/>
      <c r="DT579" s="46"/>
      <c r="DW579" s="57"/>
      <c r="DX579" s="74"/>
      <c r="DY579" s="157"/>
      <c r="DZ579" s="60"/>
      <c r="EV579" s="46"/>
      <c r="EW579" s="46"/>
      <c r="EZ579" s="57"/>
      <c r="FA579" s="74"/>
      <c r="FB579" s="157"/>
      <c r="FC579" s="60"/>
      <c r="FY579" s="46"/>
      <c r="FZ579" s="46"/>
      <c r="GC579" s="57"/>
      <c r="GD579" s="74"/>
      <c r="GE579" s="157"/>
      <c r="GF579" s="60"/>
      <c r="GS579" s="48">
        <v>6</v>
      </c>
      <c r="GT579" s="47">
        <v>5</v>
      </c>
      <c r="GU579" s="97" t="s">
        <v>240</v>
      </c>
      <c r="GV579" s="93">
        <f t="shared" si="877"/>
        <v>8</v>
      </c>
      <c r="GW579" s="47" t="s">
        <v>206</v>
      </c>
      <c r="GX579" s="99" t="str">
        <f t="shared" si="872"/>
        <v>Pe5</v>
      </c>
      <c r="GY579" s="48">
        <f t="shared" si="879"/>
        <v>2400</v>
      </c>
      <c r="GZ579" s="305">
        <f t="shared" si="873"/>
        <v>19522.958411660784</v>
      </c>
      <c r="HA579" s="95">
        <f t="shared" si="878"/>
        <v>8968.5377752697477</v>
      </c>
      <c r="HB579" s="51">
        <f t="shared" si="874"/>
        <v>1.556536757564224E-4</v>
      </c>
      <c r="HC579" s="51">
        <f t="shared" si="875"/>
        <v>4.4600358500242725E-3</v>
      </c>
      <c r="HD579" s="453">
        <f t="shared" si="876"/>
        <v>0.17114498425831073</v>
      </c>
    </row>
    <row r="580" spans="13:212">
      <c r="M580" s="49" t="str">
        <f t="shared" si="890"/>
        <v>A</v>
      </c>
      <c r="N580" s="201" t="str">
        <f t="shared" si="880"/>
        <v/>
      </c>
      <c r="O580" s="47" t="str">
        <f t="shared" si="881"/>
        <v/>
      </c>
      <c r="P580" s="47" t="str">
        <f t="shared" si="882"/>
        <v/>
      </c>
      <c r="Q580" s="47" t="str">
        <f t="shared" si="883"/>
        <v/>
      </c>
      <c r="R580" s="201" t="str">
        <f t="shared" si="884"/>
        <v/>
      </c>
      <c r="AE580" s="49" t="str">
        <f t="shared" si="891"/>
        <v>A</v>
      </c>
      <c r="AF580" s="201" t="str">
        <f t="shared" si="885"/>
        <v/>
      </c>
      <c r="AG580" s="47" t="str">
        <f t="shared" si="886"/>
        <v/>
      </c>
      <c r="AH580" s="47" t="str">
        <f t="shared" si="887"/>
        <v/>
      </c>
      <c r="AI580" s="47" t="str">
        <f t="shared" si="888"/>
        <v/>
      </c>
      <c r="AJ580" s="201" t="str">
        <f t="shared" si="889"/>
        <v/>
      </c>
      <c r="BM580" s="46"/>
      <c r="BN580" s="46"/>
      <c r="BQ580" s="57"/>
      <c r="BR580" s="74"/>
      <c r="BS580" s="157"/>
      <c r="BT580" s="60"/>
      <c r="CP580" s="46"/>
      <c r="CQ580" s="46"/>
      <c r="CT580" s="57"/>
      <c r="CU580" s="74"/>
      <c r="CV580" s="157"/>
      <c r="CW580" s="60"/>
      <c r="DS580" s="46"/>
      <c r="DT580" s="46"/>
      <c r="DW580" s="57"/>
      <c r="DX580" s="74"/>
      <c r="DY580" s="157"/>
      <c r="DZ580" s="60"/>
      <c r="EV580" s="46"/>
      <c r="EW580" s="46"/>
      <c r="EZ580" s="57"/>
      <c r="FA580" s="74"/>
      <c r="FB580" s="157"/>
      <c r="FC580" s="60"/>
      <c r="FY580" s="46"/>
      <c r="FZ580" s="46"/>
      <c r="GC580" s="57"/>
      <c r="GD580" s="74"/>
      <c r="GE580" s="157"/>
      <c r="GF580" s="60"/>
      <c r="GS580" s="48">
        <v>6</v>
      </c>
      <c r="GT580" s="47">
        <v>4</v>
      </c>
      <c r="GU580" s="97" t="s">
        <v>240</v>
      </c>
      <c r="GV580" s="93">
        <f t="shared" si="877"/>
        <v>8</v>
      </c>
      <c r="GW580" s="47" t="s">
        <v>206</v>
      </c>
      <c r="GX580" s="99" t="str">
        <f t="shared" si="872"/>
        <v>Pe4</v>
      </c>
      <c r="GY580" s="48">
        <f t="shared" si="879"/>
        <v>800</v>
      </c>
      <c r="GZ580" s="305">
        <f t="shared" si="873"/>
        <v>128526.14287676684</v>
      </c>
      <c r="HA580" s="95">
        <f t="shared" si="878"/>
        <v>1362.309535484012</v>
      </c>
      <c r="HB580" s="51">
        <f t="shared" si="874"/>
        <v>1.0247200320631143E-3</v>
      </c>
      <c r="HC580" s="51">
        <f t="shared" si="875"/>
        <v>9.7873008931088201E-3</v>
      </c>
      <c r="HD580" s="453">
        <f t="shared" si="876"/>
        <v>0.11490407860325878</v>
      </c>
    </row>
    <row r="581" spans="13:212">
      <c r="M581" s="49" t="str">
        <f t="shared" si="890"/>
        <v>A</v>
      </c>
      <c r="N581" s="201" t="str">
        <f t="shared" si="880"/>
        <v/>
      </c>
      <c r="O581" s="47" t="str">
        <f t="shared" si="881"/>
        <v/>
      </c>
      <c r="P581" s="47" t="str">
        <f t="shared" si="882"/>
        <v/>
      </c>
      <c r="Q581" s="47" t="str">
        <f t="shared" si="883"/>
        <v/>
      </c>
      <c r="R581" s="201" t="str">
        <f t="shared" si="884"/>
        <v/>
      </c>
      <c r="AE581" s="49" t="str">
        <f t="shared" si="891"/>
        <v>A</v>
      </c>
      <c r="AF581" s="201" t="str">
        <f t="shared" si="885"/>
        <v/>
      </c>
      <c r="AG581" s="47" t="str">
        <f t="shared" si="886"/>
        <v/>
      </c>
      <c r="AH581" s="47" t="str">
        <f t="shared" si="887"/>
        <v/>
      </c>
      <c r="AI581" s="47" t="str">
        <f t="shared" si="888"/>
        <v/>
      </c>
      <c r="AJ581" s="201" t="str">
        <f t="shared" si="889"/>
        <v/>
      </c>
      <c r="BM581" s="46"/>
      <c r="BN581" s="46"/>
      <c r="BQ581" s="57"/>
      <c r="BR581" s="74"/>
      <c r="BS581" s="157"/>
      <c r="BT581" s="60"/>
      <c r="CP581" s="46"/>
      <c r="CQ581" s="46"/>
      <c r="CT581" s="57"/>
      <c r="CU581" s="74"/>
      <c r="CV581" s="157"/>
      <c r="CW581" s="60"/>
      <c r="DS581" s="46"/>
      <c r="DT581" s="46"/>
      <c r="DW581" s="57"/>
      <c r="DX581" s="74"/>
      <c r="DY581" s="157"/>
      <c r="DZ581" s="60"/>
      <c r="EV581" s="46"/>
      <c r="EW581" s="46"/>
      <c r="EZ581" s="57"/>
      <c r="FA581" s="74"/>
      <c r="FB581" s="157"/>
      <c r="FC581" s="60"/>
      <c r="FY581" s="46"/>
      <c r="FZ581" s="46"/>
      <c r="GC581" s="57"/>
      <c r="GD581" s="74"/>
      <c r="GE581" s="157"/>
      <c r="GF581" s="60"/>
      <c r="GS581" s="48">
        <v>6</v>
      </c>
      <c r="GT581" s="47">
        <v>3</v>
      </c>
      <c r="GU581" s="97" t="s">
        <v>240</v>
      </c>
      <c r="GV581" s="93">
        <f t="shared" si="877"/>
        <v>8</v>
      </c>
      <c r="GW581" s="47" t="s">
        <v>206</v>
      </c>
      <c r="GX581" s="99" t="str">
        <f t="shared" si="872"/>
        <v>Pe3</v>
      </c>
      <c r="GY581" s="48">
        <f t="shared" si="879"/>
        <v>240</v>
      </c>
      <c r="GZ581" s="305">
        <f t="shared" si="873"/>
        <v>185061.37661053453</v>
      </c>
      <c r="HA581" s="95">
        <f t="shared" si="878"/>
        <v>946.13145761087435</v>
      </c>
      <c r="HB581" s="51">
        <f t="shared" si="874"/>
        <v>1.4754671347744208E-3</v>
      </c>
      <c r="HC581" s="51">
        <f t="shared" si="875"/>
        <v>4.2277423161688416E-3</v>
      </c>
      <c r="HD581" s="453">
        <f t="shared" si="876"/>
        <v>1.0675107373814871E-2</v>
      </c>
    </row>
    <row r="582" spans="13:212">
      <c r="M582" s="49" t="str">
        <f t="shared" si="890"/>
        <v>A</v>
      </c>
      <c r="N582" s="201" t="str">
        <f t="shared" si="880"/>
        <v/>
      </c>
      <c r="O582" s="47" t="str">
        <f t="shared" si="881"/>
        <v/>
      </c>
      <c r="P582" s="47" t="str">
        <f t="shared" si="882"/>
        <v/>
      </c>
      <c r="Q582" s="47" t="str">
        <f t="shared" si="883"/>
        <v/>
      </c>
      <c r="R582" s="201" t="str">
        <f t="shared" si="884"/>
        <v/>
      </c>
      <c r="AE582" s="49" t="str">
        <f t="shared" si="891"/>
        <v>A</v>
      </c>
      <c r="AF582" s="201" t="str">
        <f t="shared" si="885"/>
        <v/>
      </c>
      <c r="AG582" s="47" t="str">
        <f t="shared" si="886"/>
        <v/>
      </c>
      <c r="AH582" s="47" t="str">
        <f t="shared" si="887"/>
        <v/>
      </c>
      <c r="AI582" s="47" t="str">
        <f t="shared" si="888"/>
        <v/>
      </c>
      <c r="AJ582" s="201">
        <f t="shared" si="889"/>
        <v>1</v>
      </c>
      <c r="BM582" s="46"/>
      <c r="BN582" s="46"/>
      <c r="BQ582" s="57"/>
      <c r="BR582" s="74"/>
      <c r="BS582" s="157"/>
      <c r="BT582" s="60"/>
      <c r="CP582" s="46"/>
      <c r="CQ582" s="46"/>
      <c r="CT582" s="57"/>
      <c r="CU582" s="74"/>
      <c r="CV582" s="157"/>
      <c r="CW582" s="60"/>
      <c r="DS582" s="46"/>
      <c r="DT582" s="46"/>
      <c r="DW582" s="57"/>
      <c r="DX582" s="74"/>
      <c r="DY582" s="157"/>
      <c r="DZ582" s="60"/>
      <c r="EV582" s="46"/>
      <c r="EW582" s="46"/>
      <c r="EZ582" s="57"/>
      <c r="FA582" s="74"/>
      <c r="FB582" s="157"/>
      <c r="FC582" s="60"/>
      <c r="FY582" s="46"/>
      <c r="FZ582" s="46"/>
      <c r="GC582" s="57"/>
      <c r="GD582" s="74"/>
      <c r="GE582" s="157"/>
      <c r="GF582" s="60"/>
      <c r="GS582" s="48">
        <v>6</v>
      </c>
      <c r="GT582" s="47">
        <v>2</v>
      </c>
      <c r="GU582" s="97" t="s">
        <v>240</v>
      </c>
      <c r="GV582" s="93">
        <f t="shared" si="877"/>
        <v>8</v>
      </c>
      <c r="GW582" s="47" t="s">
        <v>206</v>
      </c>
      <c r="GX582" s="99" t="str">
        <f t="shared" si="872"/>
        <v>Pe2</v>
      </c>
      <c r="GY582" s="48">
        <f t="shared" si="879"/>
        <v>0</v>
      </c>
      <c r="GZ582" s="305">
        <f t="shared" si="873"/>
        <v>0</v>
      </c>
      <c r="HA582" s="95">
        <f t="shared" si="878"/>
        <v>0</v>
      </c>
      <c r="HB582" s="51">
        <f t="shared" si="874"/>
        <v>0</v>
      </c>
      <c r="HC582" s="51">
        <f t="shared" si="875"/>
        <v>0</v>
      </c>
      <c r="HD582" s="453">
        <f t="shared" si="876"/>
        <v>0</v>
      </c>
    </row>
    <row r="583" spans="13:212">
      <c r="M583" s="49" t="str">
        <f t="shared" si="890"/>
        <v>A</v>
      </c>
      <c r="N583" s="201" t="str">
        <f t="shared" si="880"/>
        <v/>
      </c>
      <c r="O583" s="47" t="str">
        <f t="shared" si="881"/>
        <v/>
      </c>
      <c r="P583" s="47" t="str">
        <f t="shared" si="882"/>
        <v/>
      </c>
      <c r="Q583" s="47" t="str">
        <f t="shared" si="883"/>
        <v/>
      </c>
      <c r="R583" s="201" t="str">
        <f t="shared" si="884"/>
        <v/>
      </c>
      <c r="AE583" s="49" t="str">
        <f t="shared" si="891"/>
        <v>A</v>
      </c>
      <c r="AF583" s="201" t="str">
        <f t="shared" si="885"/>
        <v/>
      </c>
      <c r="AG583" s="47" t="str">
        <f t="shared" si="886"/>
        <v/>
      </c>
      <c r="AH583" s="47" t="str">
        <f t="shared" si="887"/>
        <v/>
      </c>
      <c r="AI583" s="47" t="str">
        <f t="shared" si="888"/>
        <v/>
      </c>
      <c r="AJ583" s="201">
        <f t="shared" si="889"/>
        <v>1</v>
      </c>
      <c r="BM583" s="46"/>
      <c r="BN583" s="46"/>
      <c r="BR583" s="74"/>
      <c r="BT583" s="60"/>
      <c r="BU583" s="60"/>
      <c r="CP583" s="46"/>
      <c r="CQ583" s="46"/>
      <c r="CU583" s="74"/>
      <c r="CW583" s="60"/>
      <c r="CX583" s="60"/>
      <c r="DS583" s="46"/>
      <c r="DT583" s="46"/>
      <c r="DX583" s="74"/>
      <c r="DZ583" s="60"/>
      <c r="EA583" s="60"/>
      <c r="EV583" s="46"/>
      <c r="EW583" s="46"/>
      <c r="FA583" s="74"/>
      <c r="FC583" s="60"/>
      <c r="FD583" s="60"/>
      <c r="FY583" s="46"/>
      <c r="FZ583" s="46"/>
      <c r="GD583" s="74"/>
      <c r="GF583" s="60"/>
      <c r="GG583" s="60"/>
      <c r="GS583" s="48">
        <v>6</v>
      </c>
      <c r="GT583" s="47">
        <v>1</v>
      </c>
      <c r="GU583" s="97" t="s">
        <v>240</v>
      </c>
      <c r="GV583" s="93">
        <f t="shared" si="877"/>
        <v>8</v>
      </c>
      <c r="GW583" s="47" t="s">
        <v>206</v>
      </c>
      <c r="GX583" s="99" t="str">
        <f t="shared" si="872"/>
        <v>Pe1</v>
      </c>
      <c r="GY583" s="48">
        <f t="shared" si="879"/>
        <v>0</v>
      </c>
      <c r="GZ583" s="305">
        <f t="shared" si="873"/>
        <v>0</v>
      </c>
      <c r="HA583" s="95">
        <f t="shared" si="878"/>
        <v>0</v>
      </c>
      <c r="HB583" s="51">
        <f t="shared" si="874"/>
        <v>0</v>
      </c>
      <c r="HC583" s="51">
        <f t="shared" si="875"/>
        <v>0</v>
      </c>
      <c r="HD583" s="453">
        <f t="shared" si="876"/>
        <v>0</v>
      </c>
    </row>
    <row r="584" spans="13:212">
      <c r="M584" s="49" t="str">
        <f t="shared" si="890"/>
        <v>A</v>
      </c>
      <c r="N584" s="201" t="str">
        <f t="shared" si="880"/>
        <v/>
      </c>
      <c r="O584" s="47" t="str">
        <f t="shared" si="881"/>
        <v/>
      </c>
      <c r="P584" s="47" t="str">
        <f t="shared" si="882"/>
        <v/>
      </c>
      <c r="Q584" s="47" t="str">
        <f t="shared" si="883"/>
        <v/>
      </c>
      <c r="R584" s="201" t="str">
        <f t="shared" si="884"/>
        <v/>
      </c>
      <c r="AE584" s="49" t="str">
        <f t="shared" si="891"/>
        <v>A</v>
      </c>
      <c r="AF584" s="201" t="str">
        <f t="shared" si="885"/>
        <v/>
      </c>
      <c r="AG584" s="47" t="str">
        <f t="shared" si="886"/>
        <v/>
      </c>
      <c r="AH584" s="47" t="str">
        <f t="shared" si="887"/>
        <v/>
      </c>
      <c r="AI584" s="47" t="str">
        <f t="shared" si="888"/>
        <v/>
      </c>
      <c r="AJ584" s="201">
        <f t="shared" si="889"/>
        <v>1</v>
      </c>
      <c r="BM584" s="46"/>
      <c r="BO584" s="49"/>
      <c r="BP584" s="49"/>
      <c r="BR584" s="74"/>
      <c r="BT584" s="60"/>
      <c r="CP584" s="46"/>
      <c r="CR584" s="49"/>
      <c r="CS584" s="49"/>
      <c r="CU584" s="74"/>
      <c r="CW584" s="60"/>
      <c r="DS584" s="46"/>
      <c r="DU584" s="49"/>
      <c r="DV584" s="49"/>
      <c r="DX584" s="74"/>
      <c r="DZ584" s="60"/>
      <c r="EV584" s="46"/>
      <c r="EX584" s="49"/>
      <c r="EY584" s="49"/>
      <c r="FA584" s="74"/>
      <c r="FC584" s="60"/>
      <c r="FY584" s="46"/>
      <c r="GA584" s="49"/>
      <c r="GB584" s="49"/>
      <c r="GD584" s="74"/>
      <c r="GF584" s="60"/>
      <c r="GS584" s="48">
        <v>7</v>
      </c>
      <c r="GT584" s="47">
        <v>5</v>
      </c>
      <c r="GU584" s="97" t="s">
        <v>240</v>
      </c>
      <c r="GV584" s="93">
        <f t="shared" si="877"/>
        <v>8</v>
      </c>
      <c r="GW584" s="47" t="s">
        <v>206</v>
      </c>
      <c r="GX584" s="99" t="str">
        <f t="shared" si="872"/>
        <v>Ac5</v>
      </c>
      <c r="GY584" s="48">
        <f t="shared" si="879"/>
        <v>1600</v>
      </c>
      <c r="GZ584" s="305">
        <f t="shared" si="873"/>
        <v>37337.657962301251</v>
      </c>
      <c r="HA584" s="95">
        <f t="shared" si="878"/>
        <v>4689.4315164809132</v>
      </c>
      <c r="HB584" s="51">
        <f t="shared" si="874"/>
        <v>2.976876548841579E-4</v>
      </c>
      <c r="HC584" s="51">
        <f t="shared" si="875"/>
        <v>5.6865457087809474E-3</v>
      </c>
      <c r="HD584" s="453">
        <f t="shared" si="876"/>
        <v>0.14243726750942862</v>
      </c>
    </row>
    <row r="585" spans="13:212">
      <c r="M585" s="49" t="str">
        <f t="shared" si="890"/>
        <v>A</v>
      </c>
      <c r="N585" s="201" t="str">
        <f t="shared" si="880"/>
        <v/>
      </c>
      <c r="O585" s="47" t="str">
        <f t="shared" si="881"/>
        <v/>
      </c>
      <c r="P585" s="47" t="str">
        <f t="shared" si="882"/>
        <v/>
      </c>
      <c r="Q585" s="47" t="str">
        <f t="shared" si="883"/>
        <v/>
      </c>
      <c r="R585" s="201" t="str">
        <f t="shared" si="884"/>
        <v/>
      </c>
      <c r="AE585" s="49" t="str">
        <f t="shared" si="891"/>
        <v>A</v>
      </c>
      <c r="AF585" s="201" t="str">
        <f t="shared" si="885"/>
        <v/>
      </c>
      <c r="AG585" s="47" t="str">
        <f t="shared" si="886"/>
        <v/>
      </c>
      <c r="AH585" s="47" t="str">
        <f t="shared" si="887"/>
        <v/>
      </c>
      <c r="AI585" s="47" t="str">
        <f t="shared" si="888"/>
        <v/>
      </c>
      <c r="AJ585" s="201" t="str">
        <f t="shared" si="889"/>
        <v/>
      </c>
      <c r="BM585" s="46"/>
      <c r="BN585" s="46"/>
      <c r="BQ585" s="57"/>
      <c r="BR585" s="74"/>
      <c r="BS585" s="157"/>
      <c r="BT585" s="60"/>
      <c r="CP585" s="46"/>
      <c r="CQ585" s="46"/>
      <c r="CT585" s="57"/>
      <c r="CU585" s="74"/>
      <c r="CV585" s="157"/>
      <c r="CW585" s="60"/>
      <c r="DS585" s="46"/>
      <c r="DT585" s="46"/>
      <c r="DW585" s="57"/>
      <c r="DX585" s="74"/>
      <c r="DY585" s="157"/>
      <c r="DZ585" s="60"/>
      <c r="EV585" s="46"/>
      <c r="EW585" s="46"/>
      <c r="EZ585" s="57"/>
      <c r="FA585" s="74"/>
      <c r="FB585" s="157"/>
      <c r="FC585" s="60"/>
      <c r="FY585" s="46"/>
      <c r="FZ585" s="46"/>
      <c r="GC585" s="57"/>
      <c r="GD585" s="74"/>
      <c r="GE585" s="157"/>
      <c r="GF585" s="60"/>
      <c r="GS585" s="48">
        <v>7</v>
      </c>
      <c r="GT585" s="47">
        <v>4</v>
      </c>
      <c r="GU585" s="97" t="s">
        <v>240</v>
      </c>
      <c r="GV585" s="93">
        <f t="shared" si="877"/>
        <v>8</v>
      </c>
      <c r="GW585" s="47" t="s">
        <v>206</v>
      </c>
      <c r="GX585" s="99" t="str">
        <f t="shared" si="872"/>
        <v>Ac4</v>
      </c>
      <c r="GY585" s="48">
        <f t="shared" si="879"/>
        <v>400</v>
      </c>
      <c r="GZ585" s="305">
        <f t="shared" si="873"/>
        <v>29284.437617491185</v>
      </c>
      <c r="HA585" s="95">
        <f t="shared" si="878"/>
        <v>5979.025183513163</v>
      </c>
      <c r="HB585" s="51">
        <f t="shared" si="874"/>
        <v>2.3348051363463368E-4</v>
      </c>
      <c r="HC585" s="51">
        <f t="shared" si="875"/>
        <v>1.1150089625060684E-3</v>
      </c>
      <c r="HD585" s="453">
        <f t="shared" si="876"/>
        <v>5.7134414918166071E-3</v>
      </c>
    </row>
    <row r="586" spans="13:212">
      <c r="M586" s="49" t="str">
        <f t="shared" si="890"/>
        <v>A</v>
      </c>
      <c r="N586" s="201" t="str">
        <f t="shared" si="880"/>
        <v/>
      </c>
      <c r="O586" s="47" t="str">
        <f t="shared" si="881"/>
        <v/>
      </c>
      <c r="P586" s="47" t="str">
        <f t="shared" si="882"/>
        <v/>
      </c>
      <c r="Q586" s="47" t="str">
        <f t="shared" si="883"/>
        <v/>
      </c>
      <c r="R586" s="201" t="str">
        <f t="shared" si="884"/>
        <v/>
      </c>
      <c r="AE586" s="49" t="str">
        <f t="shared" si="891"/>
        <v>A</v>
      </c>
      <c r="AF586" s="201" t="str">
        <f t="shared" si="885"/>
        <v/>
      </c>
      <c r="AG586" s="47" t="str">
        <f t="shared" si="886"/>
        <v/>
      </c>
      <c r="AH586" s="47" t="str">
        <f t="shared" si="887"/>
        <v/>
      </c>
      <c r="AI586" s="47" t="str">
        <f t="shared" si="888"/>
        <v/>
      </c>
      <c r="AJ586" s="201" t="str">
        <f t="shared" si="889"/>
        <v/>
      </c>
      <c r="BM586" s="46"/>
      <c r="BN586" s="46"/>
      <c r="BQ586" s="57"/>
      <c r="BR586" s="74"/>
      <c r="BS586" s="157"/>
      <c r="BT586" s="60"/>
      <c r="CP586" s="46"/>
      <c r="CQ586" s="46"/>
      <c r="CT586" s="57"/>
      <c r="CU586" s="74"/>
      <c r="CV586" s="157"/>
      <c r="CW586" s="60"/>
      <c r="DS586" s="46"/>
      <c r="DT586" s="46"/>
      <c r="DW586" s="57"/>
      <c r="DX586" s="74"/>
      <c r="DY586" s="157"/>
      <c r="DZ586" s="60"/>
      <c r="EV586" s="46"/>
      <c r="EW586" s="46"/>
      <c r="EZ586" s="57"/>
      <c r="FA586" s="74"/>
      <c r="FB586" s="157"/>
      <c r="FC586" s="60"/>
      <c r="FY586" s="46"/>
      <c r="FZ586" s="46"/>
      <c r="GC586" s="57"/>
      <c r="GD586" s="74"/>
      <c r="GE586" s="157"/>
      <c r="GF586" s="60"/>
      <c r="GS586" s="48">
        <v>7</v>
      </c>
      <c r="GT586" s="47">
        <v>3</v>
      </c>
      <c r="GU586" s="97" t="s">
        <v>240</v>
      </c>
      <c r="GV586" s="93">
        <f t="shared" si="877"/>
        <v>8</v>
      </c>
      <c r="GW586" s="47" t="s">
        <v>206</v>
      </c>
      <c r="GX586" s="99" t="str">
        <f t="shared" si="872"/>
        <v>Ac3</v>
      </c>
      <c r="GY586" s="48">
        <f t="shared" si="879"/>
        <v>80</v>
      </c>
      <c r="GZ586" s="305">
        <f t="shared" ref="GZ586:GZ617" si="892">SUMIF($CP$244:$CP$317,GX586,$DD$244:$DD$317)*$GX$358/$AN$56*$AN$4/$AN$42</f>
        <v>173217.4485074603</v>
      </c>
      <c r="HA586" s="95">
        <f t="shared" si="878"/>
        <v>1010.8242068492249</v>
      </c>
      <c r="HB586" s="51">
        <f t="shared" si="874"/>
        <v>1.3810372381488577E-3</v>
      </c>
      <c r="HC586" s="51">
        <f t="shared" si="875"/>
        <v>1.3190556026446783E-3</v>
      </c>
      <c r="HD586" s="453">
        <f t="shared" si="876"/>
        <v>2.5872100789612218E-4</v>
      </c>
    </row>
    <row r="587" spans="13:212">
      <c r="M587" s="49" t="str">
        <f t="shared" si="890"/>
        <v>A</v>
      </c>
      <c r="N587" s="201" t="str">
        <f t="shared" si="880"/>
        <v/>
      </c>
      <c r="O587" s="47" t="str">
        <f t="shared" si="881"/>
        <v/>
      </c>
      <c r="P587" s="47" t="str">
        <f t="shared" si="882"/>
        <v/>
      </c>
      <c r="Q587" s="47" t="str">
        <f t="shared" si="883"/>
        <v/>
      </c>
      <c r="R587" s="201" t="str">
        <f t="shared" si="884"/>
        <v/>
      </c>
      <c r="AE587" s="49" t="str">
        <f t="shared" si="891"/>
        <v>A</v>
      </c>
      <c r="AF587" s="201" t="str">
        <f t="shared" si="885"/>
        <v/>
      </c>
      <c r="AG587" s="47" t="str">
        <f t="shared" si="886"/>
        <v/>
      </c>
      <c r="AH587" s="47" t="str">
        <f t="shared" si="887"/>
        <v/>
      </c>
      <c r="AI587" s="47" t="str">
        <f t="shared" si="888"/>
        <v/>
      </c>
      <c r="AJ587" s="201" t="str">
        <f t="shared" si="889"/>
        <v/>
      </c>
      <c r="BM587" s="46"/>
      <c r="BN587" s="46"/>
      <c r="BQ587" s="57"/>
      <c r="BR587" s="74"/>
      <c r="BS587" s="157"/>
      <c r="BT587" s="60"/>
      <c r="BU587" s="60"/>
      <c r="CP587" s="46"/>
      <c r="CQ587" s="46"/>
      <c r="CT587" s="57"/>
      <c r="CU587" s="74"/>
      <c r="CV587" s="157"/>
      <c r="CW587" s="60"/>
      <c r="CX587" s="60"/>
      <c r="DS587" s="46"/>
      <c r="DT587" s="46"/>
      <c r="DW587" s="57"/>
      <c r="DX587" s="74"/>
      <c r="DY587" s="157"/>
      <c r="DZ587" s="60"/>
      <c r="EA587" s="60"/>
      <c r="EV587" s="46"/>
      <c r="EW587" s="46"/>
      <c r="EZ587" s="57"/>
      <c r="FA587" s="74"/>
      <c r="FB587" s="157"/>
      <c r="FC587" s="60"/>
      <c r="FD587" s="60"/>
      <c r="FY587" s="46"/>
      <c r="FZ587" s="46"/>
      <c r="GC587" s="57"/>
      <c r="GD587" s="74"/>
      <c r="GE587" s="157"/>
      <c r="GF587" s="60"/>
      <c r="GG587" s="60"/>
      <c r="GS587" s="48">
        <v>7</v>
      </c>
      <c r="GT587" s="47">
        <v>2</v>
      </c>
      <c r="GU587" s="97" t="s">
        <v>240</v>
      </c>
      <c r="GV587" s="93">
        <f t="shared" si="877"/>
        <v>8</v>
      </c>
      <c r="GW587" s="47" t="s">
        <v>206</v>
      </c>
      <c r="GX587" s="99" t="str">
        <f t="shared" si="872"/>
        <v>Ac2</v>
      </c>
      <c r="GY587" s="48">
        <f t="shared" si="879"/>
        <v>0</v>
      </c>
      <c r="GZ587" s="305">
        <f t="shared" si="892"/>
        <v>0</v>
      </c>
      <c r="HA587" s="95">
        <f t="shared" si="878"/>
        <v>0</v>
      </c>
      <c r="HB587" s="51">
        <f t="shared" si="874"/>
        <v>0</v>
      </c>
      <c r="HC587" s="51">
        <f t="shared" si="875"/>
        <v>0</v>
      </c>
      <c r="HD587" s="453">
        <f t="shared" si="876"/>
        <v>0</v>
      </c>
    </row>
    <row r="588" spans="13:212">
      <c r="M588" s="49" t="str">
        <f t="shared" si="890"/>
        <v>A</v>
      </c>
      <c r="N588" s="201" t="str">
        <f t="shared" si="880"/>
        <v/>
      </c>
      <c r="O588" s="47" t="str">
        <f t="shared" si="881"/>
        <v/>
      </c>
      <c r="P588" s="47" t="str">
        <f t="shared" si="882"/>
        <v/>
      </c>
      <c r="Q588" s="47" t="str">
        <f t="shared" si="883"/>
        <v/>
      </c>
      <c r="R588" s="201" t="str">
        <f t="shared" si="884"/>
        <v/>
      </c>
      <c r="AE588" s="49" t="str">
        <f t="shared" si="891"/>
        <v>A</v>
      </c>
      <c r="AF588" s="201" t="str">
        <f t="shared" si="885"/>
        <v/>
      </c>
      <c r="AG588" s="47" t="str">
        <f t="shared" si="886"/>
        <v/>
      </c>
      <c r="AH588" s="47" t="str">
        <f t="shared" si="887"/>
        <v/>
      </c>
      <c r="AI588" s="47" t="str">
        <f t="shared" si="888"/>
        <v/>
      </c>
      <c r="AJ588" s="201">
        <f t="shared" si="889"/>
        <v>1</v>
      </c>
      <c r="BM588" s="46"/>
      <c r="BN588" s="46"/>
      <c r="BQ588" s="57"/>
      <c r="BR588" s="74"/>
      <c r="BS588" s="157"/>
      <c r="BT588" s="60"/>
      <c r="BU588" s="60"/>
      <c r="CP588" s="46"/>
      <c r="CQ588" s="46"/>
      <c r="CT588" s="57"/>
      <c r="CU588" s="74"/>
      <c r="CV588" s="157"/>
      <c r="CW588" s="60"/>
      <c r="CX588" s="60"/>
      <c r="DS588" s="46"/>
      <c r="DT588" s="46"/>
      <c r="DW588" s="57"/>
      <c r="DX588" s="74"/>
      <c r="DY588" s="157"/>
      <c r="DZ588" s="60"/>
      <c r="EA588" s="60"/>
      <c r="EV588" s="46"/>
      <c r="EW588" s="46"/>
      <c r="EZ588" s="57"/>
      <c r="FA588" s="74"/>
      <c r="FB588" s="157"/>
      <c r="FC588" s="60"/>
      <c r="FD588" s="60"/>
      <c r="FY588" s="46"/>
      <c r="FZ588" s="46"/>
      <c r="GC588" s="57"/>
      <c r="GD588" s="74"/>
      <c r="GE588" s="157"/>
      <c r="GF588" s="60"/>
      <c r="GG588" s="60"/>
      <c r="GS588" s="48">
        <v>7</v>
      </c>
      <c r="GT588" s="47">
        <v>1</v>
      </c>
      <c r="GU588" s="97" t="s">
        <v>240</v>
      </c>
      <c r="GV588" s="93">
        <f t="shared" si="877"/>
        <v>8</v>
      </c>
      <c r="GW588" s="47" t="s">
        <v>206</v>
      </c>
      <c r="GX588" s="99" t="str">
        <f t="shared" si="872"/>
        <v>Ac1</v>
      </c>
      <c r="GY588" s="48">
        <f t="shared" si="879"/>
        <v>0</v>
      </c>
      <c r="GZ588" s="305">
        <f t="shared" si="892"/>
        <v>0</v>
      </c>
      <c r="HA588" s="95">
        <f t="shared" si="878"/>
        <v>0</v>
      </c>
      <c r="HB588" s="51">
        <f t="shared" si="874"/>
        <v>0</v>
      </c>
      <c r="HC588" s="51">
        <f t="shared" si="875"/>
        <v>0</v>
      </c>
      <c r="HD588" s="453">
        <f t="shared" si="876"/>
        <v>0</v>
      </c>
    </row>
    <row r="589" spans="13:212">
      <c r="M589" s="49" t="str">
        <f t="shared" si="890"/>
        <v>A</v>
      </c>
      <c r="N589" s="201" t="str">
        <f t="shared" si="880"/>
        <v/>
      </c>
      <c r="O589" s="47" t="str">
        <f t="shared" si="881"/>
        <v/>
      </c>
      <c r="P589" s="47" t="str">
        <f t="shared" si="882"/>
        <v/>
      </c>
      <c r="Q589" s="47" t="str">
        <f t="shared" si="883"/>
        <v/>
      </c>
      <c r="R589" s="201" t="str">
        <f t="shared" si="884"/>
        <v/>
      </c>
      <c r="AE589" s="49" t="str">
        <f t="shared" si="891"/>
        <v>A</v>
      </c>
      <c r="AF589" s="201" t="str">
        <f t="shared" si="885"/>
        <v/>
      </c>
      <c r="AG589" s="47" t="str">
        <f t="shared" si="886"/>
        <v/>
      </c>
      <c r="AH589" s="47" t="str">
        <f t="shared" si="887"/>
        <v/>
      </c>
      <c r="AI589" s="47" t="str">
        <f t="shared" si="888"/>
        <v/>
      </c>
      <c r="AJ589" s="201" t="str">
        <f t="shared" si="889"/>
        <v/>
      </c>
      <c r="BM589" s="46"/>
      <c r="BN589" s="46"/>
      <c r="BQ589" s="57"/>
      <c r="BR589" s="74"/>
      <c r="BS589" s="157"/>
      <c r="BT589" s="60"/>
      <c r="BU589" s="82"/>
      <c r="CP589" s="46"/>
      <c r="CQ589" s="46"/>
      <c r="CT589" s="57"/>
      <c r="CU589" s="74"/>
      <c r="CV589" s="157"/>
      <c r="CW589" s="60"/>
      <c r="CX589" s="82"/>
      <c r="DS589" s="46"/>
      <c r="DT589" s="46"/>
      <c r="DW589" s="57"/>
      <c r="DX589" s="74"/>
      <c r="DY589" s="157"/>
      <c r="DZ589" s="60"/>
      <c r="EA589" s="82"/>
      <c r="EV589" s="46"/>
      <c r="EW589" s="46"/>
      <c r="EZ589" s="57"/>
      <c r="FA589" s="74"/>
      <c r="FB589" s="157"/>
      <c r="FC589" s="60"/>
      <c r="FD589" s="82"/>
      <c r="FY589" s="46"/>
      <c r="FZ589" s="46"/>
      <c r="GC589" s="57"/>
      <c r="GD589" s="74"/>
      <c r="GE589" s="157"/>
      <c r="GF589" s="60"/>
      <c r="GG589" s="82"/>
      <c r="GS589" s="48">
        <v>8</v>
      </c>
      <c r="GT589" s="47">
        <v>5</v>
      </c>
      <c r="GU589" s="97" t="s">
        <v>240</v>
      </c>
      <c r="GV589" s="93">
        <f t="shared" si="877"/>
        <v>8</v>
      </c>
      <c r="GW589" s="47" t="s">
        <v>206</v>
      </c>
      <c r="GX589" s="99" t="str">
        <f t="shared" si="872"/>
        <v>Kg5</v>
      </c>
      <c r="GY589" s="48">
        <f t="shared" si="879"/>
        <v>1600</v>
      </c>
      <c r="GZ589" s="305">
        <f t="shared" si="892"/>
        <v>9883.4976959032738</v>
      </c>
      <c r="HA589" s="95">
        <f t="shared" si="878"/>
        <v>17715.630173372338</v>
      </c>
      <c r="HB589" s="51">
        <f t="shared" si="874"/>
        <v>7.8799673351688862E-5</v>
      </c>
      <c r="HC589" s="51">
        <f t="shared" si="875"/>
        <v>1.5052620993831923E-3</v>
      </c>
      <c r="HD589" s="453">
        <f t="shared" si="876"/>
        <v>3.7703982576025218E-2</v>
      </c>
    </row>
    <row r="590" spans="13:212">
      <c r="M590" s="49" t="str">
        <f t="shared" si="890"/>
        <v>A</v>
      </c>
      <c r="N590" s="201" t="str">
        <f t="shared" si="880"/>
        <v/>
      </c>
      <c r="O590" s="47" t="str">
        <f t="shared" si="881"/>
        <v/>
      </c>
      <c r="P590" s="47" t="str">
        <f t="shared" si="882"/>
        <v/>
      </c>
      <c r="Q590" s="47" t="str">
        <f t="shared" si="883"/>
        <v/>
      </c>
      <c r="R590" s="201" t="str">
        <f t="shared" si="884"/>
        <v/>
      </c>
      <c r="AE590" s="49" t="str">
        <f t="shared" si="891"/>
        <v>A</v>
      </c>
      <c r="AF590" s="201" t="str">
        <f t="shared" si="885"/>
        <v/>
      </c>
      <c r="AG590" s="47" t="str">
        <f t="shared" si="886"/>
        <v/>
      </c>
      <c r="AH590" s="47" t="str">
        <f t="shared" si="887"/>
        <v/>
      </c>
      <c r="AI590" s="47" t="str">
        <f t="shared" si="888"/>
        <v/>
      </c>
      <c r="AJ590" s="201" t="str">
        <f t="shared" si="889"/>
        <v/>
      </c>
      <c r="BM590" s="46"/>
      <c r="BN590" s="46"/>
      <c r="BQ590" s="57"/>
      <c r="BR590" s="74"/>
      <c r="BS590" s="157"/>
      <c r="BT590" s="60"/>
      <c r="CP590" s="46"/>
      <c r="CQ590" s="46"/>
      <c r="CT590" s="57"/>
      <c r="CU590" s="74"/>
      <c r="CV590" s="157"/>
      <c r="CW590" s="60"/>
      <c r="DS590" s="46"/>
      <c r="DT590" s="46"/>
      <c r="DW590" s="57"/>
      <c r="DX590" s="74"/>
      <c r="DY590" s="157"/>
      <c r="DZ590" s="60"/>
      <c r="EV590" s="46"/>
      <c r="EW590" s="46"/>
      <c r="EZ590" s="57"/>
      <c r="FA590" s="74"/>
      <c r="FB590" s="157"/>
      <c r="FC590" s="60"/>
      <c r="FY590" s="46"/>
      <c r="FZ590" s="46"/>
      <c r="GC590" s="57"/>
      <c r="GD590" s="74"/>
      <c r="GE590" s="157"/>
      <c r="GF590" s="60"/>
      <c r="GS590" s="48">
        <v>8</v>
      </c>
      <c r="GT590" s="47">
        <v>4</v>
      </c>
      <c r="GU590" s="97" t="s">
        <v>240</v>
      </c>
      <c r="GV590" s="93">
        <f t="shared" si="877"/>
        <v>8</v>
      </c>
      <c r="GW590" s="47" t="s">
        <v>206</v>
      </c>
      <c r="GX590" s="99" t="str">
        <f t="shared" si="872"/>
        <v>Kg4</v>
      </c>
      <c r="GY590" s="48">
        <f t="shared" si="879"/>
        <v>400</v>
      </c>
      <c r="GZ590" s="305">
        <f t="shared" si="892"/>
        <v>23427.550093992944</v>
      </c>
      <c r="HA590" s="95">
        <f t="shared" si="878"/>
        <v>7473.7814793914549</v>
      </c>
      <c r="HB590" s="51">
        <f t="shared" si="874"/>
        <v>1.8678441090770693E-4</v>
      </c>
      <c r="HC590" s="51">
        <f t="shared" si="875"/>
        <v>8.9200717000485449E-4</v>
      </c>
      <c r="HD590" s="453">
        <f t="shared" si="876"/>
        <v>4.570753193453285E-3</v>
      </c>
    </row>
    <row r="591" spans="13:212">
      <c r="M591" s="49" t="str">
        <f t="shared" si="890"/>
        <v>A</v>
      </c>
      <c r="N591" s="201" t="str">
        <f t="shared" si="880"/>
        <v/>
      </c>
      <c r="O591" s="47" t="str">
        <f t="shared" si="881"/>
        <v/>
      </c>
      <c r="P591" s="47" t="str">
        <f t="shared" si="882"/>
        <v/>
      </c>
      <c r="Q591" s="47" t="str">
        <f t="shared" si="883"/>
        <v/>
      </c>
      <c r="R591" s="201" t="str">
        <f t="shared" si="884"/>
        <v/>
      </c>
      <c r="AE591" s="49" t="str">
        <f t="shared" si="891"/>
        <v>A</v>
      </c>
      <c r="AF591" s="201" t="str">
        <f t="shared" si="885"/>
        <v/>
      </c>
      <c r="AG591" s="47" t="str">
        <f t="shared" si="886"/>
        <v/>
      </c>
      <c r="AH591" s="47" t="str">
        <f t="shared" si="887"/>
        <v/>
      </c>
      <c r="AI591" s="47" t="str">
        <f t="shared" si="888"/>
        <v/>
      </c>
      <c r="AJ591" s="201" t="str">
        <f t="shared" si="889"/>
        <v/>
      </c>
      <c r="BM591" s="46"/>
      <c r="BN591" s="46"/>
      <c r="BQ591" s="57"/>
      <c r="BR591" s="74"/>
      <c r="BS591" s="157"/>
      <c r="BT591" s="60"/>
      <c r="CP591" s="46"/>
      <c r="CQ591" s="46"/>
      <c r="CT591" s="57"/>
      <c r="CU591" s="74"/>
      <c r="CV591" s="157"/>
      <c r="CW591" s="60"/>
      <c r="DS591" s="46"/>
      <c r="DT591" s="46"/>
      <c r="DW591" s="57"/>
      <c r="DX591" s="74"/>
      <c r="DY591" s="157"/>
      <c r="DZ591" s="60"/>
      <c r="EV591" s="46"/>
      <c r="EW591" s="46"/>
      <c r="EZ591" s="57"/>
      <c r="FA591" s="74"/>
      <c r="FB591" s="157"/>
      <c r="FC591" s="60"/>
      <c r="FY591" s="46"/>
      <c r="FZ591" s="46"/>
      <c r="GC591" s="57"/>
      <c r="GD591" s="74"/>
      <c r="GE591" s="157"/>
      <c r="GF591" s="60"/>
      <c r="GS591" s="48">
        <v>8</v>
      </c>
      <c r="GT591" s="47">
        <v>3</v>
      </c>
      <c r="GU591" s="97" t="s">
        <v>240</v>
      </c>
      <c r="GV591" s="93">
        <f t="shared" si="877"/>
        <v>8</v>
      </c>
      <c r="GW591" s="47" t="s">
        <v>206</v>
      </c>
      <c r="GX591" s="99" t="str">
        <f t="shared" si="872"/>
        <v>Kg3</v>
      </c>
      <c r="GY591" s="48">
        <f t="shared" si="879"/>
        <v>80</v>
      </c>
      <c r="GZ591" s="305">
        <f t="shared" si="892"/>
        <v>19431.444544106125</v>
      </c>
      <c r="HA591" s="95">
        <f t="shared" si="878"/>
        <v>9010.7757867702312</v>
      </c>
      <c r="HB591" s="51">
        <f t="shared" si="874"/>
        <v>1.549240491513142E-4</v>
      </c>
      <c r="HC591" s="51">
        <f t="shared" si="875"/>
        <v>1.4797098106590945E-4</v>
      </c>
      <c r="HD591" s="453">
        <f t="shared" si="876"/>
        <v>2.9023189988347049E-5</v>
      </c>
    </row>
    <row r="592" spans="13:212">
      <c r="M592" s="49" t="str">
        <f t="shared" si="890"/>
        <v>A</v>
      </c>
      <c r="N592" s="201" t="str">
        <f t="shared" si="880"/>
        <v/>
      </c>
      <c r="O592" s="47" t="str">
        <f t="shared" si="881"/>
        <v/>
      </c>
      <c r="P592" s="47" t="str">
        <f t="shared" si="882"/>
        <v/>
      </c>
      <c r="Q592" s="47" t="str">
        <f t="shared" si="883"/>
        <v/>
      </c>
      <c r="R592" s="201" t="str">
        <f t="shared" si="884"/>
        <v/>
      </c>
      <c r="AE592" s="49" t="str">
        <f t="shared" si="891"/>
        <v>A</v>
      </c>
      <c r="AF592" s="201" t="str">
        <f t="shared" si="885"/>
        <v/>
      </c>
      <c r="AG592" s="47" t="str">
        <f t="shared" si="886"/>
        <v/>
      </c>
      <c r="AH592" s="47" t="str">
        <f t="shared" si="887"/>
        <v/>
      </c>
      <c r="AI592" s="47" t="str">
        <f t="shared" si="888"/>
        <v/>
      </c>
      <c r="AJ592" s="201" t="str">
        <f t="shared" si="889"/>
        <v/>
      </c>
      <c r="BM592" s="46"/>
      <c r="BN592" s="46"/>
      <c r="BQ592" s="57"/>
      <c r="BR592" s="74"/>
      <c r="BS592" s="157"/>
      <c r="BT592" s="60"/>
      <c r="CP592" s="46"/>
      <c r="CQ592" s="46"/>
      <c r="CT592" s="57"/>
      <c r="CU592" s="74"/>
      <c r="CV592" s="157"/>
      <c r="CW592" s="60"/>
      <c r="DS592" s="46"/>
      <c r="DT592" s="46"/>
      <c r="DW592" s="57"/>
      <c r="DX592" s="74"/>
      <c r="DY592" s="157"/>
      <c r="DZ592" s="60"/>
      <c r="EV592" s="46"/>
      <c r="EW592" s="46"/>
      <c r="EZ592" s="57"/>
      <c r="FA592" s="74"/>
      <c r="FB592" s="157"/>
      <c r="FC592" s="60"/>
      <c r="FY592" s="46"/>
      <c r="FZ592" s="46"/>
      <c r="GC592" s="57"/>
      <c r="GD592" s="74"/>
      <c r="GE592" s="157"/>
      <c r="GF592" s="60"/>
      <c r="GS592" s="48">
        <v>8</v>
      </c>
      <c r="GT592" s="47">
        <v>2</v>
      </c>
      <c r="GU592" s="97" t="s">
        <v>240</v>
      </c>
      <c r="GV592" s="93">
        <f t="shared" si="877"/>
        <v>8</v>
      </c>
      <c r="GW592" s="47" t="s">
        <v>206</v>
      </c>
      <c r="GX592" s="99" t="str">
        <f t="shared" si="872"/>
        <v>Kg2</v>
      </c>
      <c r="GY592" s="48">
        <f t="shared" si="879"/>
        <v>0</v>
      </c>
      <c r="GZ592" s="305">
        <f t="shared" si="892"/>
        <v>0</v>
      </c>
      <c r="HA592" s="95">
        <f t="shared" si="878"/>
        <v>0</v>
      </c>
      <c r="HB592" s="51">
        <f t="shared" si="874"/>
        <v>0</v>
      </c>
      <c r="HC592" s="51">
        <f t="shared" si="875"/>
        <v>0</v>
      </c>
      <c r="HD592" s="453">
        <f t="shared" si="876"/>
        <v>0</v>
      </c>
    </row>
    <row r="593" spans="13:212">
      <c r="M593" s="49"/>
      <c r="N593" s="198"/>
      <c r="O593" s="198"/>
      <c r="P593" s="198"/>
      <c r="Q593" s="198"/>
      <c r="R593" s="198"/>
      <c r="AE593" s="49"/>
      <c r="AF593" s="198"/>
      <c r="AG593" s="198"/>
      <c r="AH593" s="198"/>
      <c r="AI593" s="198"/>
      <c r="AJ593" s="198"/>
      <c r="BM593" s="46"/>
      <c r="BN593" s="46"/>
      <c r="BQ593" s="57"/>
      <c r="BR593" s="74"/>
      <c r="BS593" s="157"/>
      <c r="BT593" s="60"/>
      <c r="CP593" s="46"/>
      <c r="CQ593" s="46"/>
      <c r="CT593" s="57"/>
      <c r="CU593" s="74"/>
      <c r="CV593" s="157"/>
      <c r="CW593" s="60"/>
      <c r="DS593" s="46"/>
      <c r="DT593" s="46"/>
      <c r="DW593" s="57"/>
      <c r="DX593" s="74"/>
      <c r="DY593" s="157"/>
      <c r="DZ593" s="60"/>
      <c r="EV593" s="46"/>
      <c r="EW593" s="46"/>
      <c r="EZ593" s="57"/>
      <c r="FA593" s="74"/>
      <c r="FB593" s="157"/>
      <c r="FC593" s="60"/>
      <c r="FY593" s="46"/>
      <c r="FZ593" s="46"/>
      <c r="GC593" s="57"/>
      <c r="GD593" s="74"/>
      <c r="GE593" s="157"/>
      <c r="GF593" s="60"/>
      <c r="GS593" s="48">
        <v>8</v>
      </c>
      <c r="GT593" s="47">
        <v>1</v>
      </c>
      <c r="GU593" s="97" t="s">
        <v>240</v>
      </c>
      <c r="GV593" s="93">
        <f t="shared" si="877"/>
        <v>8</v>
      </c>
      <c r="GW593" s="47" t="s">
        <v>206</v>
      </c>
      <c r="GX593" s="99" t="str">
        <f t="shared" si="872"/>
        <v>Kg1</v>
      </c>
      <c r="GY593" s="48">
        <f t="shared" si="879"/>
        <v>0</v>
      </c>
      <c r="GZ593" s="305">
        <f t="shared" si="892"/>
        <v>0</v>
      </c>
      <c r="HA593" s="95">
        <f t="shared" si="878"/>
        <v>0</v>
      </c>
      <c r="HB593" s="51">
        <f t="shared" si="874"/>
        <v>0</v>
      </c>
      <c r="HC593" s="51">
        <f t="shared" si="875"/>
        <v>0</v>
      </c>
      <c r="HD593" s="453">
        <f t="shared" si="876"/>
        <v>0</v>
      </c>
    </row>
    <row r="594" spans="13:212">
      <c r="M594" s="49"/>
      <c r="N594" s="198"/>
      <c r="O594" s="198"/>
      <c r="P594" s="198"/>
      <c r="Q594" s="198"/>
      <c r="R594" s="198"/>
      <c r="AE594" s="49"/>
      <c r="AF594" s="198"/>
      <c r="AG594" s="198"/>
      <c r="AH594" s="198"/>
      <c r="AI594" s="198"/>
      <c r="AJ594" s="198"/>
      <c r="BM594" s="46"/>
      <c r="BN594" s="46"/>
      <c r="BQ594" s="57"/>
      <c r="BR594" s="74"/>
      <c r="BS594" s="157"/>
      <c r="BT594" s="60"/>
      <c r="CP594" s="46"/>
      <c r="CQ594" s="46"/>
      <c r="CT594" s="57"/>
      <c r="CU594" s="74"/>
      <c r="CV594" s="157"/>
      <c r="CW594" s="60"/>
      <c r="DS594" s="46"/>
      <c r="DT594" s="46"/>
      <c r="DW594" s="57"/>
      <c r="DX594" s="74"/>
      <c r="DY594" s="157"/>
      <c r="DZ594" s="60"/>
      <c r="EV594" s="46"/>
      <c r="EW594" s="46"/>
      <c r="EZ594" s="57"/>
      <c r="FA594" s="74"/>
      <c r="FB594" s="157"/>
      <c r="FC594" s="60"/>
      <c r="FY594" s="46"/>
      <c r="FZ594" s="46"/>
      <c r="GC594" s="57"/>
      <c r="GD594" s="74"/>
      <c r="GE594" s="157"/>
      <c r="GF594" s="60"/>
      <c r="GS594" s="48">
        <v>9</v>
      </c>
      <c r="GT594" s="47">
        <v>5</v>
      </c>
      <c r="GU594" s="97" t="s">
        <v>240</v>
      </c>
      <c r="GV594" s="93">
        <f t="shared" si="877"/>
        <v>8</v>
      </c>
      <c r="GW594" s="47" t="s">
        <v>206</v>
      </c>
      <c r="GX594" s="99" t="str">
        <f t="shared" si="872"/>
        <v>Qn5</v>
      </c>
      <c r="GY594" s="48">
        <f t="shared" si="879"/>
        <v>800</v>
      </c>
      <c r="GZ594" s="305">
        <f t="shared" si="892"/>
        <v>61497.318996731483</v>
      </c>
      <c r="HA594" s="95">
        <f t="shared" si="878"/>
        <v>2847.1548492919824</v>
      </c>
      <c r="HB594" s="51">
        <f t="shared" si="874"/>
        <v>4.9030907863273072E-4</v>
      </c>
      <c r="HC594" s="51">
        <f t="shared" si="875"/>
        <v>4.6830376425254869E-3</v>
      </c>
      <c r="HD594" s="453">
        <f t="shared" si="876"/>
        <v>5.4979419888647872E-2</v>
      </c>
    </row>
    <row r="595" spans="13:212">
      <c r="GS595" s="48">
        <v>9</v>
      </c>
      <c r="GT595" s="47">
        <v>4</v>
      </c>
      <c r="GU595" s="97" t="s">
        <v>240</v>
      </c>
      <c r="GV595" s="93">
        <f t="shared" si="877"/>
        <v>8</v>
      </c>
      <c r="GW595" s="47" t="s">
        <v>206</v>
      </c>
      <c r="GX595" s="99" t="str">
        <f t="shared" si="872"/>
        <v>Qn4</v>
      </c>
      <c r="GY595" s="48">
        <f t="shared" si="879"/>
        <v>160</v>
      </c>
      <c r="GZ595" s="305">
        <f t="shared" si="892"/>
        <v>69696.961529628999</v>
      </c>
      <c r="HA595" s="95">
        <f t="shared" si="878"/>
        <v>2512.1954552576321</v>
      </c>
      <c r="HB595" s="51">
        <f t="shared" si="874"/>
        <v>5.5568362245042796E-4</v>
      </c>
      <c r="HC595" s="51">
        <f t="shared" si="875"/>
        <v>1.0614885323057767E-3</v>
      </c>
      <c r="HD595" s="453">
        <f t="shared" si="876"/>
        <v>1.3545961934495171E-3</v>
      </c>
    </row>
    <row r="596" spans="13:212">
      <c r="M596" s="49"/>
      <c r="N596" s="100" t="s">
        <v>25</v>
      </c>
      <c r="O596" s="84" t="str">
        <f>AL33</f>
        <v>K</v>
      </c>
      <c r="P596" s="84"/>
      <c r="Q596" s="84"/>
      <c r="R596" s="85"/>
      <c r="AE596" s="49"/>
      <c r="AF596" s="100" t="s">
        <v>25</v>
      </c>
      <c r="AG596" s="84" t="str">
        <f>AL33</f>
        <v>K</v>
      </c>
      <c r="AH596" s="84"/>
      <c r="AI596" s="84"/>
      <c r="AJ596" s="85"/>
      <c r="GS596" s="48">
        <v>9</v>
      </c>
      <c r="GT596" s="47">
        <v>3</v>
      </c>
      <c r="GU596" s="97" t="s">
        <v>240</v>
      </c>
      <c r="GV596" s="93">
        <f t="shared" si="877"/>
        <v>8</v>
      </c>
      <c r="GW596" s="47" t="s">
        <v>206</v>
      </c>
      <c r="GX596" s="99" t="str">
        <f t="shared" si="872"/>
        <v>Qn3</v>
      </c>
      <c r="GY596" s="48">
        <f t="shared" si="879"/>
        <v>80</v>
      </c>
      <c r="GZ596" s="305">
        <f t="shared" si="892"/>
        <v>458582.09124090453</v>
      </c>
      <c r="HA596" s="95">
        <f t="shared" si="878"/>
        <v>381.81253333772173</v>
      </c>
      <c r="HB596" s="51">
        <f t="shared" si="874"/>
        <v>3.6562075599710147E-3</v>
      </c>
      <c r="HC596" s="51">
        <f t="shared" si="875"/>
        <v>3.4921151531554628E-3</v>
      </c>
      <c r="HD596" s="453">
        <f t="shared" si="876"/>
        <v>6.8494728372499021E-4</v>
      </c>
    </row>
    <row r="597" spans="13:212">
      <c r="M597" s="49"/>
      <c r="N597" s="47" t="s">
        <v>31</v>
      </c>
      <c r="O597" s="47" t="s">
        <v>32</v>
      </c>
      <c r="P597" s="47" t="s">
        <v>33</v>
      </c>
      <c r="Q597" s="47" t="s">
        <v>34</v>
      </c>
      <c r="R597" s="47" t="s">
        <v>35</v>
      </c>
      <c r="AE597" s="49"/>
      <c r="AF597" s="47" t="s">
        <v>31</v>
      </c>
      <c r="AG597" s="47" t="s">
        <v>32</v>
      </c>
      <c r="AH597" s="47" t="s">
        <v>33</v>
      </c>
      <c r="AI597" s="47" t="s">
        <v>34</v>
      </c>
      <c r="AJ597" s="47" t="s">
        <v>35</v>
      </c>
      <c r="GS597" s="48">
        <v>9</v>
      </c>
      <c r="GT597" s="47">
        <v>2</v>
      </c>
      <c r="GU597" s="97" t="s">
        <v>240</v>
      </c>
      <c r="GV597" s="93">
        <f t="shared" si="877"/>
        <v>8</v>
      </c>
      <c r="GW597" s="47" t="s">
        <v>206</v>
      </c>
      <c r="GX597" s="99" t="str">
        <f t="shared" si="872"/>
        <v>Qn2</v>
      </c>
      <c r="GY597" s="48">
        <f t="shared" si="879"/>
        <v>0</v>
      </c>
      <c r="GZ597" s="305">
        <f t="shared" si="892"/>
        <v>0</v>
      </c>
      <c r="HA597" s="95">
        <f t="shared" si="878"/>
        <v>0</v>
      </c>
      <c r="HB597" s="51">
        <f t="shared" si="874"/>
        <v>0</v>
      </c>
      <c r="HC597" s="51">
        <f t="shared" si="875"/>
        <v>0</v>
      </c>
      <c r="HD597" s="453">
        <f t="shared" si="876"/>
        <v>0</v>
      </c>
    </row>
    <row r="598" spans="13:212">
      <c r="M598" s="49"/>
      <c r="N598" s="198"/>
      <c r="O598" s="198"/>
      <c r="P598" s="198"/>
      <c r="Q598" s="198"/>
      <c r="R598" s="198"/>
      <c r="AE598" s="49"/>
      <c r="AF598" s="198"/>
      <c r="AG598" s="198"/>
      <c r="AH598" s="198"/>
      <c r="AI598" s="198"/>
      <c r="AJ598" s="198"/>
      <c r="GS598" s="48">
        <v>9</v>
      </c>
      <c r="GT598" s="47">
        <v>1</v>
      </c>
      <c r="GU598" s="97" t="s">
        <v>240</v>
      </c>
      <c r="GV598" s="93">
        <f t="shared" si="877"/>
        <v>8</v>
      </c>
      <c r="GW598" s="47" t="s">
        <v>206</v>
      </c>
      <c r="GX598" s="99" t="str">
        <f t="shared" si="872"/>
        <v>Qn1</v>
      </c>
      <c r="GY598" s="48">
        <f t="shared" si="879"/>
        <v>0</v>
      </c>
      <c r="GZ598" s="305">
        <f t="shared" si="892"/>
        <v>0</v>
      </c>
      <c r="HA598" s="95">
        <f t="shared" si="878"/>
        <v>0</v>
      </c>
      <c r="HB598" s="51">
        <f t="shared" si="874"/>
        <v>0</v>
      </c>
      <c r="HC598" s="51">
        <f t="shared" si="875"/>
        <v>0</v>
      </c>
      <c r="HD598" s="453">
        <f t="shared" si="876"/>
        <v>0</v>
      </c>
    </row>
    <row r="599" spans="13:212">
      <c r="M599" s="49" t="str">
        <f>O596</f>
        <v>K</v>
      </c>
      <c r="N599" s="201">
        <f t="shared" ref="N599:N630" si="893">IF(AND(COUNTIF(H4:H6,$AL$26)=0,COUNTIF(H4:H6,$M599)=0,H7&lt;&gt;""),1,"")</f>
        <v>1</v>
      </c>
      <c r="O599" s="47">
        <f t="shared" ref="O599:O630" si="894">IF(AND(COUNTIF(I4:I7,$AL$26)=0,COUNTIF(I4:I7,$M599)=0,I7&lt;&gt;""),1,"")</f>
        <v>1</v>
      </c>
      <c r="P599" s="47">
        <f t="shared" ref="P599:P630" si="895">IF(AND(COUNTIF(J4:J7,$AL$26)=0,COUNTIF(J4:J7,$M599)=0,J7&lt;&gt;""),1,"")</f>
        <v>1</v>
      </c>
      <c r="Q599" s="47" t="str">
        <f t="shared" ref="Q599:Q630" si="896">IF(AND(COUNTIF(K4:K7,$AL$26)=0,COUNTIF(K4:K7,$M599)=0,K7&lt;&gt;""),1,"")</f>
        <v/>
      </c>
      <c r="R599" s="201">
        <f t="shared" ref="R599:R630" si="897">IF(AND(COUNTIF(L4:L6,$AL$26)=0,COUNTIF(L4:L6,$M599)=0,L7&lt;&gt;""),1,"")</f>
        <v>1</v>
      </c>
      <c r="AE599" s="49" t="str">
        <f>AG596</f>
        <v>K</v>
      </c>
      <c r="AF599" s="201">
        <f t="shared" ref="AF599:AF630" si="898">IF(AND(COUNTIF(Z4:Z6,$AL$26)=0,COUNTIF(Z4:Z6,$AE599)=0,Z7&lt;&gt;""),1,"")</f>
        <v>1</v>
      </c>
      <c r="AG599" s="47" t="str">
        <f t="shared" ref="AG599:AG630" si="899">IF(AND(COUNTIF(AA4:AA7,$AL$26)=0,COUNTIF(AA4:AA7,$AE599)=0,AA7&lt;&gt;""),1,"")</f>
        <v/>
      </c>
      <c r="AH599" s="47" t="str">
        <f t="shared" ref="AH599:AH630" si="900">IF(AND(COUNTIF(AB4:AB7,$AL$26)=0,COUNTIF(AB4:AB7,$AE599)=0,AB7&lt;&gt;""),1,"")</f>
        <v/>
      </c>
      <c r="AI599" s="47" t="str">
        <f t="shared" ref="AI599:AI630" si="901">IF(AND(COUNTIF(AC4:AC7,$AL$26)=0,COUNTIF(AC4:AC7,$AE599)=0,AC7&lt;&gt;""),1,"")</f>
        <v/>
      </c>
      <c r="AJ599" s="201" t="str">
        <f t="shared" ref="AJ599:AJ630" si="902">IF(AND(COUNTIF(AD4:AD6,$AL$26)=0,COUNTIF(AD4:AD6,$AE599)=0,AD7&lt;&gt;""),1,"")</f>
        <v/>
      </c>
      <c r="GS599" s="48">
        <v>10</v>
      </c>
      <c r="GT599" s="47">
        <v>5</v>
      </c>
      <c r="GU599" s="97" t="s">
        <v>240</v>
      </c>
      <c r="GV599" s="93">
        <f t="shared" si="877"/>
        <v>8</v>
      </c>
      <c r="GW599" s="47" t="s">
        <v>206</v>
      </c>
      <c r="GX599" s="99" t="str">
        <f t="shared" si="872"/>
        <v>Jk5</v>
      </c>
      <c r="GY599" s="48">
        <f t="shared" si="879"/>
        <v>800</v>
      </c>
      <c r="GZ599" s="305">
        <f t="shared" si="892"/>
        <v>39973.257347875457</v>
      </c>
      <c r="HA599" s="95">
        <f t="shared" si="878"/>
        <v>4380.2382296799742</v>
      </c>
      <c r="HB599" s="51">
        <f t="shared" si="874"/>
        <v>3.1870090111127489E-4</v>
      </c>
      <c r="HC599" s="51">
        <f t="shared" si="875"/>
        <v>3.0439744676415662E-3</v>
      </c>
      <c r="HD599" s="453">
        <f t="shared" si="876"/>
        <v>3.5736622927621108E-2</v>
      </c>
    </row>
    <row r="600" spans="13:212">
      <c r="M600" s="49" t="str">
        <f t="shared" ref="M600:M631" si="903">M599</f>
        <v>K</v>
      </c>
      <c r="N600" s="201">
        <f t="shared" si="893"/>
        <v>1</v>
      </c>
      <c r="O600" s="47" t="str">
        <f t="shared" si="894"/>
        <v/>
      </c>
      <c r="P600" s="47">
        <f t="shared" si="895"/>
        <v>1</v>
      </c>
      <c r="Q600" s="47" t="str">
        <f t="shared" si="896"/>
        <v/>
      </c>
      <c r="R600" s="201">
        <f t="shared" si="897"/>
        <v>1</v>
      </c>
      <c r="AE600" s="49" t="str">
        <f t="shared" ref="AE600:AE631" si="904">AE599</f>
        <v>K</v>
      </c>
      <c r="AF600" s="201">
        <f t="shared" si="898"/>
        <v>1</v>
      </c>
      <c r="AG600" s="47" t="str">
        <f t="shared" si="899"/>
        <v/>
      </c>
      <c r="AH600" s="47" t="str">
        <f t="shared" si="900"/>
        <v/>
      </c>
      <c r="AI600" s="47" t="str">
        <f t="shared" si="901"/>
        <v/>
      </c>
      <c r="AJ600" s="201" t="str">
        <f t="shared" si="902"/>
        <v/>
      </c>
      <c r="GS600" s="48">
        <v>10</v>
      </c>
      <c r="GT600" s="47">
        <v>4</v>
      </c>
      <c r="GU600" s="97" t="s">
        <v>240</v>
      </c>
      <c r="GV600" s="93">
        <f t="shared" si="877"/>
        <v>8</v>
      </c>
      <c r="GW600" s="47" t="s">
        <v>206</v>
      </c>
      <c r="GX600" s="99" t="str">
        <f t="shared" si="872"/>
        <v>Jk4</v>
      </c>
      <c r="GY600" s="48">
        <f t="shared" si="879"/>
        <v>160</v>
      </c>
      <c r="GZ600" s="305">
        <f t="shared" si="892"/>
        <v>133244.19115958488</v>
      </c>
      <c r="HA600" s="95">
        <f t="shared" si="878"/>
        <v>1314.0714689039919</v>
      </c>
      <c r="HB600" s="51">
        <f t="shared" si="874"/>
        <v>1.0623363370375833E-3</v>
      </c>
      <c r="HC600" s="51">
        <f t="shared" si="875"/>
        <v>2.0293163117610443E-3</v>
      </c>
      <c r="HD600" s="453">
        <f t="shared" si="876"/>
        <v>2.5896691933593712E-3</v>
      </c>
    </row>
    <row r="601" spans="13:212">
      <c r="M601" s="49" t="str">
        <f t="shared" si="903"/>
        <v>K</v>
      </c>
      <c r="N601" s="201">
        <f t="shared" si="893"/>
        <v>1</v>
      </c>
      <c r="O601" s="47" t="str">
        <f t="shared" si="894"/>
        <v/>
      </c>
      <c r="P601" s="47">
        <f t="shared" si="895"/>
        <v>1</v>
      </c>
      <c r="Q601" s="47" t="str">
        <f t="shared" si="896"/>
        <v/>
      </c>
      <c r="R601" s="201">
        <f t="shared" si="897"/>
        <v>1</v>
      </c>
      <c r="AE601" s="49" t="str">
        <f t="shared" si="904"/>
        <v>K</v>
      </c>
      <c r="AF601" s="201">
        <f t="shared" si="898"/>
        <v>1</v>
      </c>
      <c r="AG601" s="47" t="str">
        <f t="shared" si="899"/>
        <v/>
      </c>
      <c r="AH601" s="47" t="str">
        <f t="shared" si="900"/>
        <v/>
      </c>
      <c r="AI601" s="47" t="str">
        <f t="shared" si="901"/>
        <v/>
      </c>
      <c r="AJ601" s="201">
        <f t="shared" si="902"/>
        <v>1</v>
      </c>
      <c r="GS601" s="48">
        <v>10</v>
      </c>
      <c r="GT601" s="47">
        <v>3</v>
      </c>
      <c r="GU601" s="97" t="s">
        <v>240</v>
      </c>
      <c r="GV601" s="93">
        <f t="shared" si="877"/>
        <v>8</v>
      </c>
      <c r="GW601" s="47" t="s">
        <v>206</v>
      </c>
      <c r="GX601" s="99" t="str">
        <f t="shared" si="872"/>
        <v>Jk3</v>
      </c>
      <c r="GY601" s="48">
        <f t="shared" si="879"/>
        <v>80</v>
      </c>
      <c r="GZ601" s="305">
        <f t="shared" si="892"/>
        <v>89939.82903271979</v>
      </c>
      <c r="HA601" s="95">
        <f t="shared" si="878"/>
        <v>1946.7725465244325</v>
      </c>
      <c r="HB601" s="51">
        <f t="shared" si="874"/>
        <v>7.1707702750036862E-4</v>
      </c>
      <c r="HC601" s="51">
        <f t="shared" si="875"/>
        <v>6.848942552193524E-4</v>
      </c>
      <c r="HD601" s="453">
        <f t="shared" si="876"/>
        <v>1.3433590794606349E-4</v>
      </c>
    </row>
    <row r="602" spans="13:212">
      <c r="M602" s="49" t="str">
        <f t="shared" si="903"/>
        <v>K</v>
      </c>
      <c r="N602" s="201">
        <f t="shared" si="893"/>
        <v>1</v>
      </c>
      <c r="O602" s="47" t="str">
        <f t="shared" si="894"/>
        <v/>
      </c>
      <c r="P602" s="47">
        <f t="shared" si="895"/>
        <v>1</v>
      </c>
      <c r="Q602" s="47" t="str">
        <f t="shared" si="896"/>
        <v/>
      </c>
      <c r="R602" s="201">
        <f t="shared" si="897"/>
        <v>1</v>
      </c>
      <c r="AE602" s="49" t="str">
        <f t="shared" si="904"/>
        <v>K</v>
      </c>
      <c r="AF602" s="201">
        <f t="shared" si="898"/>
        <v>1</v>
      </c>
      <c r="AG602" s="47" t="str">
        <f t="shared" si="899"/>
        <v/>
      </c>
      <c r="AH602" s="47" t="str">
        <f t="shared" si="900"/>
        <v/>
      </c>
      <c r="AI602" s="47" t="str">
        <f t="shared" si="901"/>
        <v/>
      </c>
      <c r="AJ602" s="201">
        <f t="shared" si="902"/>
        <v>1</v>
      </c>
      <c r="GS602" s="48">
        <v>10</v>
      </c>
      <c r="GT602" s="47">
        <v>2</v>
      </c>
      <c r="GU602" s="97" t="s">
        <v>240</v>
      </c>
      <c r="GV602" s="93">
        <f t="shared" si="877"/>
        <v>8</v>
      </c>
      <c r="GW602" s="47" t="s">
        <v>206</v>
      </c>
      <c r="GX602" s="99" t="str">
        <f t="shared" si="872"/>
        <v>Jk2</v>
      </c>
      <c r="GY602" s="48">
        <f t="shared" si="879"/>
        <v>0</v>
      </c>
      <c r="GZ602" s="305">
        <f t="shared" si="892"/>
        <v>0</v>
      </c>
      <c r="HA602" s="95">
        <f t="shared" si="878"/>
        <v>0</v>
      </c>
      <c r="HB602" s="51">
        <f t="shared" si="874"/>
        <v>0</v>
      </c>
      <c r="HC602" s="51">
        <f t="shared" si="875"/>
        <v>0</v>
      </c>
      <c r="HD602" s="453">
        <f t="shared" si="876"/>
        <v>0</v>
      </c>
    </row>
    <row r="603" spans="13:212">
      <c r="M603" s="49" t="str">
        <f t="shared" si="903"/>
        <v>K</v>
      </c>
      <c r="N603" s="201">
        <f t="shared" si="893"/>
        <v>1</v>
      </c>
      <c r="O603" s="47" t="str">
        <f t="shared" si="894"/>
        <v/>
      </c>
      <c r="P603" s="47" t="str">
        <f t="shared" si="895"/>
        <v/>
      </c>
      <c r="Q603" s="47" t="str">
        <f t="shared" si="896"/>
        <v/>
      </c>
      <c r="R603" s="201">
        <f t="shared" si="897"/>
        <v>1</v>
      </c>
      <c r="AE603" s="49" t="str">
        <f t="shared" si="904"/>
        <v>K</v>
      </c>
      <c r="AF603" s="201">
        <f t="shared" si="898"/>
        <v>1</v>
      </c>
      <c r="AG603" s="47" t="str">
        <f t="shared" si="899"/>
        <v/>
      </c>
      <c r="AH603" s="47">
        <f t="shared" si="900"/>
        <v>1</v>
      </c>
      <c r="AI603" s="47" t="str">
        <f t="shared" si="901"/>
        <v/>
      </c>
      <c r="AJ603" s="201">
        <f t="shared" si="902"/>
        <v>1</v>
      </c>
      <c r="GS603" s="48">
        <v>10</v>
      </c>
      <c r="GT603" s="47">
        <v>1</v>
      </c>
      <c r="GU603" s="97" t="s">
        <v>240</v>
      </c>
      <c r="GV603" s="93">
        <f t="shared" si="877"/>
        <v>8</v>
      </c>
      <c r="GW603" s="47" t="s">
        <v>206</v>
      </c>
      <c r="GX603" s="99" t="str">
        <f t="shared" si="872"/>
        <v>Jk1</v>
      </c>
      <c r="GY603" s="48">
        <f t="shared" si="879"/>
        <v>0</v>
      </c>
      <c r="GZ603" s="305">
        <f t="shared" si="892"/>
        <v>0</v>
      </c>
      <c r="HA603" s="95">
        <f t="shared" si="878"/>
        <v>0</v>
      </c>
      <c r="HB603" s="51">
        <f t="shared" si="874"/>
        <v>0</v>
      </c>
      <c r="HC603" s="51">
        <f t="shared" si="875"/>
        <v>0</v>
      </c>
      <c r="HD603" s="453">
        <f t="shared" si="876"/>
        <v>0</v>
      </c>
    </row>
    <row r="604" spans="13:212">
      <c r="M604" s="49" t="str">
        <f t="shared" si="903"/>
        <v>K</v>
      </c>
      <c r="N604" s="201">
        <f t="shared" si="893"/>
        <v>1</v>
      </c>
      <c r="O604" s="47" t="str">
        <f t="shared" si="894"/>
        <v/>
      </c>
      <c r="P604" s="47" t="str">
        <f t="shared" si="895"/>
        <v/>
      </c>
      <c r="Q604" s="47" t="str">
        <f t="shared" si="896"/>
        <v/>
      </c>
      <c r="R604" s="201">
        <f t="shared" si="897"/>
        <v>1</v>
      </c>
      <c r="AE604" s="49" t="str">
        <f t="shared" si="904"/>
        <v>K</v>
      </c>
      <c r="AF604" s="201">
        <f t="shared" si="898"/>
        <v>1</v>
      </c>
      <c r="AG604" s="47" t="str">
        <f t="shared" si="899"/>
        <v/>
      </c>
      <c r="AH604" s="47">
        <f t="shared" si="900"/>
        <v>1</v>
      </c>
      <c r="AI604" s="47" t="str">
        <f t="shared" si="901"/>
        <v/>
      </c>
      <c r="AJ604" s="201">
        <f t="shared" si="902"/>
        <v>1</v>
      </c>
      <c r="GS604" s="48">
        <v>11</v>
      </c>
      <c r="GT604" s="47">
        <v>5</v>
      </c>
      <c r="GU604" s="97" t="s">
        <v>240</v>
      </c>
      <c r="GV604" s="93">
        <f t="shared" si="877"/>
        <v>8</v>
      </c>
      <c r="GW604" s="47" t="s">
        <v>206</v>
      </c>
      <c r="GX604" s="99" t="str">
        <f t="shared" si="872"/>
        <v>Te5</v>
      </c>
      <c r="GY604" s="48">
        <f t="shared" si="879"/>
        <v>800</v>
      </c>
      <c r="GZ604" s="305">
        <f t="shared" si="892"/>
        <v>40998.212664487655</v>
      </c>
      <c r="HA604" s="95">
        <f t="shared" si="878"/>
        <v>4270.7322739379742</v>
      </c>
      <c r="HB604" s="51">
        <f t="shared" si="874"/>
        <v>3.2687271908848713E-4</v>
      </c>
      <c r="HC604" s="51">
        <f t="shared" si="875"/>
        <v>3.1220250950169909E-3</v>
      </c>
      <c r="HD604" s="453">
        <f t="shared" si="876"/>
        <v>3.6652946592431915E-2</v>
      </c>
    </row>
    <row r="605" spans="13:212">
      <c r="M605" s="49" t="str">
        <f t="shared" si="903"/>
        <v>K</v>
      </c>
      <c r="N605" s="201">
        <f t="shared" si="893"/>
        <v>1</v>
      </c>
      <c r="O605" s="47" t="str">
        <f t="shared" si="894"/>
        <v/>
      </c>
      <c r="P605" s="47" t="str">
        <f t="shared" si="895"/>
        <v/>
      </c>
      <c r="Q605" s="47" t="str">
        <f t="shared" si="896"/>
        <v/>
      </c>
      <c r="R605" s="201">
        <f t="shared" si="897"/>
        <v>1</v>
      </c>
      <c r="AE605" s="49" t="str">
        <f t="shared" si="904"/>
        <v>K</v>
      </c>
      <c r="AF605" s="201">
        <f t="shared" si="898"/>
        <v>1</v>
      </c>
      <c r="AG605" s="47" t="str">
        <f t="shared" si="899"/>
        <v/>
      </c>
      <c r="AH605" s="47">
        <f t="shared" si="900"/>
        <v>1</v>
      </c>
      <c r="AI605" s="47" t="str">
        <f t="shared" si="901"/>
        <v/>
      </c>
      <c r="AJ605" s="201">
        <f t="shared" si="902"/>
        <v>1</v>
      </c>
      <c r="GS605" s="48">
        <v>11</v>
      </c>
      <c r="GT605" s="47">
        <v>4</v>
      </c>
      <c r="GU605" s="97" t="s">
        <v>240</v>
      </c>
      <c r="GV605" s="93">
        <f t="shared" si="877"/>
        <v>8</v>
      </c>
      <c r="GW605" s="47" t="s">
        <v>206</v>
      </c>
      <c r="GX605" s="99" t="str">
        <f t="shared" si="872"/>
        <v>Te4</v>
      </c>
      <c r="GY605" s="48">
        <f t="shared" si="879"/>
        <v>160</v>
      </c>
      <c r="GZ605" s="305">
        <f t="shared" si="892"/>
        <v>114453.34368836136</v>
      </c>
      <c r="HA605" s="95">
        <f t="shared" si="878"/>
        <v>1529.8145458882295</v>
      </c>
      <c r="HB605" s="51">
        <f t="shared" si="874"/>
        <v>9.1251967412202652E-4</v>
      </c>
      <c r="HC605" s="51">
        <f t="shared" si="875"/>
        <v>1.7431306780511533E-3</v>
      </c>
      <c r="HD605" s="453">
        <f t="shared" si="876"/>
        <v>2.2244594353215113E-3</v>
      </c>
    </row>
    <row r="606" spans="13:212">
      <c r="M606" s="49" t="str">
        <f t="shared" si="903"/>
        <v>K</v>
      </c>
      <c r="N606" s="201">
        <f t="shared" si="893"/>
        <v>1</v>
      </c>
      <c r="O606" s="47" t="str">
        <f t="shared" si="894"/>
        <v/>
      </c>
      <c r="P606" s="47" t="str">
        <f t="shared" si="895"/>
        <v/>
      </c>
      <c r="Q606" s="47" t="str">
        <f t="shared" si="896"/>
        <v/>
      </c>
      <c r="R606" s="201">
        <f t="shared" si="897"/>
        <v>1</v>
      </c>
      <c r="AE606" s="49" t="str">
        <f t="shared" si="904"/>
        <v>K</v>
      </c>
      <c r="AF606" s="201">
        <f t="shared" si="898"/>
        <v>1</v>
      </c>
      <c r="AG606" s="47" t="str">
        <f t="shared" si="899"/>
        <v/>
      </c>
      <c r="AH606" s="47">
        <f t="shared" si="900"/>
        <v>1</v>
      </c>
      <c r="AI606" s="47" t="str">
        <f t="shared" si="901"/>
        <v/>
      </c>
      <c r="AJ606" s="201">
        <f t="shared" si="902"/>
        <v>1</v>
      </c>
      <c r="GS606" s="48">
        <v>11</v>
      </c>
      <c r="GT606" s="47">
        <v>3</v>
      </c>
      <c r="GU606" s="97" t="s">
        <v>240</v>
      </c>
      <c r="GV606" s="93">
        <f t="shared" si="877"/>
        <v>8</v>
      </c>
      <c r="GW606" s="47" t="s">
        <v>206</v>
      </c>
      <c r="GX606" s="99" t="str">
        <f t="shared" si="872"/>
        <v>Te3</v>
      </c>
      <c r="GY606" s="48">
        <f t="shared" si="879"/>
        <v>80</v>
      </c>
      <c r="GZ606" s="305">
        <f t="shared" si="892"/>
        <v>255384.69972253771</v>
      </c>
      <c r="HA606" s="95">
        <f t="shared" si="878"/>
        <v>685.60250551512615</v>
      </c>
      <c r="HB606" s="51">
        <f t="shared" si="874"/>
        <v>2.0361446459887015E-3</v>
      </c>
      <c r="HC606" s="51">
        <f t="shared" si="875"/>
        <v>1.9447614654376677E-3</v>
      </c>
      <c r="HD606" s="453">
        <f t="shared" si="876"/>
        <v>3.8144763984684698E-4</v>
      </c>
    </row>
    <row r="607" spans="13:212">
      <c r="M607" s="49" t="str">
        <f t="shared" si="903"/>
        <v>K</v>
      </c>
      <c r="N607" s="201">
        <f t="shared" si="893"/>
        <v>1</v>
      </c>
      <c r="O607" s="47" t="str">
        <f t="shared" si="894"/>
        <v/>
      </c>
      <c r="P607" s="47">
        <f t="shared" si="895"/>
        <v>1</v>
      </c>
      <c r="Q607" s="47">
        <f t="shared" si="896"/>
        <v>1</v>
      </c>
      <c r="R607" s="201">
        <f t="shared" si="897"/>
        <v>1</v>
      </c>
      <c r="AE607" s="49" t="str">
        <f t="shared" si="904"/>
        <v>K</v>
      </c>
      <c r="AF607" s="201">
        <f t="shared" si="898"/>
        <v>1</v>
      </c>
      <c r="AG607" s="47" t="str">
        <f t="shared" si="899"/>
        <v/>
      </c>
      <c r="AH607" s="47">
        <f t="shared" si="900"/>
        <v>1</v>
      </c>
      <c r="AI607" s="47">
        <f t="shared" si="901"/>
        <v>1</v>
      </c>
      <c r="AJ607" s="201">
        <f t="shared" si="902"/>
        <v>1</v>
      </c>
      <c r="GS607" s="48">
        <v>11</v>
      </c>
      <c r="GT607" s="47">
        <v>2</v>
      </c>
      <c r="GU607" s="97" t="s">
        <v>240</v>
      </c>
      <c r="GV607" s="93">
        <f t="shared" si="877"/>
        <v>8</v>
      </c>
      <c r="GW607" s="47" t="s">
        <v>206</v>
      </c>
      <c r="GX607" s="99" t="str">
        <f t="shared" si="872"/>
        <v>Te2</v>
      </c>
      <c r="GY607" s="48">
        <f t="shared" si="879"/>
        <v>0</v>
      </c>
      <c r="GZ607" s="305">
        <f t="shared" si="892"/>
        <v>0</v>
      </c>
      <c r="HA607" s="95">
        <f t="shared" si="878"/>
        <v>0</v>
      </c>
      <c r="HB607" s="51">
        <f t="shared" si="874"/>
        <v>0</v>
      </c>
      <c r="HC607" s="51">
        <f t="shared" si="875"/>
        <v>0</v>
      </c>
      <c r="HD607" s="453">
        <f t="shared" si="876"/>
        <v>0</v>
      </c>
    </row>
    <row r="608" spans="13:212">
      <c r="M608" s="49" t="str">
        <f t="shared" si="903"/>
        <v>K</v>
      </c>
      <c r="N608" s="201">
        <f t="shared" si="893"/>
        <v>1</v>
      </c>
      <c r="O608" s="47" t="str">
        <f t="shared" si="894"/>
        <v/>
      </c>
      <c r="P608" s="47">
        <f t="shared" si="895"/>
        <v>1</v>
      </c>
      <c r="Q608" s="47">
        <f t="shared" si="896"/>
        <v>1</v>
      </c>
      <c r="R608" s="201">
        <f t="shared" si="897"/>
        <v>1</v>
      </c>
      <c r="AE608" s="49" t="str">
        <f t="shared" si="904"/>
        <v>K</v>
      </c>
      <c r="AF608" s="201">
        <f t="shared" si="898"/>
        <v>1</v>
      </c>
      <c r="AG608" s="47" t="str">
        <f t="shared" si="899"/>
        <v/>
      </c>
      <c r="AH608" s="47">
        <f t="shared" si="900"/>
        <v>1</v>
      </c>
      <c r="AI608" s="47">
        <f t="shared" si="901"/>
        <v>1</v>
      </c>
      <c r="AJ608" s="201">
        <f t="shared" si="902"/>
        <v>1</v>
      </c>
      <c r="GS608" s="48">
        <v>11</v>
      </c>
      <c r="GT608" s="47">
        <v>1</v>
      </c>
      <c r="GU608" s="97" t="s">
        <v>240</v>
      </c>
      <c r="GV608" s="93">
        <f t="shared" si="877"/>
        <v>8</v>
      </c>
      <c r="GW608" s="47" t="s">
        <v>206</v>
      </c>
      <c r="GX608" s="99" t="str">
        <f t="shared" si="872"/>
        <v>Te1</v>
      </c>
      <c r="GY608" s="48">
        <f t="shared" si="879"/>
        <v>0</v>
      </c>
      <c r="GZ608" s="305">
        <f t="shared" si="892"/>
        <v>0</v>
      </c>
      <c r="HA608" s="95">
        <f t="shared" si="878"/>
        <v>0</v>
      </c>
      <c r="HB608" s="51">
        <f t="shared" si="874"/>
        <v>0</v>
      </c>
      <c r="HC608" s="51">
        <f t="shared" si="875"/>
        <v>0</v>
      </c>
      <c r="HD608" s="453">
        <f t="shared" si="876"/>
        <v>0</v>
      </c>
    </row>
    <row r="609" spans="13:213">
      <c r="M609" s="49" t="str">
        <f t="shared" si="903"/>
        <v>K</v>
      </c>
      <c r="N609" s="201">
        <f t="shared" si="893"/>
        <v>1</v>
      </c>
      <c r="O609" s="47" t="str">
        <f t="shared" si="894"/>
        <v/>
      </c>
      <c r="P609" s="47">
        <f t="shared" si="895"/>
        <v>1</v>
      </c>
      <c r="Q609" s="47">
        <f t="shared" si="896"/>
        <v>1</v>
      </c>
      <c r="R609" s="201">
        <f t="shared" si="897"/>
        <v>1</v>
      </c>
      <c r="AE609" s="49" t="str">
        <f t="shared" si="904"/>
        <v>K</v>
      </c>
      <c r="AF609" s="201">
        <f t="shared" si="898"/>
        <v>1</v>
      </c>
      <c r="AG609" s="47" t="str">
        <f t="shared" si="899"/>
        <v/>
      </c>
      <c r="AH609" s="47" t="str">
        <f t="shared" si="900"/>
        <v/>
      </c>
      <c r="AI609" s="47">
        <f t="shared" si="901"/>
        <v>1</v>
      </c>
      <c r="AJ609" s="201">
        <f t="shared" si="902"/>
        <v>1</v>
      </c>
      <c r="GS609" s="48">
        <v>12</v>
      </c>
      <c r="GT609" s="47">
        <v>5</v>
      </c>
      <c r="GU609" s="97" t="s">
        <v>240</v>
      </c>
      <c r="GV609" s="93">
        <f t="shared" si="877"/>
        <v>8</v>
      </c>
      <c r="GW609" s="47" t="s">
        <v>206</v>
      </c>
      <c r="GX609" s="99" t="str">
        <f t="shared" si="872"/>
        <v>Nn5</v>
      </c>
      <c r="GY609" s="48">
        <f t="shared" si="879"/>
        <v>800</v>
      </c>
      <c r="GZ609" s="305">
        <f t="shared" si="892"/>
        <v>33823.525448202308</v>
      </c>
      <c r="HA609" s="95">
        <f t="shared" si="878"/>
        <v>5176.6451805308789</v>
      </c>
      <c r="HB609" s="51">
        <f t="shared" si="874"/>
        <v>2.6966999324800185E-4</v>
      </c>
      <c r="HC609" s="51">
        <f t="shared" si="875"/>
        <v>2.5756707033890171E-3</v>
      </c>
      <c r="HD609" s="453">
        <f t="shared" si="876"/>
        <v>3.0238680938756327E-2</v>
      </c>
    </row>
    <row r="610" spans="13:213">
      <c r="M610" s="49" t="str">
        <f t="shared" si="903"/>
        <v>K</v>
      </c>
      <c r="N610" s="201">
        <f t="shared" si="893"/>
        <v>1</v>
      </c>
      <c r="O610" s="47" t="str">
        <f t="shared" si="894"/>
        <v/>
      </c>
      <c r="P610" s="47" t="str">
        <f t="shared" si="895"/>
        <v/>
      </c>
      <c r="Q610" s="47">
        <f t="shared" si="896"/>
        <v>1</v>
      </c>
      <c r="R610" s="201">
        <f t="shared" si="897"/>
        <v>1</v>
      </c>
      <c r="AE610" s="49" t="str">
        <f t="shared" si="904"/>
        <v>K</v>
      </c>
      <c r="AF610" s="201">
        <f t="shared" si="898"/>
        <v>1</v>
      </c>
      <c r="AG610" s="47" t="str">
        <f t="shared" si="899"/>
        <v/>
      </c>
      <c r="AH610" s="47" t="str">
        <f t="shared" si="900"/>
        <v/>
      </c>
      <c r="AI610" s="47">
        <f t="shared" si="901"/>
        <v>1</v>
      </c>
      <c r="AJ610" s="201">
        <f t="shared" si="902"/>
        <v>1</v>
      </c>
      <c r="GS610" s="48">
        <v>12</v>
      </c>
      <c r="GT610" s="47">
        <v>4</v>
      </c>
      <c r="GU610" s="97" t="s">
        <v>240</v>
      </c>
      <c r="GV610" s="93">
        <f t="shared" si="877"/>
        <v>8</v>
      </c>
      <c r="GW610" s="47" t="s">
        <v>206</v>
      </c>
      <c r="GX610" s="99" t="str">
        <f t="shared" si="872"/>
        <v>Nn4</v>
      </c>
      <c r="GY610" s="48">
        <f t="shared" si="879"/>
        <v>160</v>
      </c>
      <c r="GZ610" s="305">
        <f t="shared" si="892"/>
        <v>308169.89852806547</v>
      </c>
      <c r="HA610" s="95">
        <f t="shared" si="878"/>
        <v>568.16837347290129</v>
      </c>
      <c r="HB610" s="51">
        <f t="shared" si="874"/>
        <v>2.4569932718151279E-3</v>
      </c>
      <c r="HC610" s="51">
        <f t="shared" si="875"/>
        <v>4.693444392842209E-3</v>
      </c>
      <c r="HD610" s="453">
        <f t="shared" si="876"/>
        <v>5.9894400318209031E-3</v>
      </c>
    </row>
    <row r="611" spans="13:213">
      <c r="M611" s="49" t="str">
        <f t="shared" si="903"/>
        <v>K</v>
      </c>
      <c r="N611" s="201">
        <f t="shared" si="893"/>
        <v>1</v>
      </c>
      <c r="O611" s="47" t="str">
        <f t="shared" si="894"/>
        <v/>
      </c>
      <c r="P611" s="47" t="str">
        <f t="shared" si="895"/>
        <v/>
      </c>
      <c r="Q611" s="47">
        <f t="shared" si="896"/>
        <v>1</v>
      </c>
      <c r="R611" s="201">
        <f t="shared" si="897"/>
        <v>1</v>
      </c>
      <c r="AE611" s="49" t="str">
        <f t="shared" si="904"/>
        <v>K</v>
      </c>
      <c r="AF611" s="201">
        <f t="shared" si="898"/>
        <v>1</v>
      </c>
      <c r="AG611" s="47" t="str">
        <f t="shared" si="899"/>
        <v/>
      </c>
      <c r="AH611" s="47" t="str">
        <f t="shared" si="900"/>
        <v/>
      </c>
      <c r="AI611" s="47">
        <f t="shared" si="901"/>
        <v>1</v>
      </c>
      <c r="AJ611" s="201">
        <f t="shared" si="902"/>
        <v>1</v>
      </c>
      <c r="GS611" s="48">
        <v>12</v>
      </c>
      <c r="GT611" s="47">
        <v>3</v>
      </c>
      <c r="GU611" s="97" t="s">
        <v>240</v>
      </c>
      <c r="GV611" s="93">
        <f t="shared" si="877"/>
        <v>8</v>
      </c>
      <c r="GW611" s="47" t="s">
        <v>206</v>
      </c>
      <c r="GX611" s="99" t="str">
        <f t="shared" si="872"/>
        <v>Nn3</v>
      </c>
      <c r="GY611" s="48">
        <f t="shared" si="879"/>
        <v>80</v>
      </c>
      <c r="GZ611" s="305">
        <f t="shared" si="892"/>
        <v>206621.02698566183</v>
      </c>
      <c r="HA611" s="95">
        <f t="shared" si="878"/>
        <v>847.40838120096214</v>
      </c>
      <c r="HB611" s="51">
        <f t="shared" si="874"/>
        <v>1.6473590559756412E-3</v>
      </c>
      <c r="HC611" s="51">
        <f t="shared" si="875"/>
        <v>1.5734247653341707E-3</v>
      </c>
      <c r="HD611" s="453">
        <f t="shared" si="876"/>
        <v>3.0861325354275695E-4</v>
      </c>
    </row>
    <row r="612" spans="13:213">
      <c r="M612" s="49" t="str">
        <f t="shared" si="903"/>
        <v>K</v>
      </c>
      <c r="N612" s="201">
        <f t="shared" si="893"/>
        <v>1</v>
      </c>
      <c r="O612" s="47" t="str">
        <f t="shared" si="894"/>
        <v/>
      </c>
      <c r="P612" s="47" t="str">
        <f t="shared" si="895"/>
        <v/>
      </c>
      <c r="Q612" s="47">
        <f t="shared" si="896"/>
        <v>1</v>
      </c>
      <c r="R612" s="201">
        <f t="shared" si="897"/>
        <v>1</v>
      </c>
      <c r="AE612" s="49" t="str">
        <f t="shared" si="904"/>
        <v>K</v>
      </c>
      <c r="AF612" s="201">
        <f t="shared" si="898"/>
        <v>1</v>
      </c>
      <c r="AG612" s="47" t="str">
        <f t="shared" si="899"/>
        <v/>
      </c>
      <c r="AH612" s="47" t="str">
        <f t="shared" si="900"/>
        <v/>
      </c>
      <c r="AI612" s="47">
        <f t="shared" si="901"/>
        <v>1</v>
      </c>
      <c r="AJ612" s="201">
        <f t="shared" si="902"/>
        <v>1</v>
      </c>
      <c r="GS612" s="48">
        <v>12</v>
      </c>
      <c r="GT612" s="47">
        <v>2</v>
      </c>
      <c r="GU612" s="97" t="s">
        <v>240</v>
      </c>
      <c r="GV612" s="93">
        <f t="shared" si="877"/>
        <v>8</v>
      </c>
      <c r="GW612" s="47" t="s">
        <v>206</v>
      </c>
      <c r="GX612" s="99" t="str">
        <f t="shared" si="872"/>
        <v>Nn2</v>
      </c>
      <c r="GY612" s="48">
        <f t="shared" si="879"/>
        <v>0</v>
      </c>
      <c r="GZ612" s="305">
        <f t="shared" si="892"/>
        <v>0</v>
      </c>
      <c r="HA612" s="95">
        <f t="shared" si="878"/>
        <v>0</v>
      </c>
      <c r="HB612" s="51">
        <f t="shared" si="874"/>
        <v>0</v>
      </c>
      <c r="HC612" s="51">
        <f t="shared" si="875"/>
        <v>0</v>
      </c>
      <c r="HD612" s="453">
        <f t="shared" si="876"/>
        <v>0</v>
      </c>
    </row>
    <row r="613" spans="13:213">
      <c r="M613" s="49" t="str">
        <f t="shared" si="903"/>
        <v>K</v>
      </c>
      <c r="N613" s="201">
        <f t="shared" si="893"/>
        <v>1</v>
      </c>
      <c r="O613" s="47" t="str">
        <f t="shared" si="894"/>
        <v/>
      </c>
      <c r="P613" s="47" t="str">
        <f t="shared" si="895"/>
        <v/>
      </c>
      <c r="Q613" s="47">
        <f t="shared" si="896"/>
        <v>1</v>
      </c>
      <c r="R613" s="201">
        <f t="shared" si="897"/>
        <v>1</v>
      </c>
      <c r="AE613" s="49" t="str">
        <f t="shared" si="904"/>
        <v>K</v>
      </c>
      <c r="AF613" s="201">
        <f t="shared" si="898"/>
        <v>1</v>
      </c>
      <c r="AG613" s="47">
        <f t="shared" si="899"/>
        <v>1</v>
      </c>
      <c r="AH613" s="47">
        <f t="shared" si="900"/>
        <v>1</v>
      </c>
      <c r="AI613" s="47">
        <f t="shared" si="901"/>
        <v>1</v>
      </c>
      <c r="AJ613" s="201">
        <f t="shared" si="902"/>
        <v>1</v>
      </c>
      <c r="GS613" s="48">
        <v>12</v>
      </c>
      <c r="GT613" s="47">
        <v>1</v>
      </c>
      <c r="GU613" s="97" t="s">
        <v>240</v>
      </c>
      <c r="GV613" s="93">
        <f t="shared" si="877"/>
        <v>8</v>
      </c>
      <c r="GW613" s="47" t="s">
        <v>206</v>
      </c>
      <c r="GX613" s="99" t="str">
        <f t="shared" si="872"/>
        <v>Nn1</v>
      </c>
      <c r="GY613" s="48">
        <f t="shared" si="879"/>
        <v>0</v>
      </c>
      <c r="GZ613" s="305">
        <f t="shared" si="892"/>
        <v>0</v>
      </c>
      <c r="HA613" s="95">
        <f t="shared" si="878"/>
        <v>0</v>
      </c>
      <c r="HB613" s="51">
        <f t="shared" si="874"/>
        <v>0</v>
      </c>
      <c r="HC613" s="51">
        <f t="shared" si="875"/>
        <v>0</v>
      </c>
      <c r="HD613" s="453">
        <f t="shared" si="876"/>
        <v>0</v>
      </c>
    </row>
    <row r="614" spans="13:213">
      <c r="M614" s="49" t="str">
        <f t="shared" si="903"/>
        <v>K</v>
      </c>
      <c r="N614" s="201">
        <f t="shared" si="893"/>
        <v>1</v>
      </c>
      <c r="O614" s="47" t="str">
        <f t="shared" si="894"/>
        <v/>
      </c>
      <c r="P614" s="47">
        <f t="shared" si="895"/>
        <v>1</v>
      </c>
      <c r="Q614" s="47">
        <f t="shared" si="896"/>
        <v>1</v>
      </c>
      <c r="R614" s="201">
        <f t="shared" si="897"/>
        <v>1</v>
      </c>
      <c r="AE614" s="49" t="str">
        <f t="shared" si="904"/>
        <v>K</v>
      </c>
      <c r="AF614" s="201">
        <f t="shared" si="898"/>
        <v>1</v>
      </c>
      <c r="AG614" s="47">
        <f t="shared" si="899"/>
        <v>1</v>
      </c>
      <c r="AH614" s="47">
        <f t="shared" si="900"/>
        <v>1</v>
      </c>
      <c r="AI614" s="47">
        <f t="shared" si="901"/>
        <v>1</v>
      </c>
      <c r="AJ614" s="201">
        <f t="shared" si="902"/>
        <v>1</v>
      </c>
      <c r="GS614" s="48">
        <v>13</v>
      </c>
      <c r="GT614" s="47">
        <v>5</v>
      </c>
      <c r="GU614" s="97" t="s">
        <v>240</v>
      </c>
      <c r="GV614" s="93">
        <f t="shared" si="877"/>
        <v>8</v>
      </c>
      <c r="GW614" s="141" t="s">
        <v>130</v>
      </c>
      <c r="GX614" s="99" t="str">
        <f t="shared" si="872"/>
        <v>Sc5</v>
      </c>
      <c r="GY614" s="48">
        <f t="shared" si="879"/>
        <v>14400</v>
      </c>
      <c r="GZ614" s="305">
        <f t="shared" si="892"/>
        <v>12.20184900728799</v>
      </c>
      <c r="HA614" s="95">
        <f t="shared" si="878"/>
        <v>14349660.440431595</v>
      </c>
      <c r="HB614" s="51">
        <f t="shared" si="874"/>
        <v>9.7283547347764012E-8</v>
      </c>
      <c r="HC614" s="51">
        <f t="shared" si="875"/>
        <v>1.672513443759102E-5</v>
      </c>
      <c r="HD614" s="453">
        <f t="shared" si="876"/>
        <v>3.9865851763765999E-3</v>
      </c>
    </row>
    <row r="615" spans="13:213">
      <c r="M615" s="49" t="str">
        <f t="shared" si="903"/>
        <v>K</v>
      </c>
      <c r="N615" s="201">
        <f t="shared" si="893"/>
        <v>1</v>
      </c>
      <c r="O615" s="47" t="str">
        <f t="shared" si="894"/>
        <v/>
      </c>
      <c r="P615" s="47">
        <f t="shared" si="895"/>
        <v>1</v>
      </c>
      <c r="Q615" s="47">
        <f t="shared" si="896"/>
        <v>1</v>
      </c>
      <c r="R615" s="201">
        <f t="shared" si="897"/>
        <v>1</v>
      </c>
      <c r="AE615" s="49" t="str">
        <f t="shared" si="904"/>
        <v>K</v>
      </c>
      <c r="AF615" s="201">
        <f t="shared" si="898"/>
        <v>1</v>
      </c>
      <c r="AG615" s="47">
        <f t="shared" si="899"/>
        <v>1</v>
      </c>
      <c r="AH615" s="47">
        <f t="shared" si="900"/>
        <v>1</v>
      </c>
      <c r="AI615" s="47">
        <f t="shared" si="901"/>
        <v>1</v>
      </c>
      <c r="AJ615" s="201">
        <f t="shared" si="902"/>
        <v>1</v>
      </c>
      <c r="GS615" s="48">
        <v>13</v>
      </c>
      <c r="GT615" s="47">
        <v>4</v>
      </c>
      <c r="GU615" s="97" t="s">
        <v>240</v>
      </c>
      <c r="GV615" s="93">
        <f t="shared" si="877"/>
        <v>8</v>
      </c>
      <c r="GW615" s="141" t="s">
        <v>130</v>
      </c>
      <c r="GX615" s="99" t="str">
        <f t="shared" si="872"/>
        <v>Sc4</v>
      </c>
      <c r="GY615" s="48">
        <f t="shared" si="879"/>
        <v>4800</v>
      </c>
      <c r="GZ615" s="305">
        <f t="shared" si="892"/>
        <v>847.01168525590822</v>
      </c>
      <c r="HA615" s="95">
        <f t="shared" si="878"/>
        <v>206717.7974611994</v>
      </c>
      <c r="HB615" s="51">
        <f t="shared" si="874"/>
        <v>6.75309957839062E-6</v>
      </c>
      <c r="HC615" s="51">
        <f t="shared" si="875"/>
        <v>3.8700102740314788E-4</v>
      </c>
      <c r="HD615" s="453">
        <f t="shared" si="876"/>
        <v>3.0327165835075512E-2</v>
      </c>
    </row>
    <row r="616" spans="13:213">
      <c r="M616" s="49" t="str">
        <f t="shared" si="903"/>
        <v>K</v>
      </c>
      <c r="N616" s="201">
        <f t="shared" si="893"/>
        <v>1</v>
      </c>
      <c r="O616" s="47" t="str">
        <f t="shared" si="894"/>
        <v/>
      </c>
      <c r="P616" s="47">
        <f t="shared" si="895"/>
        <v>1</v>
      </c>
      <c r="Q616" s="47" t="str">
        <f t="shared" si="896"/>
        <v/>
      </c>
      <c r="R616" s="201">
        <f t="shared" si="897"/>
        <v>1</v>
      </c>
      <c r="AE616" s="49" t="str">
        <f t="shared" si="904"/>
        <v>K</v>
      </c>
      <c r="AF616" s="201">
        <f t="shared" si="898"/>
        <v>1</v>
      </c>
      <c r="AG616" s="47">
        <f t="shared" si="899"/>
        <v>1</v>
      </c>
      <c r="AH616" s="47">
        <f t="shared" si="900"/>
        <v>1</v>
      </c>
      <c r="AI616" s="47" t="str">
        <f t="shared" si="901"/>
        <v/>
      </c>
      <c r="AJ616" s="201">
        <f t="shared" si="902"/>
        <v>1</v>
      </c>
      <c r="GS616" s="48">
        <v>13</v>
      </c>
      <c r="GT616" s="47">
        <v>3</v>
      </c>
      <c r="GU616" s="97" t="s">
        <v>240</v>
      </c>
      <c r="GV616" s="93">
        <f t="shared" si="877"/>
        <v>8</v>
      </c>
      <c r="GW616" s="141" t="s">
        <v>130</v>
      </c>
      <c r="GX616" s="99" t="str">
        <f t="shared" si="872"/>
        <v>Sc3</v>
      </c>
      <c r="GY616" s="48">
        <f t="shared" si="879"/>
        <v>960</v>
      </c>
      <c r="GZ616" s="305">
        <f t="shared" si="892"/>
        <v>21197.492717785964</v>
      </c>
      <c r="HA616" s="95">
        <f t="shared" si="878"/>
        <v>8260.0519000573604</v>
      </c>
      <c r="HB616" s="51">
        <f t="shared" si="874"/>
        <v>1.6900449146952322E-4</v>
      </c>
      <c r="HC616" s="51">
        <f t="shared" si="875"/>
        <v>1.9370338338780765E-3</v>
      </c>
      <c r="HD616" s="453">
        <f t="shared" si="876"/>
        <v>2.7890073594787259E-2</v>
      </c>
    </row>
    <row r="617" spans="13:213">
      <c r="M617" s="49" t="str">
        <f t="shared" si="903"/>
        <v>K</v>
      </c>
      <c r="N617" s="201">
        <f t="shared" si="893"/>
        <v>1</v>
      </c>
      <c r="O617" s="47">
        <f t="shared" si="894"/>
        <v>1</v>
      </c>
      <c r="P617" s="47">
        <f t="shared" si="895"/>
        <v>1</v>
      </c>
      <c r="Q617" s="47" t="str">
        <f t="shared" si="896"/>
        <v/>
      </c>
      <c r="R617" s="201" t="str">
        <f t="shared" si="897"/>
        <v/>
      </c>
      <c r="AE617" s="49" t="str">
        <f t="shared" si="904"/>
        <v>K</v>
      </c>
      <c r="AF617" s="201">
        <f t="shared" si="898"/>
        <v>1</v>
      </c>
      <c r="AG617" s="47">
        <f t="shared" si="899"/>
        <v>1</v>
      </c>
      <c r="AH617" s="47">
        <f t="shared" si="900"/>
        <v>1</v>
      </c>
      <c r="AI617" s="47" t="str">
        <f t="shared" si="901"/>
        <v/>
      </c>
      <c r="AJ617" s="201" t="str">
        <f t="shared" si="902"/>
        <v/>
      </c>
      <c r="GS617" s="48">
        <v>13</v>
      </c>
      <c r="GT617" s="47">
        <v>2</v>
      </c>
      <c r="GU617" s="97" t="s">
        <v>240</v>
      </c>
      <c r="GV617" s="93">
        <f t="shared" si="877"/>
        <v>8</v>
      </c>
      <c r="GW617" s="141" t="s">
        <v>130</v>
      </c>
      <c r="GX617" s="99" t="str">
        <f t="shared" si="872"/>
        <v>Sc2</v>
      </c>
      <c r="GY617" s="48">
        <f t="shared" si="879"/>
        <v>0</v>
      </c>
      <c r="GZ617" s="305">
        <f t="shared" si="892"/>
        <v>0</v>
      </c>
      <c r="HA617" s="95">
        <f t="shared" si="878"/>
        <v>0</v>
      </c>
      <c r="HB617" s="51">
        <f t="shared" si="874"/>
        <v>0</v>
      </c>
      <c r="HC617" s="51">
        <f t="shared" si="875"/>
        <v>0</v>
      </c>
      <c r="HD617" s="453">
        <f t="shared" si="876"/>
        <v>0</v>
      </c>
    </row>
    <row r="618" spans="13:213">
      <c r="M618" s="49" t="str">
        <f t="shared" si="903"/>
        <v>K</v>
      </c>
      <c r="N618" s="201">
        <f t="shared" si="893"/>
        <v>1</v>
      </c>
      <c r="O618" s="47">
        <f t="shared" si="894"/>
        <v>1</v>
      </c>
      <c r="P618" s="47">
        <f t="shared" si="895"/>
        <v>1</v>
      </c>
      <c r="Q618" s="47" t="str">
        <f t="shared" si="896"/>
        <v/>
      </c>
      <c r="R618" s="201" t="str">
        <f t="shared" si="897"/>
        <v/>
      </c>
      <c r="AE618" s="49" t="str">
        <f t="shared" si="904"/>
        <v>K</v>
      </c>
      <c r="AF618" s="201">
        <f t="shared" si="898"/>
        <v>1</v>
      </c>
      <c r="AG618" s="47">
        <f t="shared" si="899"/>
        <v>1</v>
      </c>
      <c r="AH618" s="47">
        <f t="shared" si="900"/>
        <v>1</v>
      </c>
      <c r="AI618" s="47" t="str">
        <f t="shared" si="901"/>
        <v/>
      </c>
      <c r="AJ618" s="201" t="str">
        <f t="shared" si="902"/>
        <v/>
      </c>
      <c r="GS618" s="63"/>
      <c r="GT618" s="56"/>
      <c r="GU618" s="56"/>
      <c r="GV618" s="56"/>
      <c r="GW618" s="56"/>
      <c r="GX618" s="56"/>
      <c r="GY618" s="56"/>
      <c r="GZ618" s="155">
        <f>SUM(GZ362:GZ617)</f>
        <v>118340114.42501302</v>
      </c>
      <c r="HA618" s="56"/>
      <c r="HB618" s="156">
        <f>SUM(HB362:HB617)</f>
        <v>0.94350832549470831</v>
      </c>
      <c r="HC618" s="156">
        <f>SUM(HC362:HC617)</f>
        <v>0.82194164626574928</v>
      </c>
      <c r="HD618" s="456">
        <f>SUM(HD362:HD617)</f>
        <v>11.435986250866742</v>
      </c>
    </row>
    <row r="619" spans="13:213">
      <c r="M619" s="49" t="str">
        <f t="shared" si="903"/>
        <v>K</v>
      </c>
      <c r="N619" s="201">
        <f t="shared" si="893"/>
        <v>1</v>
      </c>
      <c r="O619" s="47">
        <f t="shared" si="894"/>
        <v>1</v>
      </c>
      <c r="P619" s="47">
        <f t="shared" si="895"/>
        <v>1</v>
      </c>
      <c r="Q619" s="47" t="str">
        <f t="shared" si="896"/>
        <v/>
      </c>
      <c r="R619" s="201" t="str">
        <f t="shared" si="897"/>
        <v/>
      </c>
      <c r="AE619" s="49" t="str">
        <f t="shared" si="904"/>
        <v>K</v>
      </c>
      <c r="AF619" s="201">
        <f t="shared" si="898"/>
        <v>1</v>
      </c>
      <c r="AG619" s="47" t="str">
        <f t="shared" si="899"/>
        <v/>
      </c>
      <c r="AH619" s="47">
        <f t="shared" si="900"/>
        <v>1</v>
      </c>
      <c r="AI619" s="47" t="str">
        <f t="shared" si="901"/>
        <v/>
      </c>
      <c r="AJ619" s="201" t="str">
        <f t="shared" si="902"/>
        <v/>
      </c>
    </row>
    <row r="620" spans="13:213">
      <c r="M620" s="49" t="str">
        <f t="shared" si="903"/>
        <v>K</v>
      </c>
      <c r="N620" s="201">
        <f t="shared" si="893"/>
        <v>1</v>
      </c>
      <c r="O620" s="47">
        <f t="shared" si="894"/>
        <v>1</v>
      </c>
      <c r="P620" s="47">
        <f t="shared" si="895"/>
        <v>1</v>
      </c>
      <c r="Q620" s="47">
        <f t="shared" si="896"/>
        <v>1</v>
      </c>
      <c r="R620" s="201">
        <f t="shared" si="897"/>
        <v>1</v>
      </c>
      <c r="AE620" s="49" t="str">
        <f t="shared" si="904"/>
        <v>K</v>
      </c>
      <c r="AF620" s="201">
        <f t="shared" si="898"/>
        <v>1</v>
      </c>
      <c r="AG620" s="47" t="str">
        <f t="shared" si="899"/>
        <v/>
      </c>
      <c r="AH620" s="47">
        <f t="shared" si="900"/>
        <v>1</v>
      </c>
      <c r="AI620" s="47">
        <f t="shared" si="901"/>
        <v>1</v>
      </c>
      <c r="AJ620" s="201">
        <f t="shared" si="902"/>
        <v>1</v>
      </c>
    </row>
    <row r="621" spans="13:213">
      <c r="M621" s="49" t="str">
        <f t="shared" si="903"/>
        <v>K</v>
      </c>
      <c r="N621" s="201">
        <f t="shared" si="893"/>
        <v>1</v>
      </c>
      <c r="O621" s="47" t="str">
        <f t="shared" si="894"/>
        <v/>
      </c>
      <c r="P621" s="47">
        <f t="shared" si="895"/>
        <v>1</v>
      </c>
      <c r="Q621" s="47">
        <f t="shared" si="896"/>
        <v>1</v>
      </c>
      <c r="R621" s="201">
        <f t="shared" si="897"/>
        <v>1</v>
      </c>
      <c r="AE621" s="49" t="str">
        <f t="shared" si="904"/>
        <v>K</v>
      </c>
      <c r="AF621" s="201">
        <f t="shared" si="898"/>
        <v>1</v>
      </c>
      <c r="AG621" s="47" t="str">
        <f t="shared" si="899"/>
        <v/>
      </c>
      <c r="AH621" s="47">
        <f t="shared" si="900"/>
        <v>1</v>
      </c>
      <c r="AI621" s="47">
        <f t="shared" si="901"/>
        <v>1</v>
      </c>
      <c r="AJ621" s="201" t="str">
        <f t="shared" si="902"/>
        <v/>
      </c>
      <c r="GS621" s="46" t="str">
        <f>+AO33</f>
        <v>8 FS with 5,8,10 multiplier</v>
      </c>
    </row>
    <row r="622" spans="13:213">
      <c r="M622" s="49" t="str">
        <f t="shared" si="903"/>
        <v>K</v>
      </c>
      <c r="N622" s="201" t="str">
        <f t="shared" si="893"/>
        <v/>
      </c>
      <c r="O622" s="47" t="str">
        <f t="shared" si="894"/>
        <v/>
      </c>
      <c r="P622" s="47">
        <f t="shared" si="895"/>
        <v>1</v>
      </c>
      <c r="Q622" s="47">
        <f t="shared" si="896"/>
        <v>1</v>
      </c>
      <c r="R622" s="201">
        <f t="shared" si="897"/>
        <v>1</v>
      </c>
      <c r="AE622" s="49" t="str">
        <f t="shared" si="904"/>
        <v>K</v>
      </c>
      <c r="AF622" s="201">
        <f t="shared" si="898"/>
        <v>1</v>
      </c>
      <c r="AG622" s="47" t="str">
        <f t="shared" si="899"/>
        <v/>
      </c>
      <c r="AH622" s="47">
        <f t="shared" si="900"/>
        <v>1</v>
      </c>
      <c r="AI622" s="47">
        <f t="shared" si="901"/>
        <v>1</v>
      </c>
      <c r="AJ622" s="201" t="str">
        <f t="shared" si="902"/>
        <v/>
      </c>
      <c r="GU622" s="100" t="s">
        <v>40</v>
      </c>
      <c r="GV622" s="84"/>
      <c r="GW622" s="84"/>
      <c r="GX622" s="85"/>
      <c r="GY622" s="101"/>
      <c r="GZ622" s="100" t="s">
        <v>41</v>
      </c>
      <c r="HA622" s="56"/>
      <c r="HB622" s="56"/>
      <c r="HC622" s="53"/>
      <c r="HD622" s="53"/>
      <c r="HE622" s="66"/>
    </row>
    <row r="623" spans="13:213">
      <c r="M623" s="49" t="str">
        <f t="shared" si="903"/>
        <v>K</v>
      </c>
      <c r="N623" s="201" t="str">
        <f t="shared" si="893"/>
        <v/>
      </c>
      <c r="O623" s="47" t="str">
        <f t="shared" si="894"/>
        <v/>
      </c>
      <c r="P623" s="47">
        <f t="shared" si="895"/>
        <v>1</v>
      </c>
      <c r="Q623" s="47" t="str">
        <f t="shared" si="896"/>
        <v/>
      </c>
      <c r="R623" s="201">
        <f t="shared" si="897"/>
        <v>1</v>
      </c>
      <c r="AE623" s="49" t="str">
        <f t="shared" si="904"/>
        <v>K</v>
      </c>
      <c r="AF623" s="201">
        <f t="shared" si="898"/>
        <v>1</v>
      </c>
      <c r="AG623" s="47" t="str">
        <f t="shared" si="899"/>
        <v/>
      </c>
      <c r="AH623" s="47">
        <f t="shared" si="900"/>
        <v>1</v>
      </c>
      <c r="AI623" s="47" t="str">
        <f t="shared" si="901"/>
        <v/>
      </c>
      <c r="AJ623" s="201" t="str">
        <f t="shared" si="902"/>
        <v/>
      </c>
      <c r="GT623" s="48">
        <v>1</v>
      </c>
      <c r="GU623" s="47" t="s">
        <v>51</v>
      </c>
      <c r="GV623" s="47" t="s">
        <v>37</v>
      </c>
      <c r="GW623" s="47" t="s">
        <v>39</v>
      </c>
      <c r="GX623" s="47" t="s">
        <v>38</v>
      </c>
      <c r="GY623" s="49"/>
      <c r="GZ623" s="47" t="s">
        <v>51</v>
      </c>
      <c r="HA623" s="172">
        <f>HE625</f>
        <v>34000000</v>
      </c>
      <c r="HB623" s="179">
        <f>HE626</f>
        <v>1000000</v>
      </c>
      <c r="HC623" s="181" t="s">
        <v>52</v>
      </c>
      <c r="HD623" s="182"/>
      <c r="HE623" s="158"/>
    </row>
    <row r="624" spans="13:213">
      <c r="M624" s="49" t="str">
        <f t="shared" si="903"/>
        <v>K</v>
      </c>
      <c r="N624" s="201" t="str">
        <f t="shared" si="893"/>
        <v/>
      </c>
      <c r="O624" s="47" t="str">
        <f t="shared" si="894"/>
        <v/>
      </c>
      <c r="P624" s="47">
        <f t="shared" si="895"/>
        <v>1</v>
      </c>
      <c r="Q624" s="47" t="str">
        <f t="shared" si="896"/>
        <v/>
      </c>
      <c r="R624" s="201">
        <f t="shared" si="897"/>
        <v>1</v>
      </c>
      <c r="AE624" s="49" t="str">
        <f t="shared" si="904"/>
        <v>K</v>
      </c>
      <c r="AF624" s="201">
        <f t="shared" si="898"/>
        <v>1</v>
      </c>
      <c r="AG624" s="47" t="str">
        <f t="shared" si="899"/>
        <v/>
      </c>
      <c r="AH624" s="47" t="str">
        <f t="shared" si="900"/>
        <v/>
      </c>
      <c r="AI624" s="47" t="str">
        <f t="shared" si="901"/>
        <v/>
      </c>
      <c r="AJ624" s="201">
        <f t="shared" si="902"/>
        <v>1</v>
      </c>
      <c r="GT624" s="48">
        <f>COUNTIF($GY$675:$GY$930,GU624)</f>
        <v>1</v>
      </c>
      <c r="GU624" s="221">
        <f>LARGE($GY$675:$GY$930,SUM($GT$623:GT623))</f>
        <v>20000</v>
      </c>
      <c r="GV624" s="372">
        <f>SUMIF($GY$675:$GY$930,GU624,$GZ$675:$GZ$930)</f>
        <v>2100.6987269674373</v>
      </c>
      <c r="GW624" s="373">
        <f t="shared" ref="GW624:GW655" si="905">PRODUCT(GU624:GV624)/$AN$4/$AM$19</f>
        <v>3.9992195491143035E-3</v>
      </c>
      <c r="GX624" s="374">
        <f>$AN$4/GV624</f>
        <v>83349.595899818945</v>
      </c>
      <c r="GY624" s="375"/>
      <c r="GZ624" s="369">
        <f>GU624</f>
        <v>20000</v>
      </c>
      <c r="HA624" s="344">
        <f>IF(GX624&lt;HA$4,0,1)</f>
        <v>0</v>
      </c>
      <c r="HB624" s="376">
        <f>IF(GX624&lt;HB$4,GW624,)</f>
        <v>3.9992195491143035E-3</v>
      </c>
      <c r="HC624" s="377" t="s">
        <v>65</v>
      </c>
      <c r="HD624" s="393"/>
      <c r="HE624" s="378">
        <v>17000000</v>
      </c>
    </row>
    <row r="625" spans="13:213">
      <c r="M625" s="49" t="str">
        <f t="shared" si="903"/>
        <v>K</v>
      </c>
      <c r="N625" s="201">
        <f t="shared" si="893"/>
        <v>1</v>
      </c>
      <c r="O625" s="47" t="str">
        <f t="shared" si="894"/>
        <v/>
      </c>
      <c r="P625" s="47" t="str">
        <f t="shared" si="895"/>
        <v/>
      </c>
      <c r="Q625" s="47" t="str">
        <f t="shared" si="896"/>
        <v/>
      </c>
      <c r="R625" s="201">
        <f t="shared" si="897"/>
        <v>1</v>
      </c>
      <c r="AE625" s="49" t="str">
        <f t="shared" si="904"/>
        <v>K</v>
      </c>
      <c r="AF625" s="201">
        <f t="shared" si="898"/>
        <v>1</v>
      </c>
      <c r="AG625" s="47" t="str">
        <f t="shared" si="899"/>
        <v/>
      </c>
      <c r="AH625" s="47" t="str">
        <f t="shared" si="900"/>
        <v/>
      </c>
      <c r="AI625" s="47" t="str">
        <f t="shared" si="901"/>
        <v/>
      </c>
      <c r="AJ625" s="201">
        <f t="shared" si="902"/>
        <v>1</v>
      </c>
      <c r="GT625" s="48">
        <f t="shared" ref="GT625:GT660" si="906">COUNTIF($GY$675:$GY$930,GU625)</f>
        <v>3</v>
      </c>
      <c r="GU625" s="221">
        <f>LARGE($GY$675:$GY$930,SUM($GT$623:GT624))</f>
        <v>18000</v>
      </c>
      <c r="GV625" s="372">
        <f t="shared" ref="GV625:GV660" si="907">SUMIF($GY$675:$GY$930,GU625,$GZ$675:$GZ$930)</f>
        <v>5473.4872385984891</v>
      </c>
      <c r="GW625" s="373">
        <f t="shared" si="905"/>
        <v>9.3781698426730412E-3</v>
      </c>
      <c r="GX625" s="374">
        <f t="shared" ref="GX625:GX660" si="908">$AN$4/GV625</f>
        <v>31989.183927435846</v>
      </c>
      <c r="GY625" s="375"/>
      <c r="GZ625" s="369">
        <f t="shared" ref="GZ625:GZ660" si="909">GU625</f>
        <v>18000</v>
      </c>
      <c r="HA625" s="344">
        <f t="shared" ref="HA625:HA660" si="910">IF(GX625&lt;HA$4,0,1)</f>
        <v>0</v>
      </c>
      <c r="HB625" s="376">
        <f t="shared" ref="HB625:HB641" si="911">IF(GX625&lt;HB$4,GW625,)</f>
        <v>9.3781698426730412E-3</v>
      </c>
      <c r="HC625" s="379" t="s">
        <v>75</v>
      </c>
      <c r="HD625" s="380"/>
      <c r="HE625" s="378">
        <v>34000000</v>
      </c>
    </row>
    <row r="626" spans="13:213">
      <c r="M626" s="49" t="str">
        <f t="shared" si="903"/>
        <v>K</v>
      </c>
      <c r="N626" s="201">
        <f t="shared" si="893"/>
        <v>1</v>
      </c>
      <c r="O626" s="47" t="str">
        <f t="shared" si="894"/>
        <v/>
      </c>
      <c r="P626" s="47" t="str">
        <f t="shared" si="895"/>
        <v/>
      </c>
      <c r="Q626" s="47" t="str">
        <f t="shared" si="896"/>
        <v/>
      </c>
      <c r="R626" s="201">
        <f t="shared" si="897"/>
        <v>1</v>
      </c>
      <c r="AE626" s="49" t="str">
        <f t="shared" si="904"/>
        <v>K</v>
      </c>
      <c r="AF626" s="201">
        <f t="shared" si="898"/>
        <v>1</v>
      </c>
      <c r="AG626" s="47" t="str">
        <f t="shared" si="899"/>
        <v/>
      </c>
      <c r="AH626" s="47" t="str">
        <f t="shared" si="900"/>
        <v/>
      </c>
      <c r="AI626" s="47" t="str">
        <f t="shared" si="901"/>
        <v/>
      </c>
      <c r="AJ626" s="201">
        <f t="shared" si="902"/>
        <v>1</v>
      </c>
      <c r="GT626" s="48">
        <f t="shared" si="906"/>
        <v>1</v>
      </c>
      <c r="GU626" s="221">
        <f>LARGE($GY$675:$GY$930,SUM($GT$623:GT625))</f>
        <v>16000</v>
      </c>
      <c r="GV626" s="372">
        <f t="shared" si="907"/>
        <v>2100.6987269674373</v>
      </c>
      <c r="GW626" s="373">
        <f t="shared" si="905"/>
        <v>3.1993756392914427E-3</v>
      </c>
      <c r="GX626" s="374">
        <f t="shared" si="908"/>
        <v>83349.595899818945</v>
      </c>
      <c r="GY626" s="375"/>
      <c r="GZ626" s="369">
        <f t="shared" si="909"/>
        <v>16000</v>
      </c>
      <c r="HA626" s="344">
        <f t="shared" si="910"/>
        <v>0</v>
      </c>
      <c r="HB626" s="376">
        <f t="shared" si="911"/>
        <v>3.1993756392914427E-3</v>
      </c>
      <c r="HC626" s="381" t="s">
        <v>79</v>
      </c>
      <c r="HD626" s="380"/>
      <c r="HE626" s="378">
        <v>1000000</v>
      </c>
    </row>
    <row r="627" spans="13:213">
      <c r="M627" s="49" t="str">
        <f t="shared" si="903"/>
        <v>K</v>
      </c>
      <c r="N627" s="201">
        <f t="shared" si="893"/>
        <v>1</v>
      </c>
      <c r="O627" s="47" t="str">
        <f t="shared" si="894"/>
        <v/>
      </c>
      <c r="P627" s="47" t="str">
        <f t="shared" si="895"/>
        <v/>
      </c>
      <c r="Q627" s="47" t="str">
        <f t="shared" si="896"/>
        <v/>
      </c>
      <c r="R627" s="201">
        <f t="shared" si="897"/>
        <v>1</v>
      </c>
      <c r="AE627" s="49" t="str">
        <f t="shared" si="904"/>
        <v>K</v>
      </c>
      <c r="AF627" s="201">
        <f t="shared" si="898"/>
        <v>1</v>
      </c>
      <c r="AG627" s="47" t="str">
        <f t="shared" si="899"/>
        <v/>
      </c>
      <c r="AH627" s="47" t="str">
        <f t="shared" si="900"/>
        <v/>
      </c>
      <c r="AI627" s="47" t="str">
        <f t="shared" si="901"/>
        <v/>
      </c>
      <c r="AJ627" s="201">
        <f t="shared" si="902"/>
        <v>1</v>
      </c>
      <c r="GT627" s="48">
        <f t="shared" si="906"/>
        <v>3</v>
      </c>
      <c r="GU627" s="221">
        <f>LARGE($GY$675:$GY$930,SUM($GT$623:GT626))</f>
        <v>14400</v>
      </c>
      <c r="GV627" s="372">
        <f t="shared" si="907"/>
        <v>5473.4872385984891</v>
      </c>
      <c r="GW627" s="373">
        <f t="shared" si="905"/>
        <v>7.5025358741384321E-3</v>
      </c>
      <c r="GX627" s="374">
        <f t="shared" si="908"/>
        <v>31989.183927435846</v>
      </c>
      <c r="GY627" s="375"/>
      <c r="GZ627" s="369">
        <f t="shared" si="909"/>
        <v>14400</v>
      </c>
      <c r="HA627" s="344">
        <f t="shared" si="910"/>
        <v>0</v>
      </c>
      <c r="HB627" s="376">
        <f t="shared" si="911"/>
        <v>7.5025358741384321E-3</v>
      </c>
      <c r="HC627" s="381" t="s">
        <v>84</v>
      </c>
      <c r="HD627" s="382"/>
      <c r="HE627" s="383">
        <v>0.85</v>
      </c>
    </row>
    <row r="628" spans="13:213">
      <c r="M628" s="49" t="str">
        <f t="shared" si="903"/>
        <v>K</v>
      </c>
      <c r="N628" s="201">
        <f t="shared" si="893"/>
        <v>1</v>
      </c>
      <c r="O628" s="47" t="str">
        <f t="shared" si="894"/>
        <v/>
      </c>
      <c r="P628" s="47" t="str">
        <f t="shared" si="895"/>
        <v/>
      </c>
      <c r="Q628" s="47" t="str">
        <f t="shared" si="896"/>
        <v/>
      </c>
      <c r="R628" s="201">
        <f t="shared" si="897"/>
        <v>1</v>
      </c>
      <c r="AE628" s="49" t="str">
        <f t="shared" si="904"/>
        <v>K</v>
      </c>
      <c r="AF628" s="201">
        <f t="shared" si="898"/>
        <v>1</v>
      </c>
      <c r="AG628" s="47" t="str">
        <f t="shared" si="899"/>
        <v/>
      </c>
      <c r="AH628" s="47">
        <f t="shared" si="900"/>
        <v>1</v>
      </c>
      <c r="AI628" s="47" t="str">
        <f t="shared" si="901"/>
        <v/>
      </c>
      <c r="AJ628" s="201">
        <f t="shared" si="902"/>
        <v>1</v>
      </c>
      <c r="GT628" s="48">
        <f t="shared" si="906"/>
        <v>1</v>
      </c>
      <c r="GU628" s="221">
        <f>LARGE($GY$675:$GY$930,SUM($GT$623:GT627))</f>
        <v>10000</v>
      </c>
      <c r="GV628" s="372">
        <f t="shared" si="907"/>
        <v>2259.9452433665815</v>
      </c>
      <c r="GW628" s="373">
        <f t="shared" si="905"/>
        <v>2.1511930961768066E-3</v>
      </c>
      <c r="GX628" s="374">
        <f t="shared" si="908"/>
        <v>77476.385993834716</v>
      </c>
      <c r="GY628" s="375"/>
      <c r="GZ628" s="369">
        <f t="shared" si="909"/>
        <v>10000</v>
      </c>
      <c r="HA628" s="344">
        <f t="shared" si="910"/>
        <v>0</v>
      </c>
      <c r="HB628" s="376">
        <f t="shared" si="911"/>
        <v>2.1511930961768066E-3</v>
      </c>
      <c r="HC628" s="381" t="s">
        <v>88</v>
      </c>
      <c r="HD628" s="382"/>
      <c r="HE628" s="383">
        <v>1</v>
      </c>
    </row>
    <row r="629" spans="13:213">
      <c r="M629" s="49" t="str">
        <f t="shared" si="903"/>
        <v>K</v>
      </c>
      <c r="N629" s="201">
        <f t="shared" si="893"/>
        <v>1</v>
      </c>
      <c r="O629" s="47" t="str">
        <f t="shared" si="894"/>
        <v/>
      </c>
      <c r="P629" s="47">
        <f t="shared" si="895"/>
        <v>1</v>
      </c>
      <c r="Q629" s="47" t="str">
        <f t="shared" si="896"/>
        <v/>
      </c>
      <c r="R629" s="201">
        <f t="shared" si="897"/>
        <v>1</v>
      </c>
      <c r="AE629" s="49" t="str">
        <f t="shared" si="904"/>
        <v>K</v>
      </c>
      <c r="AF629" s="201">
        <f t="shared" si="898"/>
        <v>1</v>
      </c>
      <c r="AG629" s="47" t="str">
        <f t="shared" si="899"/>
        <v/>
      </c>
      <c r="AH629" s="47">
        <f t="shared" si="900"/>
        <v>1</v>
      </c>
      <c r="AI629" s="47" t="str">
        <f t="shared" si="901"/>
        <v/>
      </c>
      <c r="AJ629" s="201">
        <f t="shared" si="902"/>
        <v>1</v>
      </c>
      <c r="GT629" s="48">
        <f t="shared" si="906"/>
        <v>3</v>
      </c>
      <c r="GU629" s="221">
        <f>LARGE($GY$675:$GY$930,SUM($GT$623:GT628))</f>
        <v>9000</v>
      </c>
      <c r="GV629" s="372">
        <f t="shared" si="907"/>
        <v>5888.4128841051497</v>
      </c>
      <c r="GW629" s="373">
        <f t="shared" si="905"/>
        <v>5.0445478105346124E-3</v>
      </c>
      <c r="GX629" s="374">
        <f t="shared" si="908"/>
        <v>29735.073515757453</v>
      </c>
      <c r="GY629" s="375"/>
      <c r="GZ629" s="369">
        <f t="shared" si="909"/>
        <v>9000</v>
      </c>
      <c r="HA629" s="344">
        <f t="shared" si="910"/>
        <v>0</v>
      </c>
      <c r="HB629" s="376">
        <f t="shared" si="911"/>
        <v>5.0445478105346124E-3</v>
      </c>
      <c r="HC629" s="384" t="s">
        <v>94</v>
      </c>
      <c r="HD629" s="382"/>
      <c r="HE629" s="457">
        <f>+$HC$931</f>
        <v>0.82193811839581199</v>
      </c>
    </row>
    <row r="630" spans="13:213">
      <c r="M630" s="49" t="str">
        <f t="shared" si="903"/>
        <v>K</v>
      </c>
      <c r="N630" s="201">
        <f t="shared" si="893"/>
        <v>1</v>
      </c>
      <c r="O630" s="47" t="str">
        <f t="shared" si="894"/>
        <v/>
      </c>
      <c r="P630" s="47">
        <f t="shared" si="895"/>
        <v>1</v>
      </c>
      <c r="Q630" s="47" t="str">
        <f t="shared" si="896"/>
        <v/>
      </c>
      <c r="R630" s="201" t="str">
        <f t="shared" si="897"/>
        <v/>
      </c>
      <c r="AE630" s="49" t="str">
        <f t="shared" si="904"/>
        <v>K</v>
      </c>
      <c r="AF630" s="201">
        <f t="shared" si="898"/>
        <v>1</v>
      </c>
      <c r="AG630" s="47" t="str">
        <f t="shared" si="899"/>
        <v/>
      </c>
      <c r="AH630" s="47">
        <f t="shared" si="900"/>
        <v>1</v>
      </c>
      <c r="AI630" s="47" t="str">
        <f t="shared" si="901"/>
        <v/>
      </c>
      <c r="AJ630" s="201" t="str">
        <f t="shared" si="902"/>
        <v/>
      </c>
      <c r="GT630" s="48">
        <f t="shared" si="906"/>
        <v>1</v>
      </c>
      <c r="GU630" s="221">
        <f>LARGE($GY$675:$GY$930,SUM($GT$623:GT629))</f>
        <v>6000</v>
      </c>
      <c r="GV630" s="372">
        <f t="shared" si="907"/>
        <v>810.1305738721644</v>
      </c>
      <c r="GW630" s="373">
        <f t="shared" si="905"/>
        <v>4.6268748394614085E-4</v>
      </c>
      <c r="GX630" s="374">
        <f t="shared" si="908"/>
        <v>216128.6040139363</v>
      </c>
      <c r="GY630" s="375"/>
      <c r="GZ630" s="369">
        <f t="shared" si="909"/>
        <v>6000</v>
      </c>
      <c r="HA630" s="344">
        <f t="shared" si="910"/>
        <v>0</v>
      </c>
      <c r="HB630" s="376">
        <f t="shared" si="911"/>
        <v>4.6268748394614085E-4</v>
      </c>
      <c r="HC630" s="381" t="s">
        <v>98</v>
      </c>
      <c r="HD630" s="382"/>
      <c r="HE630" s="458">
        <f>$AP$5</f>
        <v>0.54048014308331727</v>
      </c>
    </row>
    <row r="631" spans="13:213">
      <c r="M631" s="49" t="str">
        <f t="shared" si="903"/>
        <v>K</v>
      </c>
      <c r="N631" s="201">
        <f t="shared" ref="N631:N662" si="912">IF(AND(COUNTIF(H36:H38,$AL$26)=0,COUNTIF(H36:H38,$M631)=0,H39&lt;&gt;""),1,"")</f>
        <v>1</v>
      </c>
      <c r="O631" s="47" t="str">
        <f t="shared" ref="O631:O662" si="913">IF(AND(COUNTIF(I36:I39,$AL$26)=0,COUNTIF(I36:I39,$M631)=0,I39&lt;&gt;""),1,"")</f>
        <v/>
      </c>
      <c r="P631" s="47">
        <f t="shared" ref="P631:P662" si="914">IF(AND(COUNTIF(J36:J39,$AL$26)=0,COUNTIF(J36:J39,$M631)=0,J39&lt;&gt;""),1,"")</f>
        <v>1</v>
      </c>
      <c r="Q631" s="47" t="str">
        <f t="shared" ref="Q631:Q662" si="915">IF(AND(COUNTIF(K36:K39,$AL$26)=0,COUNTIF(K36:K39,$M631)=0,K39&lt;&gt;""),1,"")</f>
        <v/>
      </c>
      <c r="R631" s="201" t="str">
        <f t="shared" ref="R631:R662" si="916">IF(AND(COUNTIF(L36:L38,$AL$26)=0,COUNTIF(L36:L38,$M631)=0,L39&lt;&gt;""),1,"")</f>
        <v/>
      </c>
      <c r="AE631" s="49" t="str">
        <f t="shared" si="904"/>
        <v>K</v>
      </c>
      <c r="AF631" s="201">
        <f t="shared" ref="AF631:AF662" si="917">IF(AND(COUNTIF(Z36:Z38,$AL$26)=0,COUNTIF(Z36:Z38,$AE631)=0,Z39&lt;&gt;""),1,"")</f>
        <v>1</v>
      </c>
      <c r="AG631" s="47" t="str">
        <f t="shared" ref="AG631:AG662" si="918">IF(AND(COUNTIF(AA36:AA39,$AL$26)=0,COUNTIF(AA36:AA39,$AE631)=0,AA39&lt;&gt;""),1,"")</f>
        <v/>
      </c>
      <c r="AH631" s="47">
        <f t="shared" ref="AH631:AH662" si="919">IF(AND(COUNTIF(AB36:AB39,$AL$26)=0,COUNTIF(AB36:AB39,$AE631)=0,AB39&lt;&gt;""),1,"")</f>
        <v>1</v>
      </c>
      <c r="AI631" s="47" t="str">
        <f t="shared" ref="AI631:AI662" si="920">IF(AND(COUNTIF(AC36:AC39,$AL$26)=0,COUNTIF(AC36:AC39,$AE631)=0,AC39&lt;&gt;""),1,"")</f>
        <v/>
      </c>
      <c r="AJ631" s="201" t="str">
        <f t="shared" ref="AJ631:AJ662" si="921">IF(AND(COUNTIF(AD36:AD38,$AL$26)=0,COUNTIF(AD36:AD38,$AE631)=0,AD39&lt;&gt;""),1,"")</f>
        <v/>
      </c>
      <c r="GT631" s="48">
        <f t="shared" si="906"/>
        <v>1</v>
      </c>
      <c r="GU631" s="221">
        <f>LARGE($GY$675:$GY$930,SUM($GT$623:GT630))</f>
        <v>5000</v>
      </c>
      <c r="GV631" s="372">
        <f t="shared" si="907"/>
        <v>13829.599952535627</v>
      </c>
      <c r="GW631" s="373">
        <f t="shared" si="905"/>
        <v>6.582048841250623E-3</v>
      </c>
      <c r="GX631" s="374">
        <f t="shared" si="908"/>
        <v>12660.698111364905</v>
      </c>
      <c r="GY631" s="375"/>
      <c r="GZ631" s="369">
        <f t="shared" si="909"/>
        <v>5000</v>
      </c>
      <c r="HA631" s="344">
        <f t="shared" si="910"/>
        <v>0</v>
      </c>
      <c r="HB631" s="376">
        <f t="shared" si="911"/>
        <v>6.582048841250623E-3</v>
      </c>
      <c r="HC631" s="381" t="s">
        <v>101</v>
      </c>
      <c r="HD631" s="382"/>
      <c r="HE631" s="458">
        <f>+HLOOKUP($GU$671,$AO$55:$AS$61,5,FALSE)</f>
        <v>4.3539749704630957</v>
      </c>
    </row>
    <row r="632" spans="13:213">
      <c r="M632" s="49" t="str">
        <f t="shared" ref="M632:M663" si="922">M631</f>
        <v>K</v>
      </c>
      <c r="N632" s="201">
        <f t="shared" si="912"/>
        <v>1</v>
      </c>
      <c r="O632" s="47" t="str">
        <f t="shared" si="913"/>
        <v/>
      </c>
      <c r="P632" s="47">
        <f t="shared" si="914"/>
        <v>1</v>
      </c>
      <c r="Q632" s="47" t="str">
        <f t="shared" si="915"/>
        <v/>
      </c>
      <c r="R632" s="201" t="str">
        <f t="shared" si="916"/>
        <v/>
      </c>
      <c r="AE632" s="49" t="str">
        <f t="shared" ref="AE632:AE663" si="923">AE631</f>
        <v>K</v>
      </c>
      <c r="AF632" s="201">
        <f t="shared" si="917"/>
        <v>1</v>
      </c>
      <c r="AG632" s="47" t="str">
        <f t="shared" si="918"/>
        <v/>
      </c>
      <c r="AH632" s="47">
        <f t="shared" si="919"/>
        <v>1</v>
      </c>
      <c r="AI632" s="47" t="str">
        <f t="shared" si="920"/>
        <v/>
      </c>
      <c r="AJ632" s="201" t="str">
        <f t="shared" si="921"/>
        <v/>
      </c>
      <c r="GT632" s="48">
        <f t="shared" si="906"/>
        <v>1</v>
      </c>
      <c r="GU632" s="221">
        <f>LARGE($GY$675:$GY$930,SUM($GT$623:GT631))</f>
        <v>4800</v>
      </c>
      <c r="GV632" s="372">
        <f t="shared" si="907"/>
        <v>810.1305738721644</v>
      </c>
      <c r="GW632" s="373">
        <f t="shared" si="905"/>
        <v>3.7014998715691275E-4</v>
      </c>
      <c r="GX632" s="374">
        <f t="shared" si="908"/>
        <v>216128.6040139363</v>
      </c>
      <c r="GY632" s="375"/>
      <c r="GZ632" s="369">
        <f t="shared" si="909"/>
        <v>4800</v>
      </c>
      <c r="HA632" s="344">
        <f t="shared" si="910"/>
        <v>0</v>
      </c>
      <c r="HB632" s="376">
        <f t="shared" si="911"/>
        <v>3.7014998715691275E-4</v>
      </c>
      <c r="HC632" s="381"/>
      <c r="HD632" s="385"/>
      <c r="HE632" s="386"/>
    </row>
    <row r="633" spans="13:213">
      <c r="M633" s="49" t="str">
        <f t="shared" si="922"/>
        <v>K</v>
      </c>
      <c r="N633" s="201">
        <f t="shared" si="912"/>
        <v>1</v>
      </c>
      <c r="O633" s="47" t="str">
        <f t="shared" si="913"/>
        <v/>
      </c>
      <c r="P633" s="47">
        <f t="shared" si="914"/>
        <v>1</v>
      </c>
      <c r="Q633" s="47">
        <f t="shared" si="915"/>
        <v>1</v>
      </c>
      <c r="R633" s="201">
        <f t="shared" si="916"/>
        <v>1</v>
      </c>
      <c r="AE633" s="49" t="str">
        <f t="shared" si="923"/>
        <v>K</v>
      </c>
      <c r="AF633" s="201">
        <f t="shared" si="917"/>
        <v>1</v>
      </c>
      <c r="AG633" s="47" t="str">
        <f t="shared" si="918"/>
        <v/>
      </c>
      <c r="AH633" s="47">
        <f t="shared" si="919"/>
        <v>1</v>
      </c>
      <c r="AI633" s="47">
        <f t="shared" si="920"/>
        <v>1</v>
      </c>
      <c r="AJ633" s="201">
        <f t="shared" si="921"/>
        <v>1</v>
      </c>
      <c r="GT633" s="48">
        <f t="shared" si="906"/>
        <v>1</v>
      </c>
      <c r="GU633" s="221">
        <f>LARGE($GY$675:$GY$930,SUM($GT$623:GT632))</f>
        <v>4000</v>
      </c>
      <c r="GV633" s="372">
        <f t="shared" si="907"/>
        <v>13829.599952535627</v>
      </c>
      <c r="GW633" s="373">
        <f t="shared" si="905"/>
        <v>5.2656390730004988E-3</v>
      </c>
      <c r="GX633" s="374">
        <f t="shared" si="908"/>
        <v>12660.698111364905</v>
      </c>
      <c r="GY633" s="375"/>
      <c r="GZ633" s="369">
        <f t="shared" si="909"/>
        <v>4000</v>
      </c>
      <c r="HA633" s="344">
        <f t="shared" si="910"/>
        <v>0</v>
      </c>
      <c r="HB633" s="376">
        <f t="shared" si="911"/>
        <v>5.2656390730004988E-3</v>
      </c>
      <c r="HC633" s="387" t="s">
        <v>109</v>
      </c>
      <c r="HD633" s="388"/>
      <c r="HE633" s="389">
        <v>31.623000000000001</v>
      </c>
    </row>
    <row r="634" spans="13:213">
      <c r="M634" s="49" t="str">
        <f t="shared" si="922"/>
        <v>K</v>
      </c>
      <c r="N634" s="201">
        <f t="shared" si="912"/>
        <v>1</v>
      </c>
      <c r="O634" s="47" t="str">
        <f t="shared" si="913"/>
        <v/>
      </c>
      <c r="P634" s="47">
        <f t="shared" si="914"/>
        <v>1</v>
      </c>
      <c r="Q634" s="47">
        <f t="shared" si="915"/>
        <v>1</v>
      </c>
      <c r="R634" s="201">
        <f t="shared" si="916"/>
        <v>1</v>
      </c>
      <c r="AE634" s="49" t="str">
        <f t="shared" si="923"/>
        <v>K</v>
      </c>
      <c r="AF634" s="201">
        <f t="shared" si="917"/>
        <v>1</v>
      </c>
      <c r="AG634" s="47" t="str">
        <f t="shared" si="918"/>
        <v/>
      </c>
      <c r="AH634" s="47">
        <f t="shared" si="919"/>
        <v>1</v>
      </c>
      <c r="AI634" s="47">
        <f t="shared" si="920"/>
        <v>1</v>
      </c>
      <c r="AJ634" s="201">
        <f t="shared" si="921"/>
        <v>1</v>
      </c>
      <c r="GT634" s="48">
        <f t="shared" si="906"/>
        <v>5</v>
      </c>
      <c r="GU634" s="221">
        <f>LARGE($GY$675:$GY$930,SUM($GT$623:GT633))</f>
        <v>3000</v>
      </c>
      <c r="GV634" s="372">
        <f t="shared" si="907"/>
        <v>63985.869894908879</v>
      </c>
      <c r="GW634" s="373">
        <f t="shared" si="905"/>
        <v>1.8272030524830025E-2</v>
      </c>
      <c r="GX634" s="374">
        <f t="shared" si="908"/>
        <v>2736.4227490784097</v>
      </c>
      <c r="GY634" s="375"/>
      <c r="GZ634" s="369">
        <f t="shared" si="909"/>
        <v>3000</v>
      </c>
      <c r="HA634" s="344">
        <f t="shared" si="910"/>
        <v>0</v>
      </c>
      <c r="HB634" s="376">
        <f t="shared" si="911"/>
        <v>1.8272030524830025E-2</v>
      </c>
      <c r="HC634" s="390" t="s">
        <v>113</v>
      </c>
      <c r="HD634" s="391"/>
      <c r="HE634" s="392">
        <f>(HE629-HE627)*HE633</f>
        <v>-0.88740088196923683</v>
      </c>
    </row>
    <row r="635" spans="13:213">
      <c r="M635" s="49" t="str">
        <f t="shared" si="922"/>
        <v>K</v>
      </c>
      <c r="N635" s="201">
        <f t="shared" si="912"/>
        <v>1</v>
      </c>
      <c r="O635" s="47" t="str">
        <f t="shared" si="913"/>
        <v/>
      </c>
      <c r="P635" s="47">
        <f t="shared" si="914"/>
        <v>1</v>
      </c>
      <c r="Q635" s="47" t="str">
        <f t="shared" si="915"/>
        <v/>
      </c>
      <c r="R635" s="201">
        <f t="shared" si="916"/>
        <v>1</v>
      </c>
      <c r="AE635" s="49" t="str">
        <f t="shared" si="923"/>
        <v>K</v>
      </c>
      <c r="AF635" s="201" t="str">
        <f t="shared" si="917"/>
        <v/>
      </c>
      <c r="AG635" s="47" t="str">
        <f t="shared" si="918"/>
        <v/>
      </c>
      <c r="AH635" s="47">
        <f t="shared" si="919"/>
        <v>1</v>
      </c>
      <c r="AI635" s="47" t="str">
        <f t="shared" si="920"/>
        <v/>
      </c>
      <c r="AJ635" s="201">
        <f t="shared" si="921"/>
        <v>1</v>
      </c>
      <c r="GT635" s="48">
        <f t="shared" si="906"/>
        <v>1</v>
      </c>
      <c r="GU635" s="221">
        <f>LARGE($GY$675:$GY$930,SUM($GT$623:GT634))</f>
        <v>2500</v>
      </c>
      <c r="GV635" s="372">
        <f t="shared" si="907"/>
        <v>14877.97285216333</v>
      </c>
      <c r="GW635" s="373">
        <f t="shared" si="905"/>
        <v>3.5405053041243279E-3</v>
      </c>
      <c r="GX635" s="374">
        <f t="shared" si="908"/>
        <v>11768.564961088816</v>
      </c>
      <c r="GY635" s="375"/>
      <c r="GZ635" s="369">
        <f t="shared" si="909"/>
        <v>2500</v>
      </c>
      <c r="HA635" s="344">
        <f t="shared" si="910"/>
        <v>0</v>
      </c>
      <c r="HB635" s="376">
        <f t="shared" si="911"/>
        <v>3.5405053041243279E-3</v>
      </c>
      <c r="HC635" s="217"/>
      <c r="HD635" s="217"/>
      <c r="HE635" s="393"/>
    </row>
    <row r="636" spans="13:213">
      <c r="M636" s="49" t="str">
        <f t="shared" si="922"/>
        <v>K</v>
      </c>
      <c r="N636" s="201">
        <f t="shared" si="912"/>
        <v>1</v>
      </c>
      <c r="O636" s="47" t="str">
        <f t="shared" si="913"/>
        <v/>
      </c>
      <c r="P636" s="47">
        <f t="shared" si="914"/>
        <v>1</v>
      </c>
      <c r="Q636" s="47" t="str">
        <f t="shared" si="915"/>
        <v/>
      </c>
      <c r="R636" s="201" t="str">
        <f t="shared" si="916"/>
        <v/>
      </c>
      <c r="AE636" s="49" t="str">
        <f t="shared" si="923"/>
        <v>K</v>
      </c>
      <c r="AF636" s="201" t="str">
        <f t="shared" si="917"/>
        <v/>
      </c>
      <c r="AG636" s="47" t="str">
        <f t="shared" si="918"/>
        <v/>
      </c>
      <c r="AH636" s="47">
        <f t="shared" si="919"/>
        <v>1</v>
      </c>
      <c r="AI636" s="47" t="str">
        <f t="shared" si="920"/>
        <v/>
      </c>
      <c r="AJ636" s="201" t="str">
        <f t="shared" si="921"/>
        <v/>
      </c>
      <c r="GT636" s="48">
        <f t="shared" si="906"/>
        <v>4</v>
      </c>
      <c r="GU636" s="221">
        <f>LARGE($GY$675:$GY$930,SUM($GT$623:GT635))</f>
        <v>2400</v>
      </c>
      <c r="GV636" s="372">
        <f t="shared" si="907"/>
        <v>63114.326196888338</v>
      </c>
      <c r="GW636" s="373">
        <f t="shared" si="905"/>
        <v>1.4418519547740101E-2</v>
      </c>
      <c r="GX636" s="374">
        <f t="shared" si="908"/>
        <v>2774.2099227010744</v>
      </c>
      <c r="GY636" s="375"/>
      <c r="GZ636" s="369">
        <f t="shared" si="909"/>
        <v>2400</v>
      </c>
      <c r="HA636" s="344">
        <f t="shared" si="910"/>
        <v>0</v>
      </c>
      <c r="HB636" s="376">
        <f t="shared" si="911"/>
        <v>1.4418519547740101E-2</v>
      </c>
      <c r="HC636" s="217"/>
      <c r="HD636" s="217"/>
      <c r="HE636" s="393"/>
    </row>
    <row r="637" spans="13:213">
      <c r="M637" s="49" t="str">
        <f t="shared" si="922"/>
        <v>K</v>
      </c>
      <c r="N637" s="201">
        <f t="shared" si="912"/>
        <v>1</v>
      </c>
      <c r="O637" s="47" t="str">
        <f t="shared" si="913"/>
        <v/>
      </c>
      <c r="P637" s="47">
        <f t="shared" si="914"/>
        <v>1</v>
      </c>
      <c r="Q637" s="47" t="str">
        <f t="shared" si="915"/>
        <v/>
      </c>
      <c r="R637" s="201" t="str">
        <f t="shared" si="916"/>
        <v/>
      </c>
      <c r="AE637" s="49" t="str">
        <f t="shared" si="923"/>
        <v>K</v>
      </c>
      <c r="AF637" s="201" t="str">
        <f t="shared" si="917"/>
        <v/>
      </c>
      <c r="AG637" s="47" t="str">
        <f t="shared" si="918"/>
        <v/>
      </c>
      <c r="AH637" s="47">
        <f t="shared" si="919"/>
        <v>1</v>
      </c>
      <c r="AI637" s="47" t="str">
        <f t="shared" si="920"/>
        <v/>
      </c>
      <c r="AJ637" s="201" t="str">
        <f t="shared" si="921"/>
        <v/>
      </c>
      <c r="GT637" s="48">
        <f t="shared" si="906"/>
        <v>3</v>
      </c>
      <c r="GU637" s="221">
        <f>LARGE($GY$675:$GY$930,SUM($GT$623:GT636))</f>
        <v>2000</v>
      </c>
      <c r="GV637" s="372">
        <f t="shared" si="907"/>
        <v>97005.022629799903</v>
      </c>
      <c r="GW637" s="373">
        <f t="shared" si="905"/>
        <v>1.8467397437014043E-2</v>
      </c>
      <c r="GX637" s="374">
        <f t="shared" si="908"/>
        <v>1804.9827241235207</v>
      </c>
      <c r="GY637" s="375"/>
      <c r="GZ637" s="369">
        <f t="shared" si="909"/>
        <v>2000</v>
      </c>
      <c r="HA637" s="344">
        <f t="shared" si="910"/>
        <v>0</v>
      </c>
      <c r="HB637" s="376">
        <f t="shared" si="911"/>
        <v>1.8467397437014043E-2</v>
      </c>
      <c r="HC637" s="217"/>
      <c r="HD637" s="217"/>
      <c r="HE637" s="393"/>
    </row>
    <row r="638" spans="13:213">
      <c r="M638" s="49" t="str">
        <f t="shared" si="922"/>
        <v>K</v>
      </c>
      <c r="N638" s="201">
        <f t="shared" si="912"/>
        <v>1</v>
      </c>
      <c r="O638" s="47" t="str">
        <f t="shared" si="913"/>
        <v/>
      </c>
      <c r="P638" s="47">
        <f t="shared" si="914"/>
        <v>1</v>
      </c>
      <c r="Q638" s="47" t="str">
        <f t="shared" si="915"/>
        <v/>
      </c>
      <c r="R638" s="201" t="str">
        <f t="shared" si="916"/>
        <v/>
      </c>
      <c r="AE638" s="49" t="str">
        <f t="shared" si="923"/>
        <v>K</v>
      </c>
      <c r="AF638" s="201">
        <f t="shared" si="917"/>
        <v>1</v>
      </c>
      <c r="AG638" s="47" t="str">
        <f t="shared" si="918"/>
        <v/>
      </c>
      <c r="AH638" s="47">
        <f t="shared" si="919"/>
        <v>1</v>
      </c>
      <c r="AI638" s="47" t="str">
        <f t="shared" si="920"/>
        <v/>
      </c>
      <c r="AJ638" s="201" t="str">
        <f t="shared" si="921"/>
        <v/>
      </c>
      <c r="GT638" s="48">
        <f t="shared" si="906"/>
        <v>3</v>
      </c>
      <c r="GU638" s="221">
        <f>LARGE($GY$675:$GY$930,SUM($GT$623:GT637))</f>
        <v>1800</v>
      </c>
      <c r="GV638" s="372">
        <f t="shared" si="907"/>
        <v>379008</v>
      </c>
      <c r="GW638" s="373">
        <f t="shared" si="905"/>
        <v>6.4938516174232352E-2</v>
      </c>
      <c r="GX638" s="374">
        <f t="shared" si="908"/>
        <v>461.97544642857144</v>
      </c>
      <c r="GY638" s="375"/>
      <c r="GZ638" s="369">
        <f t="shared" si="909"/>
        <v>1800</v>
      </c>
      <c r="HA638" s="344">
        <f t="shared" si="910"/>
        <v>0</v>
      </c>
      <c r="HB638" s="376">
        <f t="shared" si="911"/>
        <v>6.4938516174232352E-2</v>
      </c>
      <c r="HC638" s="217"/>
      <c r="HD638" s="217"/>
      <c r="HE638" s="393"/>
    </row>
    <row r="639" spans="13:213">
      <c r="M639" s="49" t="str">
        <f t="shared" si="922"/>
        <v>K</v>
      </c>
      <c r="N639" s="201">
        <f t="shared" si="912"/>
        <v>1</v>
      </c>
      <c r="O639" s="47" t="str">
        <f t="shared" si="913"/>
        <v/>
      </c>
      <c r="P639" s="47">
        <f t="shared" si="914"/>
        <v>1</v>
      </c>
      <c r="Q639" s="47">
        <f t="shared" si="915"/>
        <v>1</v>
      </c>
      <c r="R639" s="201">
        <f t="shared" si="916"/>
        <v>1</v>
      </c>
      <c r="AE639" s="49" t="str">
        <f t="shared" si="923"/>
        <v>K</v>
      </c>
      <c r="AF639" s="201">
        <f t="shared" si="917"/>
        <v>1</v>
      </c>
      <c r="AG639" s="47" t="str">
        <f t="shared" si="918"/>
        <v/>
      </c>
      <c r="AH639" s="47">
        <f t="shared" si="919"/>
        <v>1</v>
      </c>
      <c r="AI639" s="47">
        <f t="shared" si="920"/>
        <v>1</v>
      </c>
      <c r="AJ639" s="201">
        <f t="shared" si="921"/>
        <v>1</v>
      </c>
      <c r="GT639" s="48">
        <f t="shared" si="906"/>
        <v>2</v>
      </c>
      <c r="GU639" s="221">
        <f>LARGE($GY$675:$GY$930,SUM($GT$623:GT638))</f>
        <v>1600</v>
      </c>
      <c r="GV639" s="372">
        <f t="shared" si="907"/>
        <v>45165.022629799903</v>
      </c>
      <c r="GW639" s="373">
        <f t="shared" si="905"/>
        <v>6.8786576244766013E-3</v>
      </c>
      <c r="GX639" s="374">
        <f t="shared" si="908"/>
        <v>3876.7253906892533</v>
      </c>
      <c r="GY639" s="375"/>
      <c r="GZ639" s="369">
        <f t="shared" si="909"/>
        <v>1600</v>
      </c>
      <c r="HA639" s="344">
        <f t="shared" si="910"/>
        <v>0</v>
      </c>
      <c r="HB639" s="376">
        <f t="shared" si="911"/>
        <v>6.8786576244766013E-3</v>
      </c>
      <c r="HC639" s="217"/>
      <c r="HD639" s="217"/>
      <c r="HE639" s="393"/>
    </row>
    <row r="640" spans="13:213">
      <c r="M640" s="49" t="str">
        <f t="shared" si="922"/>
        <v>K</v>
      </c>
      <c r="N640" s="201">
        <f t="shared" si="912"/>
        <v>1</v>
      </c>
      <c r="O640" s="47" t="str">
        <f t="shared" si="913"/>
        <v/>
      </c>
      <c r="P640" s="47">
        <f t="shared" si="914"/>
        <v>1</v>
      </c>
      <c r="Q640" s="47">
        <f t="shared" si="915"/>
        <v>1</v>
      </c>
      <c r="R640" s="201">
        <f t="shared" si="916"/>
        <v>1</v>
      </c>
      <c r="AE640" s="49" t="str">
        <f t="shared" si="923"/>
        <v>K</v>
      </c>
      <c r="AF640" s="201">
        <f t="shared" si="917"/>
        <v>1</v>
      </c>
      <c r="AG640" s="47" t="str">
        <f t="shared" si="918"/>
        <v/>
      </c>
      <c r="AH640" s="47">
        <f t="shared" si="919"/>
        <v>1</v>
      </c>
      <c r="AI640" s="47">
        <f t="shared" si="920"/>
        <v>1</v>
      </c>
      <c r="AJ640" s="201">
        <f t="shared" si="921"/>
        <v>1</v>
      </c>
      <c r="GT640" s="48">
        <f t="shared" si="906"/>
        <v>4</v>
      </c>
      <c r="GU640" s="221">
        <f>LARGE($GY$675:$GY$930,SUM($GT$623:GT639))</f>
        <v>1500</v>
      </c>
      <c r="GV640" s="372">
        <f t="shared" si="907"/>
        <v>67898.799311813738</v>
      </c>
      <c r="GW640" s="373">
        <f t="shared" si="905"/>
        <v>9.6947102201034759E-3</v>
      </c>
      <c r="GX640" s="374">
        <f t="shared" si="908"/>
        <v>2578.72586517941</v>
      </c>
      <c r="GY640" s="375"/>
      <c r="GZ640" s="369">
        <f t="shared" si="909"/>
        <v>1500</v>
      </c>
      <c r="HA640" s="344">
        <f t="shared" si="910"/>
        <v>0</v>
      </c>
      <c r="HB640" s="376">
        <f t="shared" si="911"/>
        <v>9.6947102201034759E-3</v>
      </c>
      <c r="HC640" s="217"/>
      <c r="HD640" s="217"/>
      <c r="HE640" s="393"/>
    </row>
    <row r="641" spans="13:213">
      <c r="M641" s="49" t="str">
        <f t="shared" si="922"/>
        <v>K</v>
      </c>
      <c r="N641" s="201">
        <f t="shared" si="912"/>
        <v>1</v>
      </c>
      <c r="O641" s="47" t="str">
        <f t="shared" si="913"/>
        <v/>
      </c>
      <c r="P641" s="47">
        <f t="shared" si="914"/>
        <v>1</v>
      </c>
      <c r="Q641" s="47">
        <f t="shared" si="915"/>
        <v>1</v>
      </c>
      <c r="R641" s="201">
        <f t="shared" si="916"/>
        <v>1</v>
      </c>
      <c r="AE641" s="49" t="str">
        <f t="shared" si="923"/>
        <v>K</v>
      </c>
      <c r="AF641" s="201">
        <f t="shared" si="917"/>
        <v>1</v>
      </c>
      <c r="AG641" s="47" t="str">
        <f t="shared" si="918"/>
        <v/>
      </c>
      <c r="AH641" s="47">
        <f t="shared" si="919"/>
        <v>1</v>
      </c>
      <c r="AI641" s="47">
        <f t="shared" si="920"/>
        <v>1</v>
      </c>
      <c r="AJ641" s="201">
        <f t="shared" si="921"/>
        <v>1</v>
      </c>
      <c r="GT641" s="48">
        <f t="shared" si="906"/>
        <v>1</v>
      </c>
      <c r="GU641" s="221">
        <f>LARGE($GY$675:$GY$930,SUM($GT$623:GT640))</f>
        <v>1200</v>
      </c>
      <c r="GV641" s="372">
        <f t="shared" si="907"/>
        <v>20274.498261405402</v>
      </c>
      <c r="GW641" s="373">
        <f t="shared" si="905"/>
        <v>2.3158628723276213E-3</v>
      </c>
      <c r="GX641" s="374">
        <f t="shared" si="908"/>
        <v>8636.0899166272538</v>
      </c>
      <c r="GY641" s="375"/>
      <c r="GZ641" s="369">
        <f t="shared" si="909"/>
        <v>1200</v>
      </c>
      <c r="HA641" s="344">
        <f t="shared" si="910"/>
        <v>0</v>
      </c>
      <c r="HB641" s="376">
        <f t="shared" si="911"/>
        <v>2.3158628723276213E-3</v>
      </c>
      <c r="HC641" s="217"/>
      <c r="HD641" s="217"/>
      <c r="HE641" s="393"/>
    </row>
    <row r="642" spans="13:213">
      <c r="M642" s="49" t="str">
        <f t="shared" si="922"/>
        <v>K</v>
      </c>
      <c r="N642" s="201">
        <f t="shared" si="912"/>
        <v>1</v>
      </c>
      <c r="O642" s="47" t="str">
        <f t="shared" si="913"/>
        <v/>
      </c>
      <c r="P642" s="47">
        <f t="shared" si="914"/>
        <v>1</v>
      </c>
      <c r="Q642" s="47" t="str">
        <f t="shared" si="915"/>
        <v/>
      </c>
      <c r="R642" s="201">
        <f t="shared" si="916"/>
        <v>1</v>
      </c>
      <c r="AE642" s="49" t="str">
        <f t="shared" si="923"/>
        <v>K</v>
      </c>
      <c r="AF642" s="201">
        <f t="shared" si="917"/>
        <v>1</v>
      </c>
      <c r="AG642" s="47" t="str">
        <f t="shared" si="918"/>
        <v/>
      </c>
      <c r="AH642" s="47">
        <f t="shared" si="919"/>
        <v>1</v>
      </c>
      <c r="AI642" s="47" t="str">
        <f t="shared" si="920"/>
        <v/>
      </c>
      <c r="AJ642" s="201">
        <f t="shared" si="921"/>
        <v>1</v>
      </c>
      <c r="GT642" s="48">
        <f t="shared" si="906"/>
        <v>9</v>
      </c>
      <c r="GU642" s="221">
        <f>LARGE($GY$675:$GY$930,SUM($GT$623:GT641))</f>
        <v>1000</v>
      </c>
      <c r="GV642" s="372">
        <f t="shared" si="907"/>
        <v>413956.7390030208</v>
      </c>
      <c r="GW642" s="373">
        <f t="shared" si="905"/>
        <v>3.9403648458871801E-2</v>
      </c>
      <c r="GX642" s="374">
        <f t="shared" si="908"/>
        <v>422.97267685916881</v>
      </c>
      <c r="GY642" s="375"/>
      <c r="GZ642" s="369">
        <f t="shared" si="909"/>
        <v>1000</v>
      </c>
      <c r="HA642" s="344">
        <f t="shared" si="910"/>
        <v>0</v>
      </c>
      <c r="HB642" s="376">
        <f>IF(GX642&lt;HB$4,GW642,)</f>
        <v>3.9403648458871801E-2</v>
      </c>
      <c r="HC642" s="217"/>
      <c r="HD642" s="217"/>
      <c r="HE642" s="393"/>
    </row>
    <row r="643" spans="13:213">
      <c r="M643" s="49" t="str">
        <f t="shared" si="922"/>
        <v>K</v>
      </c>
      <c r="N643" s="201">
        <f t="shared" si="912"/>
        <v>1</v>
      </c>
      <c r="O643" s="47" t="str">
        <f t="shared" si="913"/>
        <v/>
      </c>
      <c r="P643" s="47">
        <f t="shared" si="914"/>
        <v>1</v>
      </c>
      <c r="Q643" s="47" t="str">
        <f t="shared" si="915"/>
        <v/>
      </c>
      <c r="R643" s="201">
        <f t="shared" si="916"/>
        <v>1</v>
      </c>
      <c r="AE643" s="49" t="str">
        <f t="shared" si="923"/>
        <v>K</v>
      </c>
      <c r="AF643" s="201">
        <f t="shared" si="917"/>
        <v>1</v>
      </c>
      <c r="AG643" s="47" t="str">
        <f t="shared" si="918"/>
        <v/>
      </c>
      <c r="AH643" s="47">
        <f t="shared" si="919"/>
        <v>1</v>
      </c>
      <c r="AI643" s="47" t="str">
        <f t="shared" si="920"/>
        <v/>
      </c>
      <c r="AJ643" s="201">
        <f t="shared" si="921"/>
        <v>1</v>
      </c>
      <c r="GT643" s="48">
        <f t="shared" si="906"/>
        <v>1</v>
      </c>
      <c r="GU643" s="221">
        <f>LARGE($GY$675:$GY$930,SUM($GT$623:GT642))</f>
        <v>960</v>
      </c>
      <c r="GV643" s="372">
        <f t="shared" si="907"/>
        <v>20274.498261405402</v>
      </c>
      <c r="GW643" s="373">
        <f t="shared" si="905"/>
        <v>1.8526902978620969E-3</v>
      </c>
      <c r="GX643" s="374">
        <f t="shared" si="908"/>
        <v>8636.0899166272538</v>
      </c>
      <c r="GY643" s="375"/>
      <c r="GZ643" s="369">
        <f t="shared" si="909"/>
        <v>960</v>
      </c>
      <c r="HA643" s="344">
        <f t="shared" si="910"/>
        <v>0</v>
      </c>
      <c r="HB643" s="376">
        <f t="shared" ref="HB643:HB660" si="924">IF(GX643&lt;HB$4,GW643,)</f>
        <v>1.8526902978620969E-3</v>
      </c>
      <c r="HC643" s="217"/>
      <c r="HD643" s="217"/>
      <c r="HE643" s="393"/>
    </row>
    <row r="644" spans="13:213">
      <c r="M644" s="49" t="str">
        <f t="shared" si="922"/>
        <v>K</v>
      </c>
      <c r="N644" s="201">
        <f t="shared" si="912"/>
        <v>1</v>
      </c>
      <c r="O644" s="47" t="str">
        <f t="shared" si="913"/>
        <v/>
      </c>
      <c r="P644" s="47" t="str">
        <f t="shared" si="914"/>
        <v/>
      </c>
      <c r="Q644" s="47" t="str">
        <f t="shared" si="915"/>
        <v/>
      </c>
      <c r="R644" s="201">
        <f t="shared" si="916"/>
        <v>1</v>
      </c>
      <c r="AE644" s="49" t="str">
        <f t="shared" si="923"/>
        <v>K</v>
      </c>
      <c r="AF644" s="201">
        <f t="shared" si="917"/>
        <v>1</v>
      </c>
      <c r="AG644" s="47" t="str">
        <f t="shared" si="918"/>
        <v/>
      </c>
      <c r="AH644" s="47" t="str">
        <f t="shared" si="919"/>
        <v/>
      </c>
      <c r="AI644" s="47" t="str">
        <f t="shared" si="920"/>
        <v/>
      </c>
      <c r="AJ644" s="201">
        <f t="shared" si="921"/>
        <v>1</v>
      </c>
      <c r="GT644" s="48">
        <f t="shared" si="906"/>
        <v>7</v>
      </c>
      <c r="GU644" s="221">
        <f>LARGE($GY$675:$GY$930,SUM($GT$623:GT643))</f>
        <v>800</v>
      </c>
      <c r="GV644" s="372">
        <f t="shared" si="907"/>
        <v>365367.91627063928</v>
      </c>
      <c r="GW644" s="373">
        <f t="shared" si="905"/>
        <v>2.7822866641673331E-2</v>
      </c>
      <c r="GX644" s="374">
        <f t="shared" si="908"/>
        <v>479.22212707451757</v>
      </c>
      <c r="GY644" s="375"/>
      <c r="GZ644" s="369">
        <f t="shared" si="909"/>
        <v>800</v>
      </c>
      <c r="HA644" s="344">
        <f t="shared" si="910"/>
        <v>0</v>
      </c>
      <c r="HB644" s="376">
        <f t="shared" si="924"/>
        <v>2.7822866641673331E-2</v>
      </c>
      <c r="HC644" s="217"/>
      <c r="HD644" s="217"/>
      <c r="HE644" s="393"/>
    </row>
    <row r="645" spans="13:213">
      <c r="M645" s="49" t="str">
        <f t="shared" si="922"/>
        <v>K</v>
      </c>
      <c r="N645" s="201">
        <f t="shared" si="912"/>
        <v>1</v>
      </c>
      <c r="O645" s="47" t="str">
        <f t="shared" si="913"/>
        <v/>
      </c>
      <c r="P645" s="47" t="str">
        <f t="shared" si="914"/>
        <v/>
      </c>
      <c r="Q645" s="47" t="str">
        <f t="shared" si="915"/>
        <v/>
      </c>
      <c r="R645" s="201">
        <f t="shared" si="916"/>
        <v>1</v>
      </c>
      <c r="AE645" s="49" t="str">
        <f t="shared" si="923"/>
        <v>K</v>
      </c>
      <c r="AF645" s="201">
        <f t="shared" si="917"/>
        <v>1</v>
      </c>
      <c r="AG645" s="47" t="str">
        <f t="shared" si="918"/>
        <v/>
      </c>
      <c r="AH645" s="47" t="str">
        <f t="shared" si="919"/>
        <v/>
      </c>
      <c r="AI645" s="47" t="str">
        <f t="shared" si="920"/>
        <v/>
      </c>
      <c r="AJ645" s="201">
        <f t="shared" si="921"/>
        <v>1</v>
      </c>
      <c r="GT645" s="48">
        <f t="shared" si="906"/>
        <v>2</v>
      </c>
      <c r="GU645" s="221">
        <f>LARGE($GY$675:$GY$930,SUM($GT$623:GT644))</f>
        <v>600</v>
      </c>
      <c r="GV645" s="372">
        <f t="shared" si="907"/>
        <v>84019.436032834521</v>
      </c>
      <c r="GW645" s="373">
        <f t="shared" si="905"/>
        <v>4.7985772558610078E-3</v>
      </c>
      <c r="GX645" s="374">
        <f t="shared" si="908"/>
        <v>2083.9510268978056</v>
      </c>
      <c r="GY645" s="375"/>
      <c r="GZ645" s="369">
        <f t="shared" si="909"/>
        <v>600</v>
      </c>
      <c r="HA645" s="344">
        <f t="shared" si="910"/>
        <v>0</v>
      </c>
      <c r="HB645" s="376">
        <f t="shared" si="924"/>
        <v>4.7985772558610078E-3</v>
      </c>
      <c r="HC645" s="217"/>
      <c r="HD645" s="217"/>
      <c r="HE645" s="393"/>
    </row>
    <row r="646" spans="13:213">
      <c r="M646" s="49" t="str">
        <f t="shared" si="922"/>
        <v>K</v>
      </c>
      <c r="N646" s="201">
        <f t="shared" si="912"/>
        <v>1</v>
      </c>
      <c r="O646" s="47" t="str">
        <f t="shared" si="913"/>
        <v/>
      </c>
      <c r="P646" s="47" t="str">
        <f t="shared" si="914"/>
        <v/>
      </c>
      <c r="Q646" s="47">
        <f t="shared" si="915"/>
        <v>1</v>
      </c>
      <c r="R646" s="201" t="str">
        <f t="shared" si="916"/>
        <v/>
      </c>
      <c r="AE646" s="49" t="str">
        <f t="shared" si="923"/>
        <v>K</v>
      </c>
      <c r="AF646" s="201">
        <f t="shared" si="917"/>
        <v>1</v>
      </c>
      <c r="AG646" s="47" t="str">
        <f t="shared" si="918"/>
        <v/>
      </c>
      <c r="AH646" s="47" t="str">
        <f t="shared" si="919"/>
        <v/>
      </c>
      <c r="AI646" s="47">
        <f t="shared" si="920"/>
        <v>1</v>
      </c>
      <c r="AJ646" s="201">
        <f t="shared" si="921"/>
        <v>1</v>
      </c>
      <c r="GT646" s="48">
        <f t="shared" si="906"/>
        <v>11</v>
      </c>
      <c r="GU646" s="221">
        <f>LARGE($GY$675:$GY$930,SUM($GT$623:GT645))</f>
        <v>500</v>
      </c>
      <c r="GV646" s="372">
        <f t="shared" si="907"/>
        <v>1249203.2822201189</v>
      </c>
      <c r="GW646" s="373">
        <f t="shared" si="905"/>
        <v>5.9454482012806641E-2</v>
      </c>
      <c r="GX646" s="374">
        <f t="shared" si="908"/>
        <v>140.16324844169552</v>
      </c>
      <c r="GY646" s="313"/>
      <c r="GZ646" s="369">
        <f t="shared" si="909"/>
        <v>500</v>
      </c>
      <c r="HA646" s="344">
        <f t="shared" si="910"/>
        <v>0</v>
      </c>
      <c r="HB646" s="376">
        <f t="shared" si="924"/>
        <v>5.9454482012806641E-2</v>
      </c>
      <c r="HC646" s="217"/>
      <c r="HD646" s="217"/>
      <c r="HE646" s="393"/>
    </row>
    <row r="647" spans="13:213">
      <c r="M647" s="49" t="str">
        <f t="shared" si="922"/>
        <v>K</v>
      </c>
      <c r="N647" s="201">
        <f t="shared" si="912"/>
        <v>1</v>
      </c>
      <c r="O647" s="47" t="str">
        <f t="shared" si="913"/>
        <v/>
      </c>
      <c r="P647" s="47" t="str">
        <f t="shared" si="914"/>
        <v/>
      </c>
      <c r="Q647" s="47" t="str">
        <f t="shared" si="915"/>
        <v/>
      </c>
      <c r="R647" s="201" t="str">
        <f t="shared" si="916"/>
        <v/>
      </c>
      <c r="AE647" s="49" t="str">
        <f t="shared" si="923"/>
        <v>K</v>
      </c>
      <c r="AF647" s="201">
        <f t="shared" si="917"/>
        <v>1</v>
      </c>
      <c r="AG647" s="47" t="str">
        <f t="shared" si="918"/>
        <v/>
      </c>
      <c r="AH647" s="47" t="str">
        <f t="shared" si="919"/>
        <v/>
      </c>
      <c r="AI647" s="47" t="str">
        <f t="shared" si="920"/>
        <v/>
      </c>
      <c r="AJ647" s="201">
        <f t="shared" si="921"/>
        <v>1</v>
      </c>
      <c r="GT647" s="48">
        <f t="shared" si="906"/>
        <v>3</v>
      </c>
      <c r="GU647" s="221">
        <f>LARGE($GY$675:$GY$930,SUM($GT$623:GT646))</f>
        <v>400</v>
      </c>
      <c r="GV647" s="372">
        <f t="shared" si="907"/>
        <v>95818.120683802234</v>
      </c>
      <c r="GW647" s="373">
        <f t="shared" si="905"/>
        <v>3.6482880336795235E-3</v>
      </c>
      <c r="GX647" s="374">
        <f t="shared" si="908"/>
        <v>1827.3410994753401</v>
      </c>
      <c r="GY647" s="217"/>
      <c r="GZ647" s="369">
        <f t="shared" si="909"/>
        <v>400</v>
      </c>
      <c r="HA647" s="344">
        <f t="shared" si="910"/>
        <v>0</v>
      </c>
      <c r="HB647" s="376">
        <f t="shared" si="924"/>
        <v>3.6482880336795235E-3</v>
      </c>
      <c r="HC647" s="217"/>
      <c r="HD647" s="217"/>
      <c r="HE647" s="393"/>
    </row>
    <row r="648" spans="13:213">
      <c r="M648" s="49" t="str">
        <f t="shared" si="922"/>
        <v>K</v>
      </c>
      <c r="N648" s="201">
        <f t="shared" si="912"/>
        <v>1</v>
      </c>
      <c r="O648" s="47" t="str">
        <f t="shared" si="913"/>
        <v/>
      </c>
      <c r="P648" s="47" t="str">
        <f t="shared" si="914"/>
        <v/>
      </c>
      <c r="Q648" s="47" t="str">
        <f t="shared" si="915"/>
        <v/>
      </c>
      <c r="R648" s="201" t="str">
        <f t="shared" si="916"/>
        <v/>
      </c>
      <c r="AE648" s="49" t="str">
        <f t="shared" si="923"/>
        <v>K</v>
      </c>
      <c r="AF648" s="201">
        <f t="shared" si="917"/>
        <v>1</v>
      </c>
      <c r="AG648" s="47" t="str">
        <f t="shared" si="918"/>
        <v/>
      </c>
      <c r="AH648" s="47" t="str">
        <f t="shared" si="919"/>
        <v/>
      </c>
      <c r="AI648" s="47" t="str">
        <f t="shared" si="920"/>
        <v/>
      </c>
      <c r="AJ648" s="201">
        <f t="shared" si="921"/>
        <v>1</v>
      </c>
      <c r="GS648" s="264"/>
      <c r="GT648" s="48">
        <f t="shared" si="906"/>
        <v>7</v>
      </c>
      <c r="GU648" s="221">
        <f>LARGE($GY$675:$GY$930,SUM($GT$623:GT647))</f>
        <v>300</v>
      </c>
      <c r="GV648" s="372">
        <f t="shared" si="907"/>
        <v>3866991.1362044574</v>
      </c>
      <c r="GW648" s="373">
        <f t="shared" si="905"/>
        <v>0.11042716180310455</v>
      </c>
      <c r="GX648" s="374">
        <f t="shared" si="908"/>
        <v>45.278715112819548</v>
      </c>
      <c r="GY648" s="217"/>
      <c r="GZ648" s="369">
        <f t="shared" si="909"/>
        <v>300</v>
      </c>
      <c r="HA648" s="344">
        <f t="shared" si="910"/>
        <v>0</v>
      </c>
      <c r="HB648" s="376">
        <f t="shared" si="924"/>
        <v>0.11042716180310455</v>
      </c>
      <c r="HC648" s="217"/>
      <c r="HD648" s="217"/>
      <c r="HE648" s="393"/>
    </row>
    <row r="649" spans="13:213">
      <c r="M649" s="49" t="str">
        <f t="shared" si="922"/>
        <v>K</v>
      </c>
      <c r="N649" s="201">
        <f t="shared" si="912"/>
        <v>1</v>
      </c>
      <c r="O649" s="47" t="str">
        <f t="shared" si="913"/>
        <v/>
      </c>
      <c r="P649" s="47" t="str">
        <f t="shared" si="914"/>
        <v/>
      </c>
      <c r="Q649" s="47" t="str">
        <f t="shared" si="915"/>
        <v/>
      </c>
      <c r="R649" s="201" t="str">
        <f t="shared" si="916"/>
        <v/>
      </c>
      <c r="AE649" s="49" t="str">
        <f t="shared" si="923"/>
        <v>K</v>
      </c>
      <c r="AF649" s="201">
        <f t="shared" si="917"/>
        <v>1</v>
      </c>
      <c r="AG649" s="47" t="str">
        <f t="shared" si="918"/>
        <v/>
      </c>
      <c r="AH649" s="47" t="str">
        <f t="shared" si="919"/>
        <v/>
      </c>
      <c r="AI649" s="47" t="str">
        <f t="shared" si="920"/>
        <v/>
      </c>
      <c r="AJ649" s="201">
        <f t="shared" si="921"/>
        <v>1</v>
      </c>
      <c r="GT649" s="48">
        <f t="shared" si="906"/>
        <v>3</v>
      </c>
      <c r="GU649" s="221">
        <f>LARGE($GY$675:$GY$930,SUM($GT$623:GT648))</f>
        <v>250</v>
      </c>
      <c r="GV649" s="372">
        <f t="shared" si="907"/>
        <v>103081.7524130582</v>
      </c>
      <c r="GW649" s="373">
        <f t="shared" si="905"/>
        <v>2.4530323774841147E-3</v>
      </c>
      <c r="GX649" s="374">
        <f t="shared" si="908"/>
        <v>1698.5779335452937</v>
      </c>
      <c r="GY649" s="217"/>
      <c r="GZ649" s="369">
        <f t="shared" si="909"/>
        <v>250</v>
      </c>
      <c r="HA649" s="344">
        <f t="shared" si="910"/>
        <v>0</v>
      </c>
      <c r="HB649" s="376">
        <f t="shared" si="924"/>
        <v>2.4530323774841147E-3</v>
      </c>
      <c r="HC649" s="217"/>
      <c r="HD649" s="217"/>
      <c r="HE649" s="394"/>
    </row>
    <row r="650" spans="13:213">
      <c r="M650" s="49" t="str">
        <f t="shared" si="922"/>
        <v>K</v>
      </c>
      <c r="N650" s="201">
        <f t="shared" si="912"/>
        <v>1</v>
      </c>
      <c r="O650" s="47" t="str">
        <f t="shared" si="913"/>
        <v/>
      </c>
      <c r="P650" s="47" t="str">
        <f t="shared" si="914"/>
        <v/>
      </c>
      <c r="Q650" s="47" t="str">
        <f t="shared" si="915"/>
        <v/>
      </c>
      <c r="R650" s="201" t="str">
        <f t="shared" si="916"/>
        <v/>
      </c>
      <c r="AE650" s="49" t="str">
        <f t="shared" si="923"/>
        <v>K</v>
      </c>
      <c r="AF650" s="201">
        <f t="shared" si="917"/>
        <v>1</v>
      </c>
      <c r="AG650" s="47" t="str">
        <f t="shared" si="918"/>
        <v/>
      </c>
      <c r="AH650" s="47" t="str">
        <f t="shared" si="919"/>
        <v/>
      </c>
      <c r="AI650" s="47" t="str">
        <f t="shared" si="920"/>
        <v/>
      </c>
      <c r="AJ650" s="201">
        <f t="shared" si="921"/>
        <v>1</v>
      </c>
      <c r="GT650" s="48">
        <f t="shared" si="906"/>
        <v>3</v>
      </c>
      <c r="GU650" s="221">
        <f>LARGE($GY$675:$GY$930,SUM($GT$623:GT649))</f>
        <v>240</v>
      </c>
      <c r="GV650" s="372">
        <f t="shared" si="907"/>
        <v>327279.13620445749</v>
      </c>
      <c r="GW650" s="373">
        <f t="shared" si="905"/>
        <v>7.4767186901602634E-3</v>
      </c>
      <c r="GX650" s="374">
        <f t="shared" si="908"/>
        <v>534.99404829343132</v>
      </c>
      <c r="GY650" s="217"/>
      <c r="GZ650" s="369">
        <f t="shared" si="909"/>
        <v>240</v>
      </c>
      <c r="HA650" s="344">
        <f t="shared" si="910"/>
        <v>0</v>
      </c>
      <c r="HB650" s="376">
        <f t="shared" si="924"/>
        <v>7.4767186901602634E-3</v>
      </c>
      <c r="HC650" s="217"/>
      <c r="HD650" s="217"/>
      <c r="HE650" s="394"/>
    </row>
    <row r="651" spans="13:213">
      <c r="M651" s="49" t="str">
        <f t="shared" si="922"/>
        <v>K</v>
      </c>
      <c r="N651" s="201">
        <f t="shared" si="912"/>
        <v>1</v>
      </c>
      <c r="O651" s="47" t="str">
        <f t="shared" si="913"/>
        <v/>
      </c>
      <c r="P651" s="47" t="str">
        <f t="shared" si="914"/>
        <v/>
      </c>
      <c r="Q651" s="47">
        <f t="shared" si="915"/>
        <v>1</v>
      </c>
      <c r="R651" s="201" t="str">
        <f t="shared" si="916"/>
        <v/>
      </c>
      <c r="AE651" s="49" t="str">
        <f t="shared" si="923"/>
        <v>K</v>
      </c>
      <c r="AF651" s="201">
        <f t="shared" si="917"/>
        <v>1</v>
      </c>
      <c r="AG651" s="47" t="str">
        <f t="shared" si="918"/>
        <v/>
      </c>
      <c r="AH651" s="47" t="str">
        <f t="shared" si="919"/>
        <v/>
      </c>
      <c r="AI651" s="47">
        <f t="shared" si="920"/>
        <v>1</v>
      </c>
      <c r="AJ651" s="201">
        <f t="shared" si="921"/>
        <v>1</v>
      </c>
      <c r="GT651" s="48">
        <f t="shared" si="906"/>
        <v>6</v>
      </c>
      <c r="GU651" s="221">
        <f>LARGE($GY$675:$GY$930,SUM($GT$623:GT650))</f>
        <v>200</v>
      </c>
      <c r="GV651" s="372">
        <f t="shared" si="907"/>
        <v>1266485.6796342586</v>
      </c>
      <c r="GW651" s="373">
        <f t="shared" si="905"/>
        <v>2.4110807626272025E-2</v>
      </c>
      <c r="GX651" s="374">
        <f t="shared" si="908"/>
        <v>138.25058807657734</v>
      </c>
      <c r="GY651" s="217"/>
      <c r="GZ651" s="369">
        <f t="shared" si="909"/>
        <v>200</v>
      </c>
      <c r="HA651" s="344">
        <f t="shared" si="910"/>
        <v>0</v>
      </c>
      <c r="HB651" s="376">
        <f t="shared" si="924"/>
        <v>2.4110807626272025E-2</v>
      </c>
      <c r="HC651" s="217"/>
      <c r="HD651" s="217"/>
      <c r="HE651" s="394"/>
    </row>
    <row r="652" spans="13:213">
      <c r="M652" s="49" t="str">
        <f t="shared" si="922"/>
        <v>K</v>
      </c>
      <c r="N652" s="201" t="str">
        <f t="shared" si="912"/>
        <v/>
      </c>
      <c r="O652" s="47" t="str">
        <f t="shared" si="913"/>
        <v/>
      </c>
      <c r="P652" s="47" t="str">
        <f t="shared" si="914"/>
        <v/>
      </c>
      <c r="Q652" s="47">
        <f t="shared" si="915"/>
        <v>1</v>
      </c>
      <c r="R652" s="201" t="str">
        <f t="shared" si="916"/>
        <v/>
      </c>
      <c r="AE652" s="49" t="str">
        <f t="shared" si="923"/>
        <v>K</v>
      </c>
      <c r="AF652" s="201">
        <f t="shared" si="917"/>
        <v>1</v>
      </c>
      <c r="AG652" s="47" t="str">
        <f t="shared" si="918"/>
        <v/>
      </c>
      <c r="AH652" s="47" t="str">
        <f t="shared" si="919"/>
        <v/>
      </c>
      <c r="AI652" s="47">
        <f t="shared" si="920"/>
        <v>1</v>
      </c>
      <c r="AJ652" s="201">
        <f t="shared" si="921"/>
        <v>1</v>
      </c>
      <c r="GT652" s="48">
        <f t="shared" si="906"/>
        <v>4</v>
      </c>
      <c r="GU652" s="221">
        <f>LARGE($GY$675:$GY$930,SUM($GT$623:GT651))</f>
        <v>160</v>
      </c>
      <c r="GV652" s="372">
        <f t="shared" si="907"/>
        <v>598325.67963425873</v>
      </c>
      <c r="GW652" s="373">
        <f t="shared" si="905"/>
        <v>9.1125327930663153E-3</v>
      </c>
      <c r="GX652" s="374">
        <f t="shared" si="908"/>
        <v>292.63726421876049</v>
      </c>
      <c r="GY652" s="217"/>
      <c r="GZ652" s="369">
        <f t="shared" si="909"/>
        <v>160</v>
      </c>
      <c r="HA652" s="344">
        <f t="shared" si="910"/>
        <v>0</v>
      </c>
      <c r="HB652" s="376">
        <f t="shared" si="924"/>
        <v>9.1125327930663153E-3</v>
      </c>
      <c r="HC652" s="217"/>
      <c r="HD652" s="217"/>
      <c r="HE652" s="394"/>
    </row>
    <row r="653" spans="13:213">
      <c r="M653" s="49" t="str">
        <f t="shared" si="922"/>
        <v>K</v>
      </c>
      <c r="N653" s="201" t="str">
        <f t="shared" si="912"/>
        <v/>
      </c>
      <c r="O653" s="47" t="str">
        <f t="shared" si="913"/>
        <v/>
      </c>
      <c r="P653" s="47" t="str">
        <f t="shared" si="914"/>
        <v/>
      </c>
      <c r="Q653" s="47">
        <f t="shared" si="915"/>
        <v>1</v>
      </c>
      <c r="R653" s="201" t="str">
        <f t="shared" si="916"/>
        <v/>
      </c>
      <c r="AE653" s="49" t="str">
        <f t="shared" si="923"/>
        <v>K</v>
      </c>
      <c r="AF653" s="201">
        <f t="shared" si="917"/>
        <v>1</v>
      </c>
      <c r="AG653" s="47" t="str">
        <f t="shared" si="918"/>
        <v/>
      </c>
      <c r="AH653" s="47" t="str">
        <f t="shared" si="919"/>
        <v/>
      </c>
      <c r="AI653" s="47">
        <f t="shared" si="920"/>
        <v>1</v>
      </c>
      <c r="AJ653" s="201">
        <f t="shared" si="921"/>
        <v>1</v>
      </c>
      <c r="GT653" s="48">
        <f t="shared" si="906"/>
        <v>3</v>
      </c>
      <c r="GU653" s="221">
        <f>LARGE($GY$675:$GY$930,SUM($GT$623:GT652))</f>
        <v>150</v>
      </c>
      <c r="GV653" s="372">
        <f t="shared" si="907"/>
        <v>352089.00620705343</v>
      </c>
      <c r="GW653" s="373">
        <f t="shared" si="905"/>
        <v>5.0271888773557412E-3</v>
      </c>
      <c r="GX653" s="374">
        <f t="shared" si="908"/>
        <v>497.29581700438894</v>
      </c>
      <c r="GY653" s="217"/>
      <c r="GZ653" s="369">
        <f t="shared" si="909"/>
        <v>150</v>
      </c>
      <c r="HA653" s="344">
        <f t="shared" si="910"/>
        <v>0</v>
      </c>
      <c r="HB653" s="376">
        <f t="shared" si="924"/>
        <v>5.0271888773557412E-3</v>
      </c>
      <c r="HC653" s="217"/>
      <c r="HD653" s="217"/>
      <c r="HE653" s="394"/>
    </row>
    <row r="654" spans="13:213">
      <c r="M654" s="49" t="str">
        <f t="shared" si="922"/>
        <v>K</v>
      </c>
      <c r="N654" s="201" t="str">
        <f t="shared" si="912"/>
        <v/>
      </c>
      <c r="O654" s="47" t="str">
        <f t="shared" si="913"/>
        <v/>
      </c>
      <c r="P654" s="47" t="str">
        <f t="shared" si="914"/>
        <v/>
      </c>
      <c r="Q654" s="47">
        <f t="shared" si="915"/>
        <v>1</v>
      </c>
      <c r="R654" s="201" t="str">
        <f t="shared" si="916"/>
        <v/>
      </c>
      <c r="AE654" s="49" t="str">
        <f t="shared" si="923"/>
        <v>K</v>
      </c>
      <c r="AF654" s="201">
        <f t="shared" si="917"/>
        <v>1</v>
      </c>
      <c r="AG654" s="47" t="str">
        <f t="shared" si="918"/>
        <v/>
      </c>
      <c r="AH654" s="47" t="str">
        <f t="shared" si="919"/>
        <v/>
      </c>
      <c r="AI654" s="47">
        <f t="shared" si="920"/>
        <v>1</v>
      </c>
      <c r="AJ654" s="201">
        <f t="shared" si="921"/>
        <v>1</v>
      </c>
      <c r="GT654" s="48">
        <f t="shared" si="906"/>
        <v>1</v>
      </c>
      <c r="GU654" s="221">
        <f>LARGE($GY$675:$GY$930,SUM($GT$623:GT653))</f>
        <v>120</v>
      </c>
      <c r="GV654" s="372">
        <f t="shared" si="907"/>
        <v>1286584</v>
      </c>
      <c r="GW654" s="373">
        <f t="shared" si="905"/>
        <v>1.4696058463763045E-2</v>
      </c>
      <c r="GX654" s="374">
        <f t="shared" si="908"/>
        <v>136.09091205859858</v>
      </c>
      <c r="GY654" s="217"/>
      <c r="GZ654" s="369">
        <f t="shared" si="909"/>
        <v>120</v>
      </c>
      <c r="HA654" s="344">
        <f t="shared" si="910"/>
        <v>0</v>
      </c>
      <c r="HB654" s="376">
        <f t="shared" si="924"/>
        <v>1.4696058463763045E-2</v>
      </c>
      <c r="HC654" s="217"/>
      <c r="HD654" s="217"/>
      <c r="HE654" s="394"/>
    </row>
    <row r="655" spans="13:213">
      <c r="M655" s="49" t="str">
        <f t="shared" si="922"/>
        <v>K</v>
      </c>
      <c r="N655" s="201" t="str">
        <f t="shared" si="912"/>
        <v/>
      </c>
      <c r="O655" s="47" t="str">
        <f t="shared" si="913"/>
        <v/>
      </c>
      <c r="P655" s="47" t="str">
        <f t="shared" si="914"/>
        <v/>
      </c>
      <c r="Q655" s="47" t="str">
        <f t="shared" si="915"/>
        <v/>
      </c>
      <c r="R655" s="201" t="str">
        <f t="shared" si="916"/>
        <v/>
      </c>
      <c r="AE655" s="49" t="str">
        <f t="shared" si="923"/>
        <v>K</v>
      </c>
      <c r="AF655" s="201" t="str">
        <f t="shared" si="917"/>
        <v/>
      </c>
      <c r="AG655" s="47" t="str">
        <f t="shared" si="918"/>
        <v/>
      </c>
      <c r="AH655" s="47" t="str">
        <f t="shared" si="919"/>
        <v/>
      </c>
      <c r="AI655" s="47" t="str">
        <f t="shared" si="920"/>
        <v/>
      </c>
      <c r="AJ655" s="201">
        <f t="shared" si="921"/>
        <v>1</v>
      </c>
      <c r="GT655" s="48">
        <f t="shared" si="906"/>
        <v>17</v>
      </c>
      <c r="GU655" s="221">
        <f>LARGE($GY$675:$GY$930,SUM($GT$623:GT654))</f>
        <v>100</v>
      </c>
      <c r="GV655" s="372">
        <f t="shared" si="907"/>
        <v>17802469.702591646</v>
      </c>
      <c r="GW655" s="373">
        <f t="shared" si="905"/>
        <v>0.16945786643070407</v>
      </c>
      <c r="GX655" s="374">
        <f t="shared" si="908"/>
        <v>9.8352865037883159</v>
      </c>
      <c r="GY655" s="217"/>
      <c r="GZ655" s="369">
        <f t="shared" si="909"/>
        <v>100</v>
      </c>
      <c r="HA655" s="344">
        <f t="shared" si="910"/>
        <v>0</v>
      </c>
      <c r="HB655" s="376">
        <f t="shared" si="924"/>
        <v>0.16945786643070407</v>
      </c>
      <c r="HC655" s="217"/>
      <c r="HD655" s="217"/>
      <c r="HE655" s="394"/>
    </row>
    <row r="656" spans="13:213">
      <c r="M656" s="49" t="str">
        <f t="shared" si="922"/>
        <v>K</v>
      </c>
      <c r="N656" s="201" t="str">
        <f t="shared" si="912"/>
        <v/>
      </c>
      <c r="O656" s="47" t="str">
        <f t="shared" si="913"/>
        <v/>
      </c>
      <c r="P656" s="47" t="str">
        <f t="shared" si="914"/>
        <v/>
      </c>
      <c r="Q656" s="47" t="str">
        <f t="shared" si="915"/>
        <v/>
      </c>
      <c r="R656" s="201" t="str">
        <f t="shared" si="916"/>
        <v/>
      </c>
      <c r="AE656" s="49" t="str">
        <f t="shared" si="923"/>
        <v>K</v>
      </c>
      <c r="AF656" s="201" t="str">
        <f t="shared" si="917"/>
        <v/>
      </c>
      <c r="AG656" s="47" t="str">
        <f t="shared" si="918"/>
        <v/>
      </c>
      <c r="AH656" s="47" t="str">
        <f t="shared" si="919"/>
        <v/>
      </c>
      <c r="AI656" s="47" t="str">
        <f t="shared" si="920"/>
        <v/>
      </c>
      <c r="AJ656" s="201">
        <f t="shared" si="921"/>
        <v>1</v>
      </c>
      <c r="GT656" s="48">
        <f t="shared" si="906"/>
        <v>6</v>
      </c>
      <c r="GU656" s="221">
        <f>LARGE($GY$675:$GY$930,SUM($GT$623:GT655))</f>
        <v>80</v>
      </c>
      <c r="GV656" s="372">
        <f t="shared" si="907"/>
        <v>1150787.0762754353</v>
      </c>
      <c r="GW656" s="373">
        <f>PRODUCT(GU656:GV656)/$AN$4/$AM$19</f>
        <v>8.7632750250724607E-3</v>
      </c>
      <c r="GX656" s="374">
        <f t="shared" si="908"/>
        <v>152.15011847951314</v>
      </c>
      <c r="GY656" s="217"/>
      <c r="GZ656" s="369">
        <f t="shared" si="909"/>
        <v>80</v>
      </c>
      <c r="HA656" s="344">
        <f t="shared" si="910"/>
        <v>0</v>
      </c>
      <c r="HB656" s="376">
        <f t="shared" si="924"/>
        <v>8.7632750250724607E-3</v>
      </c>
      <c r="HC656" s="217"/>
      <c r="HD656" s="217"/>
      <c r="HE656" s="394"/>
    </row>
    <row r="657" spans="13:213">
      <c r="M657" s="49" t="str">
        <f t="shared" si="922"/>
        <v>K</v>
      </c>
      <c r="N657" s="201" t="str">
        <f t="shared" si="912"/>
        <v/>
      </c>
      <c r="O657" s="47" t="str">
        <f t="shared" si="913"/>
        <v/>
      </c>
      <c r="P657" s="47" t="str">
        <f t="shared" si="914"/>
        <v/>
      </c>
      <c r="Q657" s="47" t="str">
        <f t="shared" si="915"/>
        <v/>
      </c>
      <c r="R657" s="201" t="str">
        <f t="shared" si="916"/>
        <v/>
      </c>
      <c r="AE657" s="49" t="str">
        <f t="shared" si="923"/>
        <v>K</v>
      </c>
      <c r="AF657" s="201" t="str">
        <f t="shared" si="917"/>
        <v/>
      </c>
      <c r="AG657" s="47" t="str">
        <f t="shared" si="918"/>
        <v/>
      </c>
      <c r="AH657" s="47" t="str">
        <f t="shared" si="919"/>
        <v/>
      </c>
      <c r="AI657" s="47" t="str">
        <f t="shared" si="920"/>
        <v/>
      </c>
      <c r="AJ657" s="201">
        <f t="shared" si="921"/>
        <v>1</v>
      </c>
      <c r="GT657" s="48">
        <f t="shared" si="906"/>
        <v>9</v>
      </c>
      <c r="GU657" s="221">
        <f>LARGE($GY$675:$GY$930,SUM($GT$623:GT656))</f>
        <v>50</v>
      </c>
      <c r="GV657" s="372">
        <f t="shared" si="907"/>
        <v>5370632.1610898627</v>
      </c>
      <c r="GW657" s="373">
        <f>PRODUCT(GU657:GV657)/$AN$4/$AM$19</f>
        <v>2.5560944144449791E-2</v>
      </c>
      <c r="GX657" s="374">
        <f t="shared" si="908"/>
        <v>32.601821303000669</v>
      </c>
      <c r="GY657" s="217"/>
      <c r="GZ657" s="369">
        <f t="shared" si="909"/>
        <v>50</v>
      </c>
      <c r="HA657" s="344">
        <f t="shared" si="910"/>
        <v>0</v>
      </c>
      <c r="HB657" s="376">
        <f t="shared" si="924"/>
        <v>2.5560944144449791E-2</v>
      </c>
      <c r="HC657" s="217"/>
      <c r="HD657" s="217"/>
      <c r="HE657" s="394"/>
    </row>
    <row r="658" spans="13:213">
      <c r="M658" s="49" t="str">
        <f t="shared" si="922"/>
        <v>K</v>
      </c>
      <c r="N658" s="201" t="str">
        <f t="shared" si="912"/>
        <v/>
      </c>
      <c r="O658" s="47" t="str">
        <f t="shared" si="913"/>
        <v/>
      </c>
      <c r="P658" s="47" t="str">
        <f t="shared" si="914"/>
        <v/>
      </c>
      <c r="Q658" s="47" t="str">
        <f t="shared" si="915"/>
        <v/>
      </c>
      <c r="R658" s="201" t="str">
        <f t="shared" si="916"/>
        <v/>
      </c>
      <c r="AE658" s="49" t="str">
        <f t="shared" si="923"/>
        <v>K</v>
      </c>
      <c r="AF658" s="201" t="str">
        <f t="shared" si="917"/>
        <v/>
      </c>
      <c r="AG658" s="47" t="str">
        <f t="shared" si="918"/>
        <v/>
      </c>
      <c r="AH658" s="47" t="str">
        <f t="shared" si="919"/>
        <v/>
      </c>
      <c r="AI658" s="47" t="str">
        <f t="shared" si="920"/>
        <v/>
      </c>
      <c r="AJ658" s="201">
        <f t="shared" si="921"/>
        <v>1</v>
      </c>
      <c r="GT658" s="48">
        <f t="shared" si="906"/>
        <v>3</v>
      </c>
      <c r="GU658" s="221">
        <f>LARGE($GY$675:$GY$930,SUM($GT$623:GT657))</f>
        <v>30</v>
      </c>
      <c r="GV658" s="372">
        <f t="shared" si="907"/>
        <v>16595136</v>
      </c>
      <c r="GW658" s="373">
        <f>PRODUCT(GU658:GV658)/$AN$4/$AM$19</f>
        <v>4.7389655255719566E-2</v>
      </c>
      <c r="GX658" s="374">
        <f t="shared" si="908"/>
        <v>10.550825856443719</v>
      </c>
      <c r="GY658" s="217"/>
      <c r="GZ658" s="369">
        <f t="shared" si="909"/>
        <v>30</v>
      </c>
      <c r="HA658" s="344">
        <f t="shared" si="910"/>
        <v>0</v>
      </c>
      <c r="HB658" s="376">
        <f t="shared" si="924"/>
        <v>4.7389655255719566E-2</v>
      </c>
      <c r="HC658" s="217"/>
      <c r="HD658" s="217"/>
      <c r="HE658" s="394"/>
    </row>
    <row r="659" spans="13:213">
      <c r="M659" s="49" t="str">
        <f t="shared" si="922"/>
        <v>K</v>
      </c>
      <c r="N659" s="201" t="str">
        <f t="shared" si="912"/>
        <v/>
      </c>
      <c r="O659" s="47" t="str">
        <f t="shared" si="913"/>
        <v/>
      </c>
      <c r="P659" s="47" t="str">
        <f t="shared" si="914"/>
        <v/>
      </c>
      <c r="Q659" s="47" t="str">
        <f t="shared" si="915"/>
        <v/>
      </c>
      <c r="R659" s="201" t="str">
        <f t="shared" si="916"/>
        <v/>
      </c>
      <c r="AE659" s="49" t="str">
        <f t="shared" si="923"/>
        <v>K</v>
      </c>
      <c r="AF659" s="201" t="str">
        <f t="shared" si="917"/>
        <v/>
      </c>
      <c r="AG659" s="47" t="str">
        <f t="shared" si="918"/>
        <v/>
      </c>
      <c r="AH659" s="47" t="str">
        <f t="shared" si="919"/>
        <v/>
      </c>
      <c r="AI659" s="47" t="str">
        <f t="shared" si="920"/>
        <v/>
      </c>
      <c r="AJ659" s="201">
        <f t="shared" si="921"/>
        <v>1</v>
      </c>
      <c r="GT659" s="48">
        <f t="shared" si="906"/>
        <v>4</v>
      </c>
      <c r="GU659" s="221">
        <f>LARGE($GY$675:$GY$930,SUM($GT$623:GT658))</f>
        <v>20</v>
      </c>
      <c r="GV659" s="372">
        <f t="shared" si="907"/>
        <v>19795968</v>
      </c>
      <c r="GW659" s="373">
        <f>PRODUCT(GU659:GV659)/$AN$4/$AM$19</f>
        <v>3.768670928530931E-2</v>
      </c>
      <c r="GX659" s="374">
        <f t="shared" si="908"/>
        <v>8.8448511333216953</v>
      </c>
      <c r="GY659" s="217"/>
      <c r="GZ659" s="369">
        <f t="shared" si="909"/>
        <v>20</v>
      </c>
      <c r="HA659" s="344">
        <f t="shared" si="910"/>
        <v>0</v>
      </c>
      <c r="HB659" s="376">
        <f t="shared" si="924"/>
        <v>3.768670928530931E-2</v>
      </c>
      <c r="HC659" s="217"/>
      <c r="HD659" s="217"/>
      <c r="HE659" s="394"/>
    </row>
    <row r="660" spans="13:213">
      <c r="M660" s="49" t="str">
        <f t="shared" si="922"/>
        <v>K</v>
      </c>
      <c r="N660" s="201" t="str">
        <f t="shared" si="912"/>
        <v/>
      </c>
      <c r="O660" s="47" t="str">
        <f t="shared" si="913"/>
        <v/>
      </c>
      <c r="P660" s="47" t="str">
        <f t="shared" si="914"/>
        <v/>
      </c>
      <c r="Q660" s="47" t="str">
        <f t="shared" si="915"/>
        <v/>
      </c>
      <c r="R660" s="201" t="str">
        <f t="shared" si="916"/>
        <v/>
      </c>
      <c r="AE660" s="49" t="str">
        <f t="shared" si="923"/>
        <v>K</v>
      </c>
      <c r="AF660" s="201" t="str">
        <f t="shared" si="917"/>
        <v/>
      </c>
      <c r="AG660" s="47" t="str">
        <f t="shared" si="918"/>
        <v/>
      </c>
      <c r="AH660" s="47" t="str">
        <f t="shared" si="919"/>
        <v/>
      </c>
      <c r="AI660" s="47" t="str">
        <f t="shared" si="920"/>
        <v/>
      </c>
      <c r="AJ660" s="201" t="str">
        <f t="shared" si="921"/>
        <v/>
      </c>
      <c r="GT660" s="48">
        <f t="shared" si="906"/>
        <v>6</v>
      </c>
      <c r="GU660" s="221">
        <f>LARGE($GY$675:$GY$930,SUM($GT$623:GT659))</f>
        <v>10</v>
      </c>
      <c r="GV660" s="372">
        <f t="shared" si="907"/>
        <v>42351888</v>
      </c>
      <c r="GW660" s="373">
        <f>PRODUCT(GU660:GV660)/$AN$4/$AM$19</f>
        <v>4.031384802046508E-2</v>
      </c>
      <c r="GX660" s="374">
        <f t="shared" si="908"/>
        <v>4.1342286794864966</v>
      </c>
      <c r="GY660" s="217"/>
      <c r="GZ660" s="369">
        <f t="shared" si="909"/>
        <v>10</v>
      </c>
      <c r="HA660" s="344">
        <f t="shared" si="910"/>
        <v>0</v>
      </c>
      <c r="HB660" s="376">
        <f t="shared" si="924"/>
        <v>4.031384802046508E-2</v>
      </c>
      <c r="HC660" s="217"/>
      <c r="HD660" s="217"/>
      <c r="HE660" s="394"/>
    </row>
    <row r="661" spans="13:213">
      <c r="M661" s="49" t="str">
        <f t="shared" si="922"/>
        <v>K</v>
      </c>
      <c r="N661" s="201" t="str">
        <f t="shared" si="912"/>
        <v/>
      </c>
      <c r="O661" s="47" t="str">
        <f t="shared" si="913"/>
        <v/>
      </c>
      <c r="P661" s="47" t="str">
        <f t="shared" si="914"/>
        <v/>
      </c>
      <c r="Q661" s="47">
        <f t="shared" si="915"/>
        <v>1</v>
      </c>
      <c r="R661" s="201" t="str">
        <f t="shared" si="916"/>
        <v/>
      </c>
      <c r="AE661" s="49" t="str">
        <f t="shared" si="923"/>
        <v>K</v>
      </c>
      <c r="AF661" s="201" t="str">
        <f t="shared" si="917"/>
        <v/>
      </c>
      <c r="AG661" s="47" t="str">
        <f t="shared" si="918"/>
        <v/>
      </c>
      <c r="AH661" s="47" t="str">
        <f t="shared" si="919"/>
        <v/>
      </c>
      <c r="AI661" s="47">
        <f t="shared" si="920"/>
        <v>1</v>
      </c>
      <c r="AJ661" s="201" t="str">
        <f t="shared" si="921"/>
        <v/>
      </c>
      <c r="GT661" s="48"/>
      <c r="GU661" s="213" t="s">
        <v>168</v>
      </c>
      <c r="GV661" s="208">
        <f>SUM(GV624:GV660)</f>
        <v>113900263.0256145</v>
      </c>
      <c r="GW661" s="209">
        <f>SUM(GW624:GW660)</f>
        <v>0.82193811839581221</v>
      </c>
      <c r="GX661" s="205">
        <f>$AN$4/GV661</f>
        <v>1.5372430699358814</v>
      </c>
      <c r="GZ661" s="210" t="s">
        <v>117</v>
      </c>
      <c r="HA661" s="211">
        <f>SUM(HA624:HA660)</f>
        <v>0</v>
      </c>
      <c r="HB661" s="212">
        <f>SUM(HB624:HB660)</f>
        <v>0.82193811839581221</v>
      </c>
      <c r="HE661" s="55"/>
    </row>
    <row r="662" spans="13:213">
      <c r="M662" s="49" t="str">
        <f t="shared" si="922"/>
        <v>K</v>
      </c>
      <c r="N662" s="201" t="str">
        <f t="shared" si="912"/>
        <v/>
      </c>
      <c r="O662" s="47" t="str">
        <f t="shared" si="913"/>
        <v/>
      </c>
      <c r="P662" s="47" t="str">
        <f t="shared" si="914"/>
        <v/>
      </c>
      <c r="Q662" s="47">
        <f t="shared" si="915"/>
        <v>1</v>
      </c>
      <c r="R662" s="201" t="str">
        <f t="shared" si="916"/>
        <v/>
      </c>
      <c r="AE662" s="49" t="str">
        <f t="shared" si="923"/>
        <v>K</v>
      </c>
      <c r="AF662" s="201" t="str">
        <f t="shared" si="917"/>
        <v/>
      </c>
      <c r="AG662" s="47" t="str">
        <f t="shared" si="918"/>
        <v/>
      </c>
      <c r="AH662" s="47" t="str">
        <f t="shared" si="919"/>
        <v/>
      </c>
      <c r="AI662" s="47">
        <f t="shared" si="920"/>
        <v>1</v>
      </c>
      <c r="AJ662" s="201" t="str">
        <f t="shared" si="921"/>
        <v/>
      </c>
      <c r="GZ662" s="214"/>
      <c r="HA662" s="142"/>
      <c r="HB662" s="142"/>
      <c r="HD662" s="49"/>
      <c r="HE662" s="178"/>
    </row>
    <row r="663" spans="13:213">
      <c r="M663" s="49" t="str">
        <f t="shared" si="922"/>
        <v>K</v>
      </c>
      <c r="N663" s="201" t="str">
        <f t="shared" ref="N663:N691" si="925">IF(AND(COUNTIF(H68:H70,$AL$26)=0,COUNTIF(H68:H70,$M663)=0,H71&lt;&gt;""),1,"")</f>
        <v/>
      </c>
      <c r="O663" s="47" t="str">
        <f t="shared" ref="O663:O691" si="926">IF(AND(COUNTIF(I68:I71,$AL$26)=0,COUNTIF(I68:I71,$M663)=0,I71&lt;&gt;""),1,"")</f>
        <v/>
      </c>
      <c r="P663" s="47" t="str">
        <f t="shared" ref="P663:P691" si="927">IF(AND(COUNTIF(J68:J71,$AL$26)=0,COUNTIF(J68:J71,$M663)=0,J71&lt;&gt;""),1,"")</f>
        <v/>
      </c>
      <c r="Q663" s="47" t="str">
        <f t="shared" ref="Q663:Q691" si="928">IF(AND(COUNTIF(K68:K71,$AL$26)=0,COUNTIF(K68:K71,$M663)=0,K71&lt;&gt;""),1,"")</f>
        <v/>
      </c>
      <c r="R663" s="201" t="str">
        <f t="shared" ref="R663:R691" si="929">IF(AND(COUNTIF(L68:L70,$AL$26)=0,COUNTIF(L68:L70,$M663)=0,L71&lt;&gt;""),1,"")</f>
        <v/>
      </c>
      <c r="AE663" s="49" t="str">
        <f t="shared" si="923"/>
        <v>K</v>
      </c>
      <c r="AF663" s="201" t="str">
        <f t="shared" ref="AF663:AF691" si="930">IF(AND(COUNTIF(Z68:Z70,$AL$26)=0,COUNTIF(Z68:Z70,$AE663)=0,Z71&lt;&gt;""),1,"")</f>
        <v/>
      </c>
      <c r="AG663" s="47" t="str">
        <f t="shared" ref="AG663:AG691" si="931">IF(AND(COUNTIF(AA68:AA71,$AL$26)=0,COUNTIF(AA68:AA71,$AE663)=0,AA71&lt;&gt;""),1,"")</f>
        <v/>
      </c>
      <c r="AH663" s="47" t="str">
        <f t="shared" ref="AH663:AH691" si="932">IF(AND(COUNTIF(AB68:AB71,$AL$26)=0,COUNTIF(AB68:AB71,$AE663)=0,AB71&lt;&gt;""),1,"")</f>
        <v/>
      </c>
      <c r="AI663" s="47" t="str">
        <f t="shared" ref="AI663:AI691" si="933">IF(AND(COUNTIF(AC68:AC71,$AL$26)=0,COUNTIF(AC68:AC71,$AE663)=0,AC71&lt;&gt;""),1,"")</f>
        <v/>
      </c>
      <c r="AJ663" s="201">
        <f t="shared" ref="AJ663:AJ691" si="934">IF(AND(COUNTIF(AD68:AD70,$AL$26)=0,COUNTIF(AD68:AD70,$AE663)=0,AD71&lt;&gt;""),1,"")</f>
        <v>1</v>
      </c>
      <c r="GZ663" s="463" t="s">
        <v>173</v>
      </c>
      <c r="HA663" s="463"/>
      <c r="HB663" s="463"/>
      <c r="HC663" s="463"/>
      <c r="HD663" s="463" t="s">
        <v>174</v>
      </c>
      <c r="HE663" s="463"/>
    </row>
    <row r="664" spans="13:213">
      <c r="M664" s="49" t="str">
        <f t="shared" ref="M664:M691" si="935">M663</f>
        <v>K</v>
      </c>
      <c r="N664" s="201" t="str">
        <f t="shared" si="925"/>
        <v/>
      </c>
      <c r="O664" s="47" t="str">
        <f t="shared" si="926"/>
        <v/>
      </c>
      <c r="P664" s="47" t="str">
        <f t="shared" si="927"/>
        <v/>
      </c>
      <c r="Q664" s="47" t="str">
        <f t="shared" si="928"/>
        <v/>
      </c>
      <c r="R664" s="201" t="str">
        <f t="shared" si="929"/>
        <v/>
      </c>
      <c r="AE664" s="49" t="str">
        <f t="shared" ref="AE664:AE691" si="936">AE663</f>
        <v>K</v>
      </c>
      <c r="AF664" s="201" t="str">
        <f t="shared" si="930"/>
        <v/>
      </c>
      <c r="AG664" s="47" t="str">
        <f t="shared" si="931"/>
        <v/>
      </c>
      <c r="AH664" s="47" t="str">
        <f t="shared" si="932"/>
        <v/>
      </c>
      <c r="AI664" s="47" t="str">
        <f t="shared" si="933"/>
        <v/>
      </c>
      <c r="AJ664" s="201" t="str">
        <f t="shared" si="934"/>
        <v/>
      </c>
      <c r="GZ664" s="289" t="s">
        <v>176</v>
      </c>
      <c r="HA664" s="289" t="s">
        <v>177</v>
      </c>
      <c r="HB664" s="289"/>
      <c r="HC664" s="289"/>
      <c r="HD664" s="289" t="s">
        <v>178</v>
      </c>
      <c r="HE664" s="289" t="s">
        <v>179</v>
      </c>
    </row>
    <row r="665" spans="13:213">
      <c r="M665" s="49" t="str">
        <f t="shared" si="935"/>
        <v>K</v>
      </c>
      <c r="N665" s="201" t="str">
        <f t="shared" si="925"/>
        <v/>
      </c>
      <c r="O665" s="47" t="str">
        <f t="shared" si="926"/>
        <v/>
      </c>
      <c r="P665" s="47" t="str">
        <f t="shared" si="927"/>
        <v/>
      </c>
      <c r="Q665" s="47" t="str">
        <f t="shared" si="928"/>
        <v/>
      </c>
      <c r="R665" s="201" t="str">
        <f t="shared" si="929"/>
        <v/>
      </c>
      <c r="AE665" s="49" t="str">
        <f t="shared" si="936"/>
        <v>K</v>
      </c>
      <c r="AF665" s="201" t="str">
        <f t="shared" si="930"/>
        <v/>
      </c>
      <c r="AG665" s="47" t="str">
        <f t="shared" si="931"/>
        <v/>
      </c>
      <c r="AH665" s="47" t="str">
        <f t="shared" si="932"/>
        <v/>
      </c>
      <c r="AI665" s="47" t="str">
        <f t="shared" si="933"/>
        <v/>
      </c>
      <c r="AJ665" s="201" t="str">
        <f t="shared" si="934"/>
        <v/>
      </c>
      <c r="GZ665" s="169" t="str">
        <f>IF(HE627&lt;HB661,"Comply","Not Comply")</f>
        <v>Not Comply</v>
      </c>
      <c r="HA665" s="169" t="str">
        <f>IF(HE630&lt;=HE631,"Comply","Not Comply")</f>
        <v>Comply</v>
      </c>
      <c r="HB665" s="169"/>
      <c r="HC665" s="169"/>
      <c r="HD665" s="170" t="str">
        <f>IF(IF(GX624&lt;HE624,0,1)+HA661=0,"Comply","Not Comply")</f>
        <v>Comply</v>
      </c>
      <c r="HE665" s="170" t="s">
        <v>180</v>
      </c>
    </row>
    <row r="666" spans="13:213">
      <c r="M666" s="49" t="str">
        <f t="shared" si="935"/>
        <v>K</v>
      </c>
      <c r="N666" s="201" t="str">
        <f t="shared" si="925"/>
        <v/>
      </c>
      <c r="O666" s="47" t="str">
        <f t="shared" si="926"/>
        <v/>
      </c>
      <c r="P666" s="47" t="str">
        <f t="shared" si="927"/>
        <v/>
      </c>
      <c r="Q666" s="47" t="str">
        <f t="shared" si="928"/>
        <v/>
      </c>
      <c r="R666" s="201" t="str">
        <f t="shared" si="929"/>
        <v/>
      </c>
      <c r="AE666" s="49" t="str">
        <f t="shared" si="936"/>
        <v>K</v>
      </c>
      <c r="AF666" s="201" t="str">
        <f t="shared" si="930"/>
        <v/>
      </c>
      <c r="AG666" s="47" t="str">
        <f t="shared" si="931"/>
        <v/>
      </c>
      <c r="AH666" s="47" t="str">
        <f t="shared" si="932"/>
        <v/>
      </c>
      <c r="AI666" s="47" t="str">
        <f t="shared" si="933"/>
        <v/>
      </c>
      <c r="AJ666" s="201" t="str">
        <f t="shared" si="934"/>
        <v/>
      </c>
    </row>
    <row r="667" spans="13:213">
      <c r="M667" s="49" t="str">
        <f t="shared" si="935"/>
        <v>K</v>
      </c>
      <c r="N667" s="201" t="str">
        <f t="shared" si="925"/>
        <v/>
      </c>
      <c r="O667" s="47" t="str">
        <f t="shared" si="926"/>
        <v/>
      </c>
      <c r="P667" s="47" t="str">
        <f t="shared" si="927"/>
        <v/>
      </c>
      <c r="Q667" s="47">
        <f t="shared" si="928"/>
        <v>1</v>
      </c>
      <c r="R667" s="201" t="str">
        <f t="shared" si="929"/>
        <v/>
      </c>
      <c r="AE667" s="49" t="str">
        <f t="shared" si="936"/>
        <v>K</v>
      </c>
      <c r="AF667" s="201" t="str">
        <f t="shared" si="930"/>
        <v/>
      </c>
      <c r="AG667" s="47" t="str">
        <f t="shared" si="931"/>
        <v/>
      </c>
      <c r="AH667" s="47" t="str">
        <f t="shared" si="932"/>
        <v/>
      </c>
      <c r="AI667" s="47">
        <f t="shared" si="933"/>
        <v>1</v>
      </c>
      <c r="AJ667" s="201">
        <f t="shared" si="934"/>
        <v>1</v>
      </c>
      <c r="GZ667" s="365" t="s">
        <v>187</v>
      </c>
      <c r="HA667" s="56"/>
      <c r="HB667" s="366">
        <v>0.8</v>
      </c>
    </row>
    <row r="668" spans="13:213">
      <c r="M668" s="49" t="str">
        <f t="shared" si="935"/>
        <v>K</v>
      </c>
      <c r="N668" s="201" t="str">
        <f t="shared" si="925"/>
        <v/>
      </c>
      <c r="O668" s="47" t="str">
        <f t="shared" si="926"/>
        <v/>
      </c>
      <c r="P668" s="47" t="str">
        <f t="shared" si="927"/>
        <v/>
      </c>
      <c r="Q668" s="47">
        <f t="shared" si="928"/>
        <v>1</v>
      </c>
      <c r="R668" s="201" t="str">
        <f t="shared" si="929"/>
        <v/>
      </c>
      <c r="AE668" s="49" t="str">
        <f t="shared" si="936"/>
        <v>K</v>
      </c>
      <c r="AF668" s="201" t="str">
        <f t="shared" si="930"/>
        <v/>
      </c>
      <c r="AG668" s="47" t="str">
        <f t="shared" si="931"/>
        <v/>
      </c>
      <c r="AH668" s="47" t="str">
        <f t="shared" si="932"/>
        <v/>
      </c>
      <c r="AI668" s="47">
        <f t="shared" si="933"/>
        <v>1</v>
      </c>
      <c r="AJ668" s="201">
        <f t="shared" si="934"/>
        <v>1</v>
      </c>
      <c r="GZ668" s="289" t="s">
        <v>189</v>
      </c>
      <c r="HA668" s="367">
        <f>Analysis!L148</f>
        <v>0.8179518417580891</v>
      </c>
      <c r="HB668" s="368" t="str">
        <f>IF(HA668&gt;HB667,"Comply", "Not Comply")</f>
        <v>Comply</v>
      </c>
    </row>
    <row r="669" spans="13:213">
      <c r="M669" s="49" t="str">
        <f t="shared" si="935"/>
        <v>K</v>
      </c>
      <c r="N669" s="201" t="str">
        <f t="shared" si="925"/>
        <v/>
      </c>
      <c r="O669" s="47" t="str">
        <f t="shared" si="926"/>
        <v/>
      </c>
      <c r="P669" s="47" t="str">
        <f t="shared" si="927"/>
        <v/>
      </c>
      <c r="Q669" s="47">
        <f t="shared" si="928"/>
        <v>1</v>
      </c>
      <c r="R669" s="201" t="str">
        <f t="shared" si="929"/>
        <v/>
      </c>
      <c r="AE669" s="49" t="str">
        <f t="shared" si="936"/>
        <v>K</v>
      </c>
      <c r="AF669" s="201" t="str">
        <f t="shared" si="930"/>
        <v/>
      </c>
      <c r="AG669" s="47" t="str">
        <f t="shared" si="931"/>
        <v/>
      </c>
      <c r="AH669" s="47" t="str">
        <f t="shared" si="932"/>
        <v/>
      </c>
      <c r="AI669" s="47">
        <f t="shared" si="933"/>
        <v>1</v>
      </c>
      <c r="AJ669" s="201">
        <f t="shared" si="934"/>
        <v>1</v>
      </c>
      <c r="HA669" s="73"/>
    </row>
    <row r="670" spans="13:213">
      <c r="M670" s="49" t="str">
        <f t="shared" si="935"/>
        <v>K</v>
      </c>
      <c r="N670" s="201" t="str">
        <f t="shared" si="925"/>
        <v/>
      </c>
      <c r="O670" s="47" t="str">
        <f t="shared" si="926"/>
        <v/>
      </c>
      <c r="P670" s="47" t="str">
        <f t="shared" si="927"/>
        <v/>
      </c>
      <c r="Q670" s="47" t="str">
        <f t="shared" si="928"/>
        <v/>
      </c>
      <c r="R670" s="201" t="str">
        <f t="shared" si="929"/>
        <v/>
      </c>
      <c r="AE670" s="49" t="str">
        <f t="shared" si="936"/>
        <v>K</v>
      </c>
      <c r="AF670" s="201" t="str">
        <f t="shared" si="930"/>
        <v/>
      </c>
      <c r="AG670" s="47" t="str">
        <f t="shared" si="931"/>
        <v/>
      </c>
      <c r="AH670" s="47" t="str">
        <f t="shared" si="932"/>
        <v/>
      </c>
      <c r="AI670" s="47">
        <f t="shared" si="933"/>
        <v>1</v>
      </c>
      <c r="AJ670" s="201">
        <f t="shared" si="934"/>
        <v>1</v>
      </c>
    </row>
    <row r="671" spans="13:213">
      <c r="M671" s="49" t="str">
        <f t="shared" si="935"/>
        <v>K</v>
      </c>
      <c r="N671" s="201" t="str">
        <f t="shared" si="925"/>
        <v/>
      </c>
      <c r="O671" s="47" t="str">
        <f t="shared" si="926"/>
        <v/>
      </c>
      <c r="P671" s="47" t="str">
        <f t="shared" si="927"/>
        <v/>
      </c>
      <c r="Q671" s="47" t="str">
        <f t="shared" si="928"/>
        <v/>
      </c>
      <c r="R671" s="201" t="str">
        <f t="shared" si="929"/>
        <v/>
      </c>
      <c r="AE671" s="49" t="str">
        <f t="shared" si="936"/>
        <v>K</v>
      </c>
      <c r="AF671" s="201" t="str">
        <f t="shared" si="930"/>
        <v/>
      </c>
      <c r="AG671" s="47" t="str">
        <f t="shared" si="931"/>
        <v/>
      </c>
      <c r="AH671" s="47" t="str">
        <f t="shared" si="932"/>
        <v/>
      </c>
      <c r="AI671" s="47" t="str">
        <f t="shared" si="933"/>
        <v/>
      </c>
      <c r="AJ671" s="201">
        <f t="shared" si="934"/>
        <v>1</v>
      </c>
      <c r="GU671" s="264">
        <f>+AQ55</f>
        <v>8</v>
      </c>
      <c r="GV671" s="264"/>
      <c r="GW671" s="308" t="s">
        <v>191</v>
      </c>
      <c r="GX671" s="46">
        <f>+HLOOKUP(GU671,$AO$55:$AS$58,4,FALSE)</f>
        <v>8.3845382252877361</v>
      </c>
    </row>
    <row r="672" spans="13:213">
      <c r="M672" s="49" t="str">
        <f t="shared" si="935"/>
        <v>K</v>
      </c>
      <c r="N672" s="201" t="str">
        <f t="shared" si="925"/>
        <v/>
      </c>
      <c r="O672" s="47" t="str">
        <f t="shared" si="926"/>
        <v/>
      </c>
      <c r="P672" s="47" t="str">
        <f t="shared" si="927"/>
        <v/>
      </c>
      <c r="Q672" s="47" t="str">
        <f t="shared" si="928"/>
        <v/>
      </c>
      <c r="R672" s="201" t="str">
        <f t="shared" si="929"/>
        <v/>
      </c>
      <c r="AE672" s="49" t="str">
        <f t="shared" si="936"/>
        <v>K</v>
      </c>
      <c r="AF672" s="201" t="str">
        <f t="shared" si="930"/>
        <v/>
      </c>
      <c r="AG672" s="47" t="str">
        <f t="shared" si="931"/>
        <v/>
      </c>
      <c r="AH672" s="47" t="str">
        <f t="shared" si="932"/>
        <v/>
      </c>
      <c r="AI672" s="47" t="str">
        <f t="shared" si="933"/>
        <v/>
      </c>
      <c r="AJ672" s="201" t="str">
        <f t="shared" si="934"/>
        <v/>
      </c>
      <c r="GS672" s="298" t="s">
        <v>192</v>
      </c>
      <c r="GU672" s="299">
        <f>+BC141</f>
        <v>5</v>
      </c>
      <c r="GV672" s="311">
        <f>+BC142</f>
        <v>8</v>
      </c>
      <c r="GW672" s="299">
        <f>+BC143</f>
        <v>10</v>
      </c>
      <c r="GX672" s="62"/>
      <c r="GY672" s="62"/>
      <c r="GZ672" s="62"/>
      <c r="HE672" s="60"/>
    </row>
    <row r="673" spans="13:213">
      <c r="M673" s="49" t="str">
        <f t="shared" si="935"/>
        <v>K</v>
      </c>
      <c r="N673" s="201" t="str">
        <f t="shared" si="925"/>
        <v/>
      </c>
      <c r="O673" s="47" t="str">
        <f t="shared" si="926"/>
        <v/>
      </c>
      <c r="P673" s="47" t="str">
        <f t="shared" si="927"/>
        <v/>
      </c>
      <c r="Q673" s="47" t="str">
        <f t="shared" si="928"/>
        <v/>
      </c>
      <c r="R673" s="201" t="str">
        <f t="shared" si="929"/>
        <v/>
      </c>
      <c r="AE673" s="49" t="str">
        <f t="shared" si="936"/>
        <v>K</v>
      </c>
      <c r="AF673" s="201" t="str">
        <f t="shared" si="930"/>
        <v/>
      </c>
      <c r="AG673" s="47" t="str">
        <f t="shared" si="931"/>
        <v/>
      </c>
      <c r="AH673" s="47" t="str">
        <f t="shared" si="932"/>
        <v/>
      </c>
      <c r="AI673" s="47" t="str">
        <f t="shared" si="933"/>
        <v/>
      </c>
      <c r="AJ673" s="201" t="str">
        <f t="shared" si="934"/>
        <v/>
      </c>
      <c r="GU673" s="183" t="s">
        <v>193</v>
      </c>
      <c r="GV673" s="84"/>
      <c r="GW673" s="84"/>
      <c r="GX673" s="84"/>
      <c r="GY673" s="84"/>
      <c r="GZ673" s="84"/>
      <c r="HA673" s="84"/>
      <c r="HB673" s="84"/>
      <c r="HC673" s="92"/>
      <c r="HD673" s="195"/>
    </row>
    <row r="674" spans="13:213">
      <c r="M674" s="49" t="str">
        <f t="shared" si="935"/>
        <v>K</v>
      </c>
      <c r="N674" s="201" t="str">
        <f t="shared" si="925"/>
        <v/>
      </c>
      <c r="O674" s="47" t="str">
        <f t="shared" si="926"/>
        <v/>
      </c>
      <c r="P674" s="47" t="str">
        <f t="shared" si="927"/>
        <v/>
      </c>
      <c r="Q674" s="47" t="str">
        <f t="shared" si="928"/>
        <v/>
      </c>
      <c r="R674" s="201" t="str">
        <f t="shared" si="929"/>
        <v/>
      </c>
      <c r="AE674" s="49" t="str">
        <f t="shared" si="936"/>
        <v>K</v>
      </c>
      <c r="AF674" s="201" t="str">
        <f t="shared" si="930"/>
        <v/>
      </c>
      <c r="AG674" s="47" t="str">
        <f t="shared" si="931"/>
        <v/>
      </c>
      <c r="AH674" s="47" t="str">
        <f t="shared" si="932"/>
        <v/>
      </c>
      <c r="AI674" s="47" t="str">
        <f t="shared" si="933"/>
        <v/>
      </c>
      <c r="AJ674" s="201" t="str">
        <f t="shared" si="934"/>
        <v/>
      </c>
      <c r="GU674" s="99" t="s">
        <v>194</v>
      </c>
      <c r="GV674" s="99" t="s">
        <v>195</v>
      </c>
      <c r="GW674" s="99" t="s">
        <v>196</v>
      </c>
      <c r="GX674" s="47" t="s">
        <v>197</v>
      </c>
      <c r="GY674" s="47" t="s">
        <v>198</v>
      </c>
      <c r="GZ674" s="47" t="s">
        <v>199</v>
      </c>
      <c r="HA674" s="47" t="s">
        <v>200</v>
      </c>
      <c r="HB674" s="47" t="s">
        <v>201</v>
      </c>
      <c r="HC674" s="47" t="s">
        <v>202</v>
      </c>
      <c r="HD674" s="47" t="s">
        <v>203</v>
      </c>
      <c r="HE674" s="49"/>
    </row>
    <row r="675" spans="13:213">
      <c r="M675" s="49" t="str">
        <f t="shared" si="935"/>
        <v>K</v>
      </c>
      <c r="N675" s="201" t="str">
        <f t="shared" si="925"/>
        <v/>
      </c>
      <c r="O675" s="47" t="str">
        <f t="shared" si="926"/>
        <v/>
      </c>
      <c r="P675" s="47" t="str">
        <f t="shared" si="927"/>
        <v/>
      </c>
      <c r="Q675" s="47" t="str">
        <f t="shared" si="928"/>
        <v/>
      </c>
      <c r="R675" s="201" t="str">
        <f t="shared" si="929"/>
        <v/>
      </c>
      <c r="AE675" s="49" t="str">
        <f t="shared" si="936"/>
        <v>K</v>
      </c>
      <c r="AF675" s="201" t="str">
        <f t="shared" si="930"/>
        <v/>
      </c>
      <c r="AG675" s="47" t="str">
        <f t="shared" si="931"/>
        <v/>
      </c>
      <c r="AH675" s="47" t="str">
        <f t="shared" si="932"/>
        <v/>
      </c>
      <c r="AI675" s="47" t="str">
        <f t="shared" si="933"/>
        <v/>
      </c>
      <c r="AJ675" s="201">
        <f t="shared" si="934"/>
        <v>1</v>
      </c>
      <c r="GS675" s="48">
        <v>1</v>
      </c>
      <c r="GT675" s="47">
        <v>5</v>
      </c>
      <c r="GU675" s="99" t="s">
        <v>205</v>
      </c>
      <c r="GV675" s="93">
        <v>1</v>
      </c>
      <c r="GW675" s="99" t="s">
        <v>206</v>
      </c>
      <c r="GX675" s="99" t="str">
        <f t="shared" ref="GX675:GX738" si="937">CONCATENATE(INDEX($AV$4:$AV$16,MATCH(GS675,$AT$4:$AT$16,0)),GT675)</f>
        <v>Wd5</v>
      </c>
      <c r="GY675" s="48">
        <f>INDEX($AW$44:$BA$56,GS675,GT675)*GV675*IF(GW675="Scatter",$AM$19,1)</f>
        <v>0</v>
      </c>
      <c r="GZ675" s="94">
        <f t="shared" ref="GZ675:GZ706" si="938">SUMIF($BM$6:$BM$79,GX675,$CA$6:$CA$79)</f>
        <v>0</v>
      </c>
      <c r="HA675" s="95">
        <f>IF(GZ675=0,0,$AN$4/GZ675)</f>
        <v>0</v>
      </c>
      <c r="HB675" s="51">
        <f t="shared" ref="HB675:HB738" si="939">GZ675/$GZ$306</f>
        <v>0</v>
      </c>
      <c r="HC675" s="51">
        <f t="shared" ref="HC675:HC738" si="940">PRODUCT(GY675:GZ675)/$AN$4/$AM$19</f>
        <v>0</v>
      </c>
      <c r="HD675" s="453">
        <f t="shared" ref="HD675:HD738" si="941">(GY675/$AM$19-HC$931)^2*GZ675/$AN$4</f>
        <v>0</v>
      </c>
      <c r="HE675" s="184"/>
    </row>
    <row r="676" spans="13:213">
      <c r="M676" s="49" t="str">
        <f t="shared" si="935"/>
        <v>K</v>
      </c>
      <c r="N676" s="201" t="str">
        <f t="shared" si="925"/>
        <v/>
      </c>
      <c r="O676" s="47" t="str">
        <f t="shared" si="926"/>
        <v/>
      </c>
      <c r="P676" s="47" t="str">
        <f t="shared" si="927"/>
        <v/>
      </c>
      <c r="Q676" s="47" t="str">
        <f t="shared" si="928"/>
        <v/>
      </c>
      <c r="R676" s="201" t="str">
        <f t="shared" si="929"/>
        <v/>
      </c>
      <c r="AE676" s="49" t="str">
        <f t="shared" si="936"/>
        <v>K</v>
      </c>
      <c r="AF676" s="201" t="str">
        <f t="shared" si="930"/>
        <v/>
      </c>
      <c r="AG676" s="47" t="str">
        <f t="shared" si="931"/>
        <v/>
      </c>
      <c r="AH676" s="47" t="str">
        <f t="shared" si="932"/>
        <v/>
      </c>
      <c r="AI676" s="47" t="str">
        <f t="shared" si="933"/>
        <v/>
      </c>
      <c r="AJ676" s="201" t="str">
        <f t="shared" si="934"/>
        <v/>
      </c>
      <c r="GS676" s="48">
        <v>1</v>
      </c>
      <c r="GT676" s="47">
        <v>4</v>
      </c>
      <c r="GU676" s="99" t="s">
        <v>205</v>
      </c>
      <c r="GV676" s="93">
        <v>1</v>
      </c>
      <c r="GW676" s="47" t="s">
        <v>206</v>
      </c>
      <c r="GX676" s="99" t="str">
        <f t="shared" si="937"/>
        <v>Wd4</v>
      </c>
      <c r="GY676" s="48">
        <f>INDEX($AW$44:$BA$56,GS676,GT676)*GV676*IF(GW676="Scatter",$AM$19,1)</f>
        <v>0</v>
      </c>
      <c r="GZ676" s="94">
        <f t="shared" si="938"/>
        <v>0</v>
      </c>
      <c r="HA676" s="95">
        <f t="shared" ref="HA676:HA738" si="942">IF(GZ676=0,0,$AN$4/GZ676)</f>
        <v>0</v>
      </c>
      <c r="HB676" s="51">
        <f t="shared" si="939"/>
        <v>0</v>
      </c>
      <c r="HC676" s="51">
        <f t="shared" si="940"/>
        <v>0</v>
      </c>
      <c r="HD676" s="453">
        <f t="shared" si="941"/>
        <v>0</v>
      </c>
      <c r="HE676" s="184"/>
    </row>
    <row r="677" spans="13:213">
      <c r="M677" s="49" t="str">
        <f t="shared" si="935"/>
        <v>K</v>
      </c>
      <c r="N677" s="201" t="str">
        <f t="shared" si="925"/>
        <v/>
      </c>
      <c r="O677" s="47" t="str">
        <f t="shared" si="926"/>
        <v/>
      </c>
      <c r="P677" s="47" t="str">
        <f t="shared" si="927"/>
        <v/>
      </c>
      <c r="Q677" s="47" t="str">
        <f t="shared" si="928"/>
        <v/>
      </c>
      <c r="R677" s="201" t="str">
        <f t="shared" si="929"/>
        <v/>
      </c>
      <c r="AE677" s="49" t="str">
        <f t="shared" si="936"/>
        <v>K</v>
      </c>
      <c r="AF677" s="201" t="str">
        <f t="shared" si="930"/>
        <v/>
      </c>
      <c r="AG677" s="47" t="str">
        <f t="shared" si="931"/>
        <v/>
      </c>
      <c r="AH677" s="47" t="str">
        <f t="shared" si="932"/>
        <v/>
      </c>
      <c r="AI677" s="47" t="str">
        <f t="shared" si="933"/>
        <v/>
      </c>
      <c r="AJ677" s="201" t="str">
        <f t="shared" si="934"/>
        <v/>
      </c>
      <c r="GS677" s="48">
        <v>1</v>
      </c>
      <c r="GT677" s="47">
        <v>3</v>
      </c>
      <c r="GU677" s="99" t="s">
        <v>205</v>
      </c>
      <c r="GV677" s="93">
        <v>1</v>
      </c>
      <c r="GW677" s="47" t="s">
        <v>206</v>
      </c>
      <c r="GX677" s="99" t="str">
        <f t="shared" si="937"/>
        <v>Wd3</v>
      </c>
      <c r="GY677" s="48">
        <f>INDEX($AW$44:$BA$56,GS677,GT677)*GV677*IF(GW677="Scatter",$AM$19,1)</f>
        <v>0</v>
      </c>
      <c r="GZ677" s="94">
        <f t="shared" si="938"/>
        <v>0</v>
      </c>
      <c r="HA677" s="95">
        <f t="shared" si="942"/>
        <v>0</v>
      </c>
      <c r="HB677" s="51">
        <f t="shared" si="939"/>
        <v>0</v>
      </c>
      <c r="HC677" s="51">
        <f t="shared" si="940"/>
        <v>0</v>
      </c>
      <c r="HD677" s="453">
        <f t="shared" si="941"/>
        <v>0</v>
      </c>
      <c r="HE677" s="184"/>
    </row>
    <row r="678" spans="13:213">
      <c r="M678" s="49" t="str">
        <f t="shared" si="935"/>
        <v>K</v>
      </c>
      <c r="N678" s="201" t="str">
        <f t="shared" si="925"/>
        <v/>
      </c>
      <c r="O678" s="47" t="str">
        <f t="shared" si="926"/>
        <v/>
      </c>
      <c r="P678" s="47" t="str">
        <f t="shared" si="927"/>
        <v/>
      </c>
      <c r="Q678" s="47" t="str">
        <f t="shared" si="928"/>
        <v/>
      </c>
      <c r="R678" s="201" t="str">
        <f t="shared" si="929"/>
        <v/>
      </c>
      <c r="AE678" s="49" t="str">
        <f t="shared" si="936"/>
        <v>K</v>
      </c>
      <c r="AF678" s="201" t="str">
        <f t="shared" si="930"/>
        <v/>
      </c>
      <c r="AG678" s="47" t="str">
        <f t="shared" si="931"/>
        <v/>
      </c>
      <c r="AH678" s="47" t="str">
        <f t="shared" si="932"/>
        <v/>
      </c>
      <c r="AI678" s="47" t="str">
        <f t="shared" si="933"/>
        <v/>
      </c>
      <c r="AJ678" s="201" t="str">
        <f t="shared" si="934"/>
        <v/>
      </c>
      <c r="GS678" s="48">
        <v>1</v>
      </c>
      <c r="GT678" s="47">
        <v>2</v>
      </c>
      <c r="GU678" s="99" t="s">
        <v>205</v>
      </c>
      <c r="GV678" s="93">
        <v>1</v>
      </c>
      <c r="GW678" s="47" t="s">
        <v>206</v>
      </c>
      <c r="GX678" s="99" t="str">
        <f t="shared" si="937"/>
        <v>Wd2</v>
      </c>
      <c r="GY678" s="48">
        <f>INDEX($AW$44:$BA$56,GS678,GT678)*GV678*IF(GW678="Scatter",$AM$19,1)</f>
        <v>0</v>
      </c>
      <c r="GZ678" s="94">
        <f t="shared" si="938"/>
        <v>0</v>
      </c>
      <c r="HA678" s="95">
        <f t="shared" si="942"/>
        <v>0</v>
      </c>
      <c r="HB678" s="51">
        <f t="shared" si="939"/>
        <v>0</v>
      </c>
      <c r="HC678" s="51">
        <f t="shared" si="940"/>
        <v>0</v>
      </c>
      <c r="HD678" s="453">
        <f t="shared" si="941"/>
        <v>0</v>
      </c>
      <c r="HE678" s="184"/>
    </row>
    <row r="679" spans="13:213">
      <c r="M679" s="49" t="str">
        <f t="shared" si="935"/>
        <v>K</v>
      </c>
      <c r="N679" s="201" t="str">
        <f t="shared" si="925"/>
        <v/>
      </c>
      <c r="O679" s="47" t="str">
        <f t="shared" si="926"/>
        <v/>
      </c>
      <c r="P679" s="47" t="str">
        <f t="shared" si="927"/>
        <v/>
      </c>
      <c r="Q679" s="47" t="str">
        <f t="shared" si="928"/>
        <v/>
      </c>
      <c r="R679" s="201" t="str">
        <f t="shared" si="929"/>
        <v/>
      </c>
      <c r="AE679" s="49" t="str">
        <f t="shared" si="936"/>
        <v>K</v>
      </c>
      <c r="AF679" s="201" t="str">
        <f t="shared" si="930"/>
        <v/>
      </c>
      <c r="AG679" s="47" t="str">
        <f t="shared" si="931"/>
        <v/>
      </c>
      <c r="AH679" s="47" t="str">
        <f t="shared" si="932"/>
        <v/>
      </c>
      <c r="AI679" s="47" t="str">
        <f t="shared" si="933"/>
        <v/>
      </c>
      <c r="AJ679" s="201">
        <f t="shared" si="934"/>
        <v>1</v>
      </c>
      <c r="GS679" s="48">
        <v>1</v>
      </c>
      <c r="GT679" s="47">
        <v>1</v>
      </c>
      <c r="GU679" s="99" t="s">
        <v>205</v>
      </c>
      <c r="GV679" s="93">
        <v>1</v>
      </c>
      <c r="GW679" s="47" t="s">
        <v>206</v>
      </c>
      <c r="GX679" s="99" t="str">
        <f t="shared" si="937"/>
        <v>Wd1</v>
      </c>
      <c r="GY679" s="48">
        <v>0</v>
      </c>
      <c r="GZ679" s="94">
        <f t="shared" si="938"/>
        <v>0</v>
      </c>
      <c r="HA679" s="95">
        <f t="shared" si="942"/>
        <v>0</v>
      </c>
      <c r="HB679" s="51">
        <f t="shared" si="939"/>
        <v>0</v>
      </c>
      <c r="HC679" s="51">
        <f t="shared" si="940"/>
        <v>0</v>
      </c>
      <c r="HD679" s="453">
        <f t="shared" si="941"/>
        <v>0</v>
      </c>
      <c r="HE679" s="184"/>
    </row>
    <row r="680" spans="13:213">
      <c r="M680" s="49" t="str">
        <f t="shared" si="935"/>
        <v>K</v>
      </c>
      <c r="N680" s="201" t="str">
        <f t="shared" si="925"/>
        <v/>
      </c>
      <c r="O680" s="47" t="str">
        <f t="shared" si="926"/>
        <v/>
      </c>
      <c r="P680" s="47" t="str">
        <f t="shared" si="927"/>
        <v/>
      </c>
      <c r="Q680" s="47" t="str">
        <f t="shared" si="928"/>
        <v/>
      </c>
      <c r="R680" s="201" t="str">
        <f t="shared" si="929"/>
        <v/>
      </c>
      <c r="AE680" s="49" t="str">
        <f t="shared" si="936"/>
        <v>K</v>
      </c>
      <c r="AF680" s="201" t="str">
        <f t="shared" si="930"/>
        <v/>
      </c>
      <c r="AG680" s="47" t="str">
        <f t="shared" si="931"/>
        <v/>
      </c>
      <c r="AH680" s="47" t="str">
        <f t="shared" si="932"/>
        <v/>
      </c>
      <c r="AI680" s="47" t="str">
        <f t="shared" si="933"/>
        <v/>
      </c>
      <c r="AJ680" s="201">
        <f t="shared" si="934"/>
        <v>1</v>
      </c>
      <c r="GS680" s="48">
        <v>2</v>
      </c>
      <c r="GT680" s="47">
        <v>5</v>
      </c>
      <c r="GU680" s="99" t="s">
        <v>205</v>
      </c>
      <c r="GV680" s="93">
        <v>1</v>
      </c>
      <c r="GW680" s="47" t="s">
        <v>206</v>
      </c>
      <c r="GX680" s="99" t="str">
        <f t="shared" si="937"/>
        <v>Pa5</v>
      </c>
      <c r="GY680" s="48">
        <f t="shared" ref="GY680:GY743" si="943">INDEX($AW$44:$BA$56,GS680,GT680)*GV680*IF(GW680="Scatter",$AM$19,1)</f>
        <v>2000</v>
      </c>
      <c r="GZ680" s="94">
        <f t="shared" si="938"/>
        <v>51840</v>
      </c>
      <c r="HA680" s="95">
        <f t="shared" si="942"/>
        <v>3377.5538194444443</v>
      </c>
      <c r="HB680" s="51">
        <f t="shared" si="939"/>
        <v>4.1331269478059166E-4</v>
      </c>
      <c r="HC680" s="51">
        <f t="shared" si="940"/>
        <v>9.8690754064182911E-3</v>
      </c>
      <c r="HD680" s="453">
        <f t="shared" si="941"/>
        <v>0.3129456628453432</v>
      </c>
      <c r="HE680" s="184"/>
    </row>
    <row r="681" spans="13:213">
      <c r="M681" s="49" t="str">
        <f t="shared" si="935"/>
        <v>K</v>
      </c>
      <c r="N681" s="201" t="str">
        <f t="shared" si="925"/>
        <v/>
      </c>
      <c r="O681" s="47" t="str">
        <f t="shared" si="926"/>
        <v/>
      </c>
      <c r="P681" s="47" t="str">
        <f t="shared" si="927"/>
        <v/>
      </c>
      <c r="Q681" s="47" t="str">
        <f t="shared" si="928"/>
        <v/>
      </c>
      <c r="R681" s="201" t="str">
        <f t="shared" si="929"/>
        <v/>
      </c>
      <c r="AE681" s="49" t="str">
        <f t="shared" si="936"/>
        <v>K</v>
      </c>
      <c r="AF681" s="201" t="str">
        <f t="shared" si="930"/>
        <v/>
      </c>
      <c r="AG681" s="47" t="str">
        <f t="shared" si="931"/>
        <v/>
      </c>
      <c r="AH681" s="47" t="str">
        <f t="shared" si="932"/>
        <v/>
      </c>
      <c r="AI681" s="47" t="str">
        <f t="shared" si="933"/>
        <v/>
      </c>
      <c r="AJ681" s="201">
        <f t="shared" si="934"/>
        <v>1</v>
      </c>
      <c r="GS681" s="48">
        <v>2</v>
      </c>
      <c r="GT681" s="47">
        <v>4</v>
      </c>
      <c r="GU681" s="99" t="s">
        <v>205</v>
      </c>
      <c r="GV681" s="93">
        <v>1</v>
      </c>
      <c r="GW681" s="47" t="s">
        <v>206</v>
      </c>
      <c r="GX681" s="99" t="str">
        <f t="shared" si="937"/>
        <v>Pa4</v>
      </c>
      <c r="GY681" s="48">
        <f t="shared" si="943"/>
        <v>500</v>
      </c>
      <c r="GZ681" s="94">
        <f t="shared" si="938"/>
        <v>760320</v>
      </c>
      <c r="HA681" s="95">
        <f t="shared" si="942"/>
        <v>230.28776041666666</v>
      </c>
      <c r="HB681" s="51">
        <f t="shared" si="939"/>
        <v>6.0619195234486774E-3</v>
      </c>
      <c r="HC681" s="51">
        <f t="shared" si="940"/>
        <v>3.6186609823533736E-2</v>
      </c>
      <c r="HD681" s="453">
        <f t="shared" si="941"/>
        <v>0.24500241772685605</v>
      </c>
      <c r="HE681" s="184"/>
    </row>
    <row r="682" spans="13:213">
      <c r="M682" s="49" t="str">
        <f t="shared" si="935"/>
        <v>K</v>
      </c>
      <c r="N682" s="201" t="str">
        <f t="shared" si="925"/>
        <v/>
      </c>
      <c r="O682" s="47" t="str">
        <f t="shared" si="926"/>
        <v/>
      </c>
      <c r="P682" s="47" t="str">
        <f t="shared" si="927"/>
        <v/>
      </c>
      <c r="Q682" s="47" t="str">
        <f t="shared" si="928"/>
        <v/>
      </c>
      <c r="R682" s="201" t="str">
        <f t="shared" si="929"/>
        <v/>
      </c>
      <c r="AE682" s="49" t="str">
        <f t="shared" si="936"/>
        <v>K</v>
      </c>
      <c r="AF682" s="201" t="str">
        <f t="shared" si="930"/>
        <v/>
      </c>
      <c r="AG682" s="47" t="str">
        <f t="shared" si="931"/>
        <v/>
      </c>
      <c r="AH682" s="47" t="str">
        <f t="shared" si="932"/>
        <v/>
      </c>
      <c r="AI682" s="47" t="str">
        <f t="shared" si="933"/>
        <v/>
      </c>
      <c r="AJ682" s="201">
        <f t="shared" si="934"/>
        <v>1</v>
      </c>
      <c r="GS682" s="48">
        <v>2</v>
      </c>
      <c r="GT682" s="47">
        <v>3</v>
      </c>
      <c r="GU682" s="99" t="s">
        <v>205</v>
      </c>
      <c r="GV682" s="93">
        <v>1</v>
      </c>
      <c r="GW682" s="47" t="s">
        <v>206</v>
      </c>
      <c r="GX682" s="99" t="str">
        <f t="shared" si="937"/>
        <v>Pa3</v>
      </c>
      <c r="GY682" s="48">
        <f t="shared" si="943"/>
        <v>100</v>
      </c>
      <c r="GZ682" s="94">
        <f t="shared" si="938"/>
        <v>2192832</v>
      </c>
      <c r="HA682" s="95">
        <f t="shared" si="942"/>
        <v>79.847608024691354</v>
      </c>
      <c r="HB682" s="51">
        <f t="shared" si="939"/>
        <v>1.7483126989219028E-2</v>
      </c>
      <c r="HC682" s="51">
        <f t="shared" si="940"/>
        <v>2.0873094484574688E-2</v>
      </c>
      <c r="HD682" s="453">
        <f t="shared" si="941"/>
        <v>8.9366023343257685E-3</v>
      </c>
      <c r="HE682" s="184"/>
    </row>
    <row r="683" spans="13:213">
      <c r="M683" s="49" t="str">
        <f t="shared" si="935"/>
        <v>K</v>
      </c>
      <c r="N683" s="201" t="str">
        <f t="shared" si="925"/>
        <v/>
      </c>
      <c r="O683" s="47" t="str">
        <f t="shared" si="926"/>
        <v/>
      </c>
      <c r="P683" s="47" t="str">
        <f t="shared" si="927"/>
        <v/>
      </c>
      <c r="Q683" s="47" t="str">
        <f t="shared" si="928"/>
        <v/>
      </c>
      <c r="R683" s="201" t="str">
        <f t="shared" si="929"/>
        <v/>
      </c>
      <c r="AE683" s="49" t="str">
        <f t="shared" si="936"/>
        <v>K</v>
      </c>
      <c r="AF683" s="201" t="str">
        <f t="shared" si="930"/>
        <v/>
      </c>
      <c r="AG683" s="47" t="str">
        <f t="shared" si="931"/>
        <v/>
      </c>
      <c r="AH683" s="47" t="str">
        <f t="shared" si="932"/>
        <v/>
      </c>
      <c r="AI683" s="47" t="str">
        <f t="shared" si="933"/>
        <v/>
      </c>
      <c r="AJ683" s="201">
        <f t="shared" si="934"/>
        <v>1</v>
      </c>
      <c r="GS683" s="48">
        <v>2</v>
      </c>
      <c r="GT683" s="47">
        <v>2</v>
      </c>
      <c r="GU683" s="99" t="s">
        <v>205</v>
      </c>
      <c r="GV683" s="93">
        <v>1</v>
      </c>
      <c r="GW683" s="47" t="s">
        <v>206</v>
      </c>
      <c r="GX683" s="99" t="str">
        <f t="shared" si="937"/>
        <v>Pa2</v>
      </c>
      <c r="GY683" s="48">
        <f t="shared" si="943"/>
        <v>0</v>
      </c>
      <c r="GZ683" s="94">
        <f t="shared" si="938"/>
        <v>0</v>
      </c>
      <c r="HA683" s="95">
        <f t="shared" si="942"/>
        <v>0</v>
      </c>
      <c r="HB683" s="51">
        <f t="shared" si="939"/>
        <v>0</v>
      </c>
      <c r="HC683" s="51">
        <f t="shared" si="940"/>
        <v>0</v>
      </c>
      <c r="HD683" s="453">
        <f t="shared" si="941"/>
        <v>0</v>
      </c>
      <c r="HE683" s="184"/>
    </row>
    <row r="684" spans="13:213">
      <c r="M684" s="49" t="str">
        <f t="shared" si="935"/>
        <v>K</v>
      </c>
      <c r="N684" s="201" t="str">
        <f t="shared" si="925"/>
        <v/>
      </c>
      <c r="O684" s="47" t="str">
        <f t="shared" si="926"/>
        <v/>
      </c>
      <c r="P684" s="47" t="str">
        <f t="shared" si="927"/>
        <v/>
      </c>
      <c r="Q684" s="47" t="str">
        <f t="shared" si="928"/>
        <v/>
      </c>
      <c r="R684" s="201" t="str">
        <f t="shared" si="929"/>
        <v/>
      </c>
      <c r="AE684" s="49" t="str">
        <f t="shared" si="936"/>
        <v>K</v>
      </c>
      <c r="AF684" s="201" t="str">
        <f t="shared" si="930"/>
        <v/>
      </c>
      <c r="AG684" s="47" t="str">
        <f t="shared" si="931"/>
        <v/>
      </c>
      <c r="AH684" s="47" t="str">
        <f t="shared" si="932"/>
        <v/>
      </c>
      <c r="AI684" s="47" t="str">
        <f t="shared" si="933"/>
        <v/>
      </c>
      <c r="AJ684" s="201">
        <f t="shared" si="934"/>
        <v>1</v>
      </c>
      <c r="GS684" s="48">
        <v>2</v>
      </c>
      <c r="GT684" s="47">
        <v>1</v>
      </c>
      <c r="GU684" s="99" t="s">
        <v>205</v>
      </c>
      <c r="GV684" s="93">
        <v>1</v>
      </c>
      <c r="GW684" s="47" t="s">
        <v>206</v>
      </c>
      <c r="GX684" s="99" t="str">
        <f t="shared" si="937"/>
        <v>Pa1</v>
      </c>
      <c r="GY684" s="48">
        <f t="shared" si="943"/>
        <v>0</v>
      </c>
      <c r="GZ684" s="94">
        <f t="shared" si="938"/>
        <v>0</v>
      </c>
      <c r="HA684" s="95">
        <f t="shared" si="942"/>
        <v>0</v>
      </c>
      <c r="HB684" s="51">
        <f t="shared" si="939"/>
        <v>0</v>
      </c>
      <c r="HC684" s="51">
        <f t="shared" si="940"/>
        <v>0</v>
      </c>
      <c r="HD684" s="453">
        <f t="shared" si="941"/>
        <v>0</v>
      </c>
      <c r="HE684" s="184"/>
    </row>
    <row r="685" spans="13:213">
      <c r="M685" s="49" t="str">
        <f t="shared" si="935"/>
        <v>K</v>
      </c>
      <c r="N685" s="201" t="str">
        <f t="shared" si="925"/>
        <v/>
      </c>
      <c r="O685" s="47" t="str">
        <f t="shared" si="926"/>
        <v/>
      </c>
      <c r="P685" s="47" t="str">
        <f t="shared" si="927"/>
        <v/>
      </c>
      <c r="Q685" s="47" t="str">
        <f t="shared" si="928"/>
        <v/>
      </c>
      <c r="R685" s="201" t="str">
        <f t="shared" si="929"/>
        <v/>
      </c>
      <c r="AE685" s="49" t="str">
        <f t="shared" si="936"/>
        <v>K</v>
      </c>
      <c r="AF685" s="201" t="str">
        <f t="shared" si="930"/>
        <v/>
      </c>
      <c r="AG685" s="47" t="str">
        <f t="shared" si="931"/>
        <v/>
      </c>
      <c r="AH685" s="47" t="str">
        <f t="shared" si="932"/>
        <v/>
      </c>
      <c r="AI685" s="47" t="str">
        <f t="shared" si="933"/>
        <v/>
      </c>
      <c r="AJ685" s="201">
        <f t="shared" si="934"/>
        <v>1</v>
      </c>
      <c r="GS685" s="48">
        <v>3</v>
      </c>
      <c r="GT685" s="47">
        <v>5</v>
      </c>
      <c r="GU685" s="99" t="s">
        <v>205</v>
      </c>
      <c r="GV685" s="93">
        <v>1</v>
      </c>
      <c r="GW685" s="47" t="s">
        <v>206</v>
      </c>
      <c r="GX685" s="99" t="str">
        <f t="shared" si="937"/>
        <v>Pb5</v>
      </c>
      <c r="GY685" s="48">
        <f t="shared" si="943"/>
        <v>1800</v>
      </c>
      <c r="GZ685" s="94">
        <f t="shared" si="938"/>
        <v>82944</v>
      </c>
      <c r="HA685" s="95">
        <f t="shared" si="942"/>
        <v>2110.9711371527778</v>
      </c>
      <c r="HB685" s="51">
        <f t="shared" si="939"/>
        <v>6.6130031164894664E-4</v>
      </c>
      <c r="HC685" s="51">
        <f t="shared" si="940"/>
        <v>1.4211468585242339E-2</v>
      </c>
      <c r="HD685" s="453">
        <f t="shared" si="941"/>
        <v>0.4033021959338649</v>
      </c>
      <c r="HE685" s="184"/>
    </row>
    <row r="686" spans="13:213">
      <c r="M686" s="49" t="str">
        <f t="shared" si="935"/>
        <v>K</v>
      </c>
      <c r="N686" s="201" t="str">
        <f t="shared" si="925"/>
        <v/>
      </c>
      <c r="O686" s="47" t="str">
        <f t="shared" si="926"/>
        <v/>
      </c>
      <c r="P686" s="47" t="str">
        <f t="shared" si="927"/>
        <v/>
      </c>
      <c r="Q686" s="47" t="str">
        <f t="shared" si="928"/>
        <v/>
      </c>
      <c r="R686" s="201" t="str">
        <f t="shared" si="929"/>
        <v/>
      </c>
      <c r="AE686" s="49" t="str">
        <f t="shared" si="936"/>
        <v>K</v>
      </c>
      <c r="AF686" s="201" t="str">
        <f t="shared" si="930"/>
        <v/>
      </c>
      <c r="AG686" s="47" t="str">
        <f t="shared" si="931"/>
        <v/>
      </c>
      <c r="AH686" s="47" t="str">
        <f t="shared" si="932"/>
        <v/>
      </c>
      <c r="AI686" s="47" t="str">
        <f t="shared" si="933"/>
        <v/>
      </c>
      <c r="AJ686" s="201">
        <f t="shared" si="934"/>
        <v>1</v>
      </c>
      <c r="GS686" s="48">
        <v>3</v>
      </c>
      <c r="GT686" s="47">
        <v>4</v>
      </c>
      <c r="GU686" s="99" t="s">
        <v>205</v>
      </c>
      <c r="GV686" s="93">
        <v>1</v>
      </c>
      <c r="GW686" s="47" t="s">
        <v>206</v>
      </c>
      <c r="GX686" s="99" t="str">
        <f t="shared" si="937"/>
        <v>Pb4</v>
      </c>
      <c r="GY686" s="48">
        <f t="shared" si="943"/>
        <v>300</v>
      </c>
      <c r="GZ686" s="94">
        <f t="shared" si="938"/>
        <v>566784</v>
      </c>
      <c r="HA686" s="95">
        <f t="shared" si="942"/>
        <v>308.92260543699189</v>
      </c>
      <c r="HB686" s="51">
        <f t="shared" si="939"/>
        <v>4.5188854629344688E-3</v>
      </c>
      <c r="HC686" s="51">
        <f t="shared" si="940"/>
        <v>1.6185283666525999E-2</v>
      </c>
      <c r="HD686" s="453">
        <f t="shared" si="941"/>
        <v>5.6506713265029464E-2</v>
      </c>
      <c r="HE686" s="184"/>
    </row>
    <row r="687" spans="13:213">
      <c r="M687" s="49" t="str">
        <f t="shared" si="935"/>
        <v>K</v>
      </c>
      <c r="N687" s="201" t="str">
        <f t="shared" si="925"/>
        <v/>
      </c>
      <c r="O687" s="47" t="str">
        <f t="shared" si="926"/>
        <v/>
      </c>
      <c r="P687" s="47" t="str">
        <f t="shared" si="927"/>
        <v/>
      </c>
      <c r="Q687" s="47" t="str">
        <f t="shared" si="928"/>
        <v/>
      </c>
      <c r="R687" s="201" t="str">
        <f t="shared" si="929"/>
        <v/>
      </c>
      <c r="AE687" s="49" t="str">
        <f t="shared" si="936"/>
        <v>K</v>
      </c>
      <c r="AF687" s="201" t="str">
        <f t="shared" si="930"/>
        <v/>
      </c>
      <c r="AG687" s="47" t="str">
        <f t="shared" si="931"/>
        <v/>
      </c>
      <c r="AH687" s="47" t="str">
        <f t="shared" si="932"/>
        <v/>
      </c>
      <c r="AI687" s="47" t="str">
        <f t="shared" si="933"/>
        <v/>
      </c>
      <c r="AJ687" s="201">
        <f t="shared" si="934"/>
        <v>1</v>
      </c>
      <c r="GS687" s="48">
        <v>3</v>
      </c>
      <c r="GT687" s="47">
        <v>3</v>
      </c>
      <c r="GU687" s="99" t="s">
        <v>205</v>
      </c>
      <c r="GV687" s="93">
        <v>1</v>
      </c>
      <c r="GW687" s="47" t="s">
        <v>206</v>
      </c>
      <c r="GX687" s="99" t="str">
        <f t="shared" si="937"/>
        <v>Pb3</v>
      </c>
      <c r="GY687" s="48">
        <f t="shared" si="943"/>
        <v>50</v>
      </c>
      <c r="GZ687" s="94">
        <f t="shared" si="938"/>
        <v>2274048</v>
      </c>
      <c r="HA687" s="95">
        <f t="shared" si="942"/>
        <v>76.995907738095241</v>
      </c>
      <c r="HB687" s="51">
        <f t="shared" si="939"/>
        <v>1.8130650211041953E-2</v>
      </c>
      <c r="HC687" s="51">
        <f t="shared" si="940"/>
        <v>1.0823086029038727E-2</v>
      </c>
      <c r="HD687" s="453">
        <f t="shared" si="941"/>
        <v>1.6864652588291276E-6</v>
      </c>
      <c r="HE687" s="184"/>
    </row>
    <row r="688" spans="13:213">
      <c r="M688" s="49" t="str">
        <f t="shared" si="935"/>
        <v>K</v>
      </c>
      <c r="N688" s="201" t="str">
        <f t="shared" si="925"/>
        <v/>
      </c>
      <c r="O688" s="47" t="str">
        <f t="shared" si="926"/>
        <v/>
      </c>
      <c r="P688" s="47" t="str">
        <f t="shared" si="927"/>
        <v/>
      </c>
      <c r="Q688" s="47" t="str">
        <f t="shared" si="928"/>
        <v/>
      </c>
      <c r="R688" s="201" t="str">
        <f t="shared" si="929"/>
        <v/>
      </c>
      <c r="AE688" s="49" t="str">
        <f t="shared" si="936"/>
        <v>K</v>
      </c>
      <c r="AF688" s="201" t="str">
        <f t="shared" si="930"/>
        <v/>
      </c>
      <c r="AG688" s="47" t="str">
        <f t="shared" si="931"/>
        <v/>
      </c>
      <c r="AH688" s="47" t="str">
        <f t="shared" si="932"/>
        <v/>
      </c>
      <c r="AI688" s="47" t="str">
        <f t="shared" si="933"/>
        <v/>
      </c>
      <c r="AJ688" s="201">
        <f t="shared" si="934"/>
        <v>1</v>
      </c>
      <c r="GS688" s="48">
        <v>3</v>
      </c>
      <c r="GT688" s="47">
        <v>2</v>
      </c>
      <c r="GU688" s="99" t="s">
        <v>205</v>
      </c>
      <c r="GV688" s="93">
        <v>1</v>
      </c>
      <c r="GW688" s="47" t="s">
        <v>206</v>
      </c>
      <c r="GX688" s="99" t="str">
        <f t="shared" si="937"/>
        <v>Pb2</v>
      </c>
      <c r="GY688" s="48">
        <f t="shared" si="943"/>
        <v>0</v>
      </c>
      <c r="GZ688" s="94">
        <f t="shared" si="938"/>
        <v>0</v>
      </c>
      <c r="HA688" s="95">
        <f t="shared" si="942"/>
        <v>0</v>
      </c>
      <c r="HB688" s="51">
        <f t="shared" si="939"/>
        <v>0</v>
      </c>
      <c r="HC688" s="51">
        <f t="shared" si="940"/>
        <v>0</v>
      </c>
      <c r="HD688" s="453">
        <f t="shared" si="941"/>
        <v>0</v>
      </c>
      <c r="HE688" s="184"/>
    </row>
    <row r="689" spans="13:213">
      <c r="M689" s="49" t="str">
        <f t="shared" si="935"/>
        <v>K</v>
      </c>
      <c r="N689" s="201" t="str">
        <f t="shared" si="925"/>
        <v/>
      </c>
      <c r="O689" s="47" t="str">
        <f t="shared" si="926"/>
        <v/>
      </c>
      <c r="P689" s="47" t="str">
        <f t="shared" si="927"/>
        <v/>
      </c>
      <c r="Q689" s="47" t="str">
        <f t="shared" si="928"/>
        <v/>
      </c>
      <c r="R689" s="201" t="str">
        <f t="shared" si="929"/>
        <v/>
      </c>
      <c r="AE689" s="49" t="str">
        <f t="shared" si="936"/>
        <v>K</v>
      </c>
      <c r="AF689" s="201" t="str">
        <f t="shared" si="930"/>
        <v/>
      </c>
      <c r="AG689" s="47" t="str">
        <f t="shared" si="931"/>
        <v/>
      </c>
      <c r="AH689" s="47" t="str">
        <f t="shared" si="932"/>
        <v/>
      </c>
      <c r="AI689" s="47" t="str">
        <f t="shared" si="933"/>
        <v/>
      </c>
      <c r="AJ689" s="201" t="str">
        <f t="shared" si="934"/>
        <v/>
      </c>
      <c r="GS689" s="48">
        <v>3</v>
      </c>
      <c r="GT689" s="47">
        <v>1</v>
      </c>
      <c r="GU689" s="99" t="s">
        <v>205</v>
      </c>
      <c r="GV689" s="93">
        <v>1</v>
      </c>
      <c r="GW689" s="47" t="s">
        <v>206</v>
      </c>
      <c r="GX689" s="99" t="str">
        <f t="shared" si="937"/>
        <v>Pb1</v>
      </c>
      <c r="GY689" s="48">
        <f t="shared" si="943"/>
        <v>0</v>
      </c>
      <c r="GZ689" s="94">
        <f t="shared" si="938"/>
        <v>0</v>
      </c>
      <c r="HA689" s="95">
        <f t="shared" si="942"/>
        <v>0</v>
      </c>
      <c r="HB689" s="51">
        <f t="shared" si="939"/>
        <v>0</v>
      </c>
      <c r="HC689" s="51">
        <f t="shared" si="940"/>
        <v>0</v>
      </c>
      <c r="HD689" s="453">
        <f t="shared" si="941"/>
        <v>0</v>
      </c>
      <c r="HE689" s="184"/>
    </row>
    <row r="690" spans="13:213">
      <c r="M690" s="49" t="str">
        <f t="shared" si="935"/>
        <v>K</v>
      </c>
      <c r="N690" s="201" t="str">
        <f t="shared" si="925"/>
        <v/>
      </c>
      <c r="O690" s="47" t="str">
        <f t="shared" si="926"/>
        <v/>
      </c>
      <c r="P690" s="47" t="str">
        <f t="shared" si="927"/>
        <v/>
      </c>
      <c r="Q690" s="47" t="str">
        <f t="shared" si="928"/>
        <v/>
      </c>
      <c r="R690" s="201" t="str">
        <f t="shared" si="929"/>
        <v/>
      </c>
      <c r="AE690" s="49" t="str">
        <f t="shared" si="936"/>
        <v>K</v>
      </c>
      <c r="AF690" s="201" t="str">
        <f t="shared" si="930"/>
        <v/>
      </c>
      <c r="AG690" s="47" t="str">
        <f t="shared" si="931"/>
        <v/>
      </c>
      <c r="AH690" s="47" t="str">
        <f t="shared" si="932"/>
        <v/>
      </c>
      <c r="AI690" s="47" t="str">
        <f t="shared" si="933"/>
        <v/>
      </c>
      <c r="AJ690" s="201" t="str">
        <f t="shared" si="934"/>
        <v/>
      </c>
      <c r="GS690" s="48">
        <v>4</v>
      </c>
      <c r="GT690" s="47">
        <v>5</v>
      </c>
      <c r="GU690" s="99" t="s">
        <v>205</v>
      </c>
      <c r="GV690" s="93">
        <v>1</v>
      </c>
      <c r="GW690" s="47" t="s">
        <v>206</v>
      </c>
      <c r="GX690" s="99" t="str">
        <f t="shared" si="937"/>
        <v>Pc5</v>
      </c>
      <c r="GY690" s="48">
        <f t="shared" si="943"/>
        <v>1800</v>
      </c>
      <c r="GZ690" s="94">
        <f t="shared" si="938"/>
        <v>294912</v>
      </c>
      <c r="HA690" s="95">
        <f t="shared" si="942"/>
        <v>593.71063232421875</v>
      </c>
      <c r="HB690" s="51">
        <f t="shared" si="939"/>
        <v>2.3512899969740323E-3</v>
      </c>
      <c r="HC690" s="51">
        <f t="shared" si="940"/>
        <v>5.0529666080861652E-2</v>
      </c>
      <c r="HD690" s="453">
        <f t="shared" si="941"/>
        <v>1.4339633633204085</v>
      </c>
      <c r="HE690" s="184"/>
    </row>
    <row r="691" spans="13:213">
      <c r="M691" s="49" t="str">
        <f t="shared" si="935"/>
        <v>K</v>
      </c>
      <c r="N691" s="201" t="str">
        <f t="shared" si="925"/>
        <v/>
      </c>
      <c r="O691" s="47" t="str">
        <f t="shared" si="926"/>
        <v/>
      </c>
      <c r="P691" s="47" t="str">
        <f t="shared" si="927"/>
        <v/>
      </c>
      <c r="Q691" s="47" t="str">
        <f t="shared" si="928"/>
        <v/>
      </c>
      <c r="R691" s="201" t="str">
        <f t="shared" si="929"/>
        <v/>
      </c>
      <c r="AE691" s="49" t="str">
        <f t="shared" si="936"/>
        <v>K</v>
      </c>
      <c r="AF691" s="201" t="str">
        <f t="shared" si="930"/>
        <v/>
      </c>
      <c r="AG691" s="47" t="str">
        <f t="shared" si="931"/>
        <v/>
      </c>
      <c r="AH691" s="47" t="str">
        <f t="shared" si="932"/>
        <v/>
      </c>
      <c r="AI691" s="47" t="str">
        <f t="shared" si="933"/>
        <v/>
      </c>
      <c r="AJ691" s="201" t="str">
        <f t="shared" si="934"/>
        <v/>
      </c>
      <c r="GS691" s="48">
        <v>4</v>
      </c>
      <c r="GT691" s="47">
        <v>4</v>
      </c>
      <c r="GU691" s="99" t="s">
        <v>205</v>
      </c>
      <c r="GV691" s="93">
        <v>1</v>
      </c>
      <c r="GW691" s="47" t="s">
        <v>206</v>
      </c>
      <c r="GX691" s="99" t="str">
        <f t="shared" si="937"/>
        <v>Pc4</v>
      </c>
      <c r="GY691" s="48">
        <f t="shared" si="943"/>
        <v>300</v>
      </c>
      <c r="GZ691" s="94">
        <f t="shared" si="938"/>
        <v>860160</v>
      </c>
      <c r="HA691" s="95">
        <f t="shared" si="942"/>
        <v>203.55793108258928</v>
      </c>
      <c r="HB691" s="51">
        <f t="shared" si="939"/>
        <v>6.8579291578409283E-3</v>
      </c>
      <c r="HC691" s="51">
        <f t="shared" si="940"/>
        <v>2.4563032122641083E-2</v>
      </c>
      <c r="HD691" s="453">
        <f t="shared" si="941"/>
        <v>8.5755445605464775E-2</v>
      </c>
      <c r="HE691" s="184"/>
    </row>
    <row r="692" spans="13:213">
      <c r="M692" s="49"/>
      <c r="N692" s="198"/>
      <c r="O692" s="198"/>
      <c r="P692" s="198"/>
      <c r="Q692" s="198"/>
      <c r="R692" s="198"/>
      <c r="AE692" s="49"/>
      <c r="AF692" s="198"/>
      <c r="AG692" s="198"/>
      <c r="AH692" s="198"/>
      <c r="AI692" s="198"/>
      <c r="AJ692" s="198"/>
      <c r="GS692" s="48">
        <v>4</v>
      </c>
      <c r="GT692" s="47">
        <v>3</v>
      </c>
      <c r="GU692" s="99" t="s">
        <v>205</v>
      </c>
      <c r="GV692" s="93">
        <v>1</v>
      </c>
      <c r="GW692" s="47" t="s">
        <v>206</v>
      </c>
      <c r="GX692" s="99" t="str">
        <f t="shared" si="937"/>
        <v>Pc3</v>
      </c>
      <c r="GY692" s="48">
        <f t="shared" si="943"/>
        <v>30</v>
      </c>
      <c r="GZ692" s="94">
        <f t="shared" si="938"/>
        <v>3970560</v>
      </c>
      <c r="HA692" s="95">
        <f t="shared" si="942"/>
        <v>44.09765625</v>
      </c>
      <c r="HB692" s="51">
        <f t="shared" si="939"/>
        <v>3.1656690844676427E-2</v>
      </c>
      <c r="HC692" s="51">
        <f t="shared" si="940"/>
        <v>1.133847107804057E-2</v>
      </c>
      <c r="HD692" s="453">
        <f t="shared" si="941"/>
        <v>2.3503324414488776E-3</v>
      </c>
      <c r="HE692" s="184"/>
    </row>
    <row r="693" spans="13:213">
      <c r="M693" s="49"/>
      <c r="N693" s="198"/>
      <c r="O693" s="198"/>
      <c r="P693" s="198"/>
      <c r="Q693" s="198"/>
      <c r="R693" s="198"/>
      <c r="AE693" s="49"/>
      <c r="AF693" s="198"/>
      <c r="AG693" s="198"/>
      <c r="AH693" s="198"/>
      <c r="AI693" s="198"/>
      <c r="AJ693" s="198"/>
      <c r="GS693" s="48">
        <v>4</v>
      </c>
      <c r="GT693" s="47">
        <v>2</v>
      </c>
      <c r="GU693" s="99" t="s">
        <v>205</v>
      </c>
      <c r="GV693" s="93">
        <v>1</v>
      </c>
      <c r="GW693" s="47" t="s">
        <v>206</v>
      </c>
      <c r="GX693" s="99" t="str">
        <f t="shared" si="937"/>
        <v>Pc2</v>
      </c>
      <c r="GY693" s="48">
        <f t="shared" si="943"/>
        <v>0</v>
      </c>
      <c r="GZ693" s="94">
        <f t="shared" si="938"/>
        <v>0</v>
      </c>
      <c r="HA693" s="95">
        <f t="shared" si="942"/>
        <v>0</v>
      </c>
      <c r="HB693" s="51">
        <f t="shared" si="939"/>
        <v>0</v>
      </c>
      <c r="HC693" s="51">
        <f t="shared" si="940"/>
        <v>0</v>
      </c>
      <c r="HD693" s="453">
        <f t="shared" si="941"/>
        <v>0</v>
      </c>
      <c r="HE693" s="184"/>
    </row>
    <row r="694" spans="13:213">
      <c r="GS694" s="48">
        <v>4</v>
      </c>
      <c r="GT694" s="47">
        <v>1</v>
      </c>
      <c r="GU694" s="99" t="s">
        <v>205</v>
      </c>
      <c r="GV694" s="93">
        <v>1</v>
      </c>
      <c r="GW694" s="47" t="s">
        <v>206</v>
      </c>
      <c r="GX694" s="99" t="str">
        <f t="shared" si="937"/>
        <v>Pc1</v>
      </c>
      <c r="GY694" s="48">
        <f t="shared" si="943"/>
        <v>0</v>
      </c>
      <c r="GZ694" s="94">
        <f t="shared" si="938"/>
        <v>0</v>
      </c>
      <c r="HA694" s="95">
        <f t="shared" si="942"/>
        <v>0</v>
      </c>
      <c r="HB694" s="51">
        <f t="shared" si="939"/>
        <v>0</v>
      </c>
      <c r="HC694" s="51">
        <f t="shared" si="940"/>
        <v>0</v>
      </c>
      <c r="HD694" s="453">
        <f t="shared" si="941"/>
        <v>0</v>
      </c>
      <c r="HE694" s="184"/>
    </row>
    <row r="695" spans="13:213">
      <c r="M695" s="49"/>
      <c r="N695" s="100" t="s">
        <v>25</v>
      </c>
      <c r="O695" s="84" t="str">
        <f>AL34</f>
        <v>Q</v>
      </c>
      <c r="P695" s="84"/>
      <c r="Q695" s="84"/>
      <c r="R695" s="85"/>
      <c r="AE695" s="49"/>
      <c r="AF695" s="100" t="s">
        <v>25</v>
      </c>
      <c r="AG695" s="84" t="str">
        <f>AL34</f>
        <v>Q</v>
      </c>
      <c r="AH695" s="84"/>
      <c r="AI695" s="84"/>
      <c r="AJ695" s="85"/>
      <c r="GS695" s="48">
        <v>5</v>
      </c>
      <c r="GT695" s="47">
        <v>5</v>
      </c>
      <c r="GU695" s="99" t="s">
        <v>205</v>
      </c>
      <c r="GV695" s="93">
        <v>1</v>
      </c>
      <c r="GW695" s="47" t="s">
        <v>206</v>
      </c>
      <c r="GX695" s="99" t="str">
        <f t="shared" si="937"/>
        <v>Pd5</v>
      </c>
      <c r="GY695" s="48">
        <f t="shared" si="943"/>
        <v>300</v>
      </c>
      <c r="GZ695" s="94">
        <f t="shared" si="938"/>
        <v>1306368</v>
      </c>
      <c r="HA695" s="95">
        <f t="shared" si="942"/>
        <v>134.02991347001765</v>
      </c>
      <c r="HB695" s="51">
        <f t="shared" si="939"/>
        <v>1.041547990847091E-2</v>
      </c>
      <c r="HC695" s="51">
        <f t="shared" si="940"/>
        <v>3.7305105036261145E-2</v>
      </c>
      <c r="HD695" s="453">
        <f t="shared" si="941"/>
        <v>0.13024108301329962</v>
      </c>
      <c r="HE695" s="184"/>
    </row>
    <row r="696" spans="13:213">
      <c r="M696" s="49"/>
      <c r="N696" s="47" t="s">
        <v>31</v>
      </c>
      <c r="O696" s="47" t="s">
        <v>32</v>
      </c>
      <c r="P696" s="47" t="s">
        <v>33</v>
      </c>
      <c r="Q696" s="47" t="s">
        <v>34</v>
      </c>
      <c r="R696" s="47" t="s">
        <v>35</v>
      </c>
      <c r="AE696" s="49"/>
      <c r="AF696" s="47" t="s">
        <v>31</v>
      </c>
      <c r="AG696" s="47" t="s">
        <v>32</v>
      </c>
      <c r="AH696" s="47" t="s">
        <v>33</v>
      </c>
      <c r="AI696" s="47" t="s">
        <v>34</v>
      </c>
      <c r="AJ696" s="47" t="s">
        <v>35</v>
      </c>
      <c r="GS696" s="48">
        <v>5</v>
      </c>
      <c r="GT696" s="47">
        <v>4</v>
      </c>
      <c r="GU696" s="99" t="s">
        <v>205</v>
      </c>
      <c r="GV696" s="93">
        <v>1</v>
      </c>
      <c r="GW696" s="47" t="s">
        <v>206</v>
      </c>
      <c r="GX696" s="99" t="str">
        <f t="shared" si="937"/>
        <v>Pd4</v>
      </c>
      <c r="GY696" s="48">
        <f t="shared" si="943"/>
        <v>100</v>
      </c>
      <c r="GZ696" s="94">
        <f t="shared" si="938"/>
        <v>1679616</v>
      </c>
      <c r="HA696" s="95">
        <f t="shared" si="942"/>
        <v>104.24548825445817</v>
      </c>
      <c r="HB696" s="51">
        <f t="shared" si="939"/>
        <v>1.339133131089117E-2</v>
      </c>
      <c r="HC696" s="51">
        <f t="shared" si="940"/>
        <v>1.5987902158397634E-2</v>
      </c>
      <c r="HD696" s="453">
        <f t="shared" si="941"/>
        <v>6.8450571071431423E-3</v>
      </c>
      <c r="HE696" s="184"/>
    </row>
    <row r="697" spans="13:213">
      <c r="M697" s="49"/>
      <c r="N697" s="198"/>
      <c r="O697" s="198"/>
      <c r="P697" s="198"/>
      <c r="Q697" s="198"/>
      <c r="R697" s="198"/>
      <c r="AE697" s="49"/>
      <c r="AF697" s="198"/>
      <c r="AG697" s="198"/>
      <c r="AH697" s="198"/>
      <c r="AI697" s="198"/>
      <c r="AJ697" s="198"/>
      <c r="GS697" s="48">
        <v>5</v>
      </c>
      <c r="GT697" s="47">
        <v>3</v>
      </c>
      <c r="GU697" s="99" t="s">
        <v>205</v>
      </c>
      <c r="GV697" s="93">
        <v>1</v>
      </c>
      <c r="GW697" s="47" t="s">
        <v>206</v>
      </c>
      <c r="GX697" s="99" t="str">
        <f t="shared" si="937"/>
        <v>Pd3</v>
      </c>
      <c r="GY697" s="48">
        <f t="shared" si="943"/>
        <v>30</v>
      </c>
      <c r="GZ697" s="94">
        <f t="shared" si="938"/>
        <v>2923776</v>
      </c>
      <c r="HA697" s="95">
        <f t="shared" si="942"/>
        <v>59.885706018518519</v>
      </c>
      <c r="HB697" s="51">
        <f t="shared" si="939"/>
        <v>2.3310835985625368E-2</v>
      </c>
      <c r="HC697" s="51">
        <f t="shared" si="940"/>
        <v>8.349237793829874E-3</v>
      </c>
      <c r="HD697" s="453">
        <f t="shared" si="941"/>
        <v>1.730699343248719E-3</v>
      </c>
      <c r="HE697" s="184"/>
    </row>
    <row r="698" spans="13:213">
      <c r="M698" s="49" t="str">
        <f>O695</f>
        <v>Q</v>
      </c>
      <c r="N698" s="201">
        <f t="shared" ref="N698:N729" si="944">IF(AND(COUNTIF(H4:H6,$AL$26)=0,COUNTIF(H4:H6,$M698)=0,H7&lt;&gt;""),1,"")</f>
        <v>1</v>
      </c>
      <c r="O698" s="47">
        <f t="shared" ref="O698:O729" si="945">IF(AND(COUNTIF(I4:I7,$AL$26)=0,COUNTIF(I4:I7,$M698)=0,I7&lt;&gt;""),1,"")</f>
        <v>1</v>
      </c>
      <c r="P698" s="47">
        <f t="shared" ref="P698:P729" si="946">IF(AND(COUNTIF(J4:J7,$AL$26)=0,COUNTIF(J4:J7,$M698)=0,J7&lt;&gt;""),1,"")</f>
        <v>1</v>
      </c>
      <c r="Q698" s="47" t="str">
        <f t="shared" ref="Q698:Q729" si="947">IF(AND(COUNTIF(K4:K7,$AL$26)=0,COUNTIF(K4:K7,$M698)=0,K7&lt;&gt;""),1,"")</f>
        <v/>
      </c>
      <c r="R698" s="201" t="str">
        <f t="shared" ref="R698:R729" si="948">IF(AND(COUNTIF(L4:L6,$AL$26)=0,COUNTIF(L4:L6,$M698)=0,L7&lt;&gt;""),1,"")</f>
        <v/>
      </c>
      <c r="AE698" s="49" t="str">
        <f>AG695</f>
        <v>Q</v>
      </c>
      <c r="AF698" s="201">
        <f t="shared" ref="AF698:AF729" si="949">IF(AND(COUNTIF(Z4:Z6,$AL$26)=0,COUNTIF(Z4:Z6,$AE698)=0,Z7&lt;&gt;""),1,"")</f>
        <v>1</v>
      </c>
      <c r="AG698" s="47" t="str">
        <f t="shared" ref="AG698:AG729" si="950">IF(AND(COUNTIF(AA4:AA7,$AL$26)=0,COUNTIF(AA4:AA7,$AE698)=0,AA7&lt;&gt;""),1,"")</f>
        <v/>
      </c>
      <c r="AH698" s="47" t="str">
        <f t="shared" ref="AH698:AH729" si="951">IF(AND(COUNTIF(AB4:AB7,$AL$26)=0,COUNTIF(AB4:AB7,$AE698)=0,AB7&lt;&gt;""),1,"")</f>
        <v/>
      </c>
      <c r="AI698" s="47" t="str">
        <f t="shared" ref="AI698:AI729" si="952">IF(AND(COUNTIF(AC4:AC7,$AL$26)=0,COUNTIF(AC4:AC7,$AE698)=0,AC7&lt;&gt;""),1,"")</f>
        <v/>
      </c>
      <c r="AJ698" s="201">
        <f t="shared" ref="AJ698:AJ729" si="953">IF(AND(COUNTIF(AD4:AD6,$AL$26)=0,COUNTIF(AD4:AD6,$AE698)=0,AD7&lt;&gt;""),1,"")</f>
        <v>1</v>
      </c>
      <c r="GS698" s="48">
        <v>5</v>
      </c>
      <c r="GT698" s="47">
        <v>2</v>
      </c>
      <c r="GU698" s="99" t="s">
        <v>205</v>
      </c>
      <c r="GV698" s="93">
        <v>1</v>
      </c>
      <c r="GW698" s="47" t="s">
        <v>206</v>
      </c>
      <c r="GX698" s="99" t="str">
        <f t="shared" si="937"/>
        <v>Pd2</v>
      </c>
      <c r="GY698" s="48">
        <f t="shared" si="943"/>
        <v>0</v>
      </c>
      <c r="GZ698" s="94">
        <f t="shared" si="938"/>
        <v>0</v>
      </c>
      <c r="HA698" s="95">
        <f t="shared" si="942"/>
        <v>0</v>
      </c>
      <c r="HB698" s="51">
        <f t="shared" si="939"/>
        <v>0</v>
      </c>
      <c r="HC698" s="51">
        <f t="shared" si="940"/>
        <v>0</v>
      </c>
      <c r="HD698" s="453">
        <f t="shared" si="941"/>
        <v>0</v>
      </c>
      <c r="HE698" s="184"/>
    </row>
    <row r="699" spans="13:213">
      <c r="M699" s="49" t="str">
        <f t="shared" ref="M699:M730" si="954">M698</f>
        <v>Q</v>
      </c>
      <c r="N699" s="201">
        <f t="shared" si="944"/>
        <v>1</v>
      </c>
      <c r="O699" s="47">
        <f t="shared" si="945"/>
        <v>1</v>
      </c>
      <c r="P699" s="47">
        <f t="shared" si="946"/>
        <v>1</v>
      </c>
      <c r="Q699" s="47" t="str">
        <f t="shared" si="947"/>
        <v/>
      </c>
      <c r="R699" s="201" t="str">
        <f t="shared" si="948"/>
        <v/>
      </c>
      <c r="AE699" s="49" t="str">
        <f t="shared" ref="AE699:AE730" si="955">AE698</f>
        <v>Q</v>
      </c>
      <c r="AF699" s="201">
        <f t="shared" si="949"/>
        <v>1</v>
      </c>
      <c r="AG699" s="47" t="str">
        <f t="shared" si="950"/>
        <v/>
      </c>
      <c r="AH699" s="47" t="str">
        <f t="shared" si="951"/>
        <v/>
      </c>
      <c r="AI699" s="47" t="str">
        <f t="shared" si="952"/>
        <v/>
      </c>
      <c r="AJ699" s="201">
        <f t="shared" si="953"/>
        <v>1</v>
      </c>
      <c r="GS699" s="48">
        <v>5</v>
      </c>
      <c r="GT699" s="47">
        <v>1</v>
      </c>
      <c r="GU699" s="99" t="s">
        <v>205</v>
      </c>
      <c r="GV699" s="93">
        <v>1</v>
      </c>
      <c r="GW699" s="47" t="s">
        <v>206</v>
      </c>
      <c r="GX699" s="99" t="str">
        <f t="shared" si="937"/>
        <v>Pd1</v>
      </c>
      <c r="GY699" s="48">
        <f t="shared" si="943"/>
        <v>0</v>
      </c>
      <c r="GZ699" s="94">
        <f t="shared" si="938"/>
        <v>0</v>
      </c>
      <c r="HA699" s="95">
        <f t="shared" si="942"/>
        <v>0</v>
      </c>
      <c r="HB699" s="51">
        <f t="shared" si="939"/>
        <v>0</v>
      </c>
      <c r="HC699" s="51">
        <f t="shared" si="940"/>
        <v>0</v>
      </c>
      <c r="HD699" s="453">
        <f t="shared" si="941"/>
        <v>0</v>
      </c>
      <c r="HE699" s="184"/>
    </row>
    <row r="700" spans="13:213">
      <c r="M700" s="49" t="str">
        <f t="shared" si="954"/>
        <v>Q</v>
      </c>
      <c r="N700" s="201">
        <f t="shared" si="944"/>
        <v>1</v>
      </c>
      <c r="O700" s="47">
        <f t="shared" si="945"/>
        <v>1</v>
      </c>
      <c r="P700" s="47">
        <f t="shared" si="946"/>
        <v>1</v>
      </c>
      <c r="Q700" s="47" t="str">
        <f t="shared" si="947"/>
        <v/>
      </c>
      <c r="R700" s="201" t="str">
        <f t="shared" si="948"/>
        <v/>
      </c>
      <c r="AE700" s="49" t="str">
        <f t="shared" si="955"/>
        <v>Q</v>
      </c>
      <c r="AF700" s="201" t="str">
        <f t="shared" si="949"/>
        <v/>
      </c>
      <c r="AG700" s="47" t="str">
        <f t="shared" si="950"/>
        <v/>
      </c>
      <c r="AH700" s="47" t="str">
        <f t="shared" si="951"/>
        <v/>
      </c>
      <c r="AI700" s="47" t="str">
        <f t="shared" si="952"/>
        <v/>
      </c>
      <c r="AJ700" s="201" t="str">
        <f t="shared" si="953"/>
        <v/>
      </c>
      <c r="GS700" s="48">
        <v>6</v>
      </c>
      <c r="GT700" s="47">
        <v>5</v>
      </c>
      <c r="GU700" s="99" t="s">
        <v>205</v>
      </c>
      <c r="GV700" s="93">
        <v>1</v>
      </c>
      <c r="GW700" s="47" t="s">
        <v>206</v>
      </c>
      <c r="GX700" s="99" t="str">
        <f t="shared" si="937"/>
        <v>Pe5</v>
      </c>
      <c r="GY700" s="48">
        <f t="shared" si="943"/>
        <v>300</v>
      </c>
      <c r="GZ700" s="94">
        <f t="shared" si="938"/>
        <v>806400</v>
      </c>
      <c r="HA700" s="95">
        <f t="shared" si="942"/>
        <v>217.12845982142858</v>
      </c>
      <c r="HB700" s="51">
        <f t="shared" si="939"/>
        <v>6.4293085854758699E-3</v>
      </c>
      <c r="HC700" s="51">
        <f t="shared" si="940"/>
        <v>2.3027842614976014E-2</v>
      </c>
      <c r="HD700" s="453">
        <f t="shared" si="941"/>
        <v>8.0395730255123227E-2</v>
      </c>
      <c r="HE700" s="184"/>
    </row>
    <row r="701" spans="13:213">
      <c r="M701" s="49" t="str">
        <f t="shared" si="954"/>
        <v>Q</v>
      </c>
      <c r="N701" s="201">
        <f t="shared" si="944"/>
        <v>1</v>
      </c>
      <c r="O701" s="47" t="str">
        <f t="shared" si="945"/>
        <v/>
      </c>
      <c r="P701" s="47" t="str">
        <f t="shared" si="946"/>
        <v/>
      </c>
      <c r="Q701" s="47" t="str">
        <f t="shared" si="947"/>
        <v/>
      </c>
      <c r="R701" s="201" t="str">
        <f t="shared" si="948"/>
        <v/>
      </c>
      <c r="AE701" s="49" t="str">
        <f t="shared" si="955"/>
        <v>Q</v>
      </c>
      <c r="AF701" s="201" t="str">
        <f t="shared" si="949"/>
        <v/>
      </c>
      <c r="AG701" s="47" t="str">
        <f t="shared" si="950"/>
        <v/>
      </c>
      <c r="AH701" s="47" t="str">
        <f t="shared" si="951"/>
        <v/>
      </c>
      <c r="AI701" s="47" t="str">
        <f t="shared" si="952"/>
        <v/>
      </c>
      <c r="AJ701" s="201" t="str">
        <f t="shared" si="953"/>
        <v/>
      </c>
      <c r="GS701" s="48">
        <v>6</v>
      </c>
      <c r="GT701" s="47">
        <v>4</v>
      </c>
      <c r="GU701" s="99" t="s">
        <v>205</v>
      </c>
      <c r="GV701" s="93">
        <v>1</v>
      </c>
      <c r="GW701" s="47" t="s">
        <v>206</v>
      </c>
      <c r="GX701" s="99" t="str">
        <f t="shared" si="937"/>
        <v>Pe4</v>
      </c>
      <c r="GY701" s="48">
        <f t="shared" si="943"/>
        <v>100</v>
      </c>
      <c r="GZ701" s="94">
        <f t="shared" si="938"/>
        <v>5510400</v>
      </c>
      <c r="HA701" s="95">
        <f t="shared" si="942"/>
        <v>31.774896559233451</v>
      </c>
      <c r="HB701" s="51">
        <f t="shared" si="939"/>
        <v>4.3933608667418446E-2</v>
      </c>
      <c r="HC701" s="51">
        <f t="shared" si="940"/>
        <v>5.2452308178556478E-2</v>
      </c>
      <c r="HD701" s="453">
        <f t="shared" si="941"/>
        <v>2.2456920321788771E-2</v>
      </c>
      <c r="HE701" s="184"/>
    </row>
    <row r="702" spans="13:213">
      <c r="M702" s="49" t="str">
        <f t="shared" si="954"/>
        <v>Q</v>
      </c>
      <c r="N702" s="201" t="str">
        <f t="shared" si="944"/>
        <v/>
      </c>
      <c r="O702" s="47" t="str">
        <f t="shared" si="945"/>
        <v/>
      </c>
      <c r="P702" s="47" t="str">
        <f t="shared" si="946"/>
        <v/>
      </c>
      <c r="Q702" s="47">
        <f t="shared" si="947"/>
        <v>1</v>
      </c>
      <c r="R702" s="201" t="str">
        <f t="shared" si="948"/>
        <v/>
      </c>
      <c r="AE702" s="49" t="str">
        <f t="shared" si="955"/>
        <v>Q</v>
      </c>
      <c r="AF702" s="201" t="str">
        <f t="shared" si="949"/>
        <v/>
      </c>
      <c r="AG702" s="47" t="str">
        <f t="shared" si="950"/>
        <v/>
      </c>
      <c r="AH702" s="47" t="str">
        <f t="shared" si="951"/>
        <v/>
      </c>
      <c r="AI702" s="47">
        <f t="shared" si="952"/>
        <v>1</v>
      </c>
      <c r="AJ702" s="201" t="str">
        <f t="shared" si="953"/>
        <v/>
      </c>
      <c r="GS702" s="48">
        <v>6</v>
      </c>
      <c r="GT702" s="47">
        <v>3</v>
      </c>
      <c r="GU702" s="99" t="s">
        <v>205</v>
      </c>
      <c r="GV702" s="93">
        <v>1</v>
      </c>
      <c r="GW702" s="47" t="s">
        <v>206</v>
      </c>
      <c r="GX702" s="99" t="str">
        <f t="shared" si="937"/>
        <v>Pe3</v>
      </c>
      <c r="GY702" s="48">
        <f t="shared" si="943"/>
        <v>30</v>
      </c>
      <c r="GZ702" s="94">
        <f t="shared" si="938"/>
        <v>9700800</v>
      </c>
      <c r="HA702" s="95">
        <f t="shared" si="942"/>
        <v>18.049273255813954</v>
      </c>
      <c r="HB702" s="51">
        <f t="shared" si="939"/>
        <v>7.7343051495516277E-2</v>
      </c>
      <c r="HC702" s="51">
        <f t="shared" si="940"/>
        <v>2.7701946383849121E-2</v>
      </c>
      <c r="HD702" s="453">
        <f t="shared" si="941"/>
        <v>5.7422894876307806E-3</v>
      </c>
      <c r="HE702" s="184"/>
    </row>
    <row r="703" spans="13:213">
      <c r="M703" s="49" t="str">
        <f t="shared" si="954"/>
        <v>Q</v>
      </c>
      <c r="N703" s="201" t="str">
        <f t="shared" si="944"/>
        <v/>
      </c>
      <c r="O703" s="47" t="str">
        <f t="shared" si="945"/>
        <v/>
      </c>
      <c r="P703" s="47" t="str">
        <f t="shared" si="946"/>
        <v/>
      </c>
      <c r="Q703" s="47">
        <f t="shared" si="947"/>
        <v>1</v>
      </c>
      <c r="R703" s="201">
        <f t="shared" si="948"/>
        <v>1</v>
      </c>
      <c r="AE703" s="49" t="str">
        <f t="shared" si="955"/>
        <v>Q</v>
      </c>
      <c r="AF703" s="201">
        <f t="shared" si="949"/>
        <v>1</v>
      </c>
      <c r="AG703" s="47" t="str">
        <f t="shared" si="950"/>
        <v/>
      </c>
      <c r="AH703" s="47" t="str">
        <f t="shared" si="951"/>
        <v/>
      </c>
      <c r="AI703" s="47">
        <f t="shared" si="952"/>
        <v>1</v>
      </c>
      <c r="AJ703" s="201">
        <f t="shared" si="953"/>
        <v>1</v>
      </c>
      <c r="GS703" s="48">
        <v>6</v>
      </c>
      <c r="GT703" s="47">
        <v>2</v>
      </c>
      <c r="GU703" s="99" t="s">
        <v>205</v>
      </c>
      <c r="GV703" s="93">
        <v>1</v>
      </c>
      <c r="GW703" s="47" t="s">
        <v>206</v>
      </c>
      <c r="GX703" s="99" t="str">
        <f t="shared" si="937"/>
        <v>Pe2</v>
      </c>
      <c r="GY703" s="48">
        <f t="shared" si="943"/>
        <v>0</v>
      </c>
      <c r="GZ703" s="94">
        <f t="shared" si="938"/>
        <v>0</v>
      </c>
      <c r="HA703" s="95">
        <f t="shared" si="942"/>
        <v>0</v>
      </c>
      <c r="HB703" s="51">
        <f t="shared" si="939"/>
        <v>0</v>
      </c>
      <c r="HC703" s="51">
        <f t="shared" si="940"/>
        <v>0</v>
      </c>
      <c r="HD703" s="453">
        <f t="shared" si="941"/>
        <v>0</v>
      </c>
      <c r="HE703" s="184"/>
    </row>
    <row r="704" spans="13:213">
      <c r="M704" s="49" t="str">
        <f t="shared" si="954"/>
        <v>Q</v>
      </c>
      <c r="N704" s="201" t="str">
        <f t="shared" si="944"/>
        <v/>
      </c>
      <c r="O704" s="47" t="str">
        <f t="shared" si="945"/>
        <v/>
      </c>
      <c r="P704" s="47" t="str">
        <f t="shared" si="946"/>
        <v/>
      </c>
      <c r="Q704" s="47">
        <f t="shared" si="947"/>
        <v>1</v>
      </c>
      <c r="R704" s="201">
        <f t="shared" si="948"/>
        <v>1</v>
      </c>
      <c r="AE704" s="49" t="str">
        <f t="shared" si="955"/>
        <v>Q</v>
      </c>
      <c r="AF704" s="201">
        <f t="shared" si="949"/>
        <v>1</v>
      </c>
      <c r="AG704" s="47" t="str">
        <f t="shared" si="950"/>
        <v/>
      </c>
      <c r="AH704" s="47">
        <f t="shared" si="951"/>
        <v>1</v>
      </c>
      <c r="AI704" s="47">
        <f t="shared" si="952"/>
        <v>1</v>
      </c>
      <c r="AJ704" s="201">
        <f t="shared" si="953"/>
        <v>1</v>
      </c>
      <c r="GS704" s="48">
        <v>6</v>
      </c>
      <c r="GT704" s="47">
        <v>1</v>
      </c>
      <c r="GU704" s="99" t="s">
        <v>205</v>
      </c>
      <c r="GV704" s="93">
        <v>1</v>
      </c>
      <c r="GW704" s="47" t="s">
        <v>206</v>
      </c>
      <c r="GX704" s="99" t="str">
        <f t="shared" si="937"/>
        <v>Pe1</v>
      </c>
      <c r="GY704" s="48">
        <f t="shared" si="943"/>
        <v>0</v>
      </c>
      <c r="GZ704" s="94">
        <f t="shared" si="938"/>
        <v>0</v>
      </c>
      <c r="HA704" s="95">
        <f t="shared" si="942"/>
        <v>0</v>
      </c>
      <c r="HB704" s="51">
        <f t="shared" si="939"/>
        <v>0</v>
      </c>
      <c r="HC704" s="51">
        <f t="shared" si="940"/>
        <v>0</v>
      </c>
      <c r="HD704" s="453">
        <f t="shared" si="941"/>
        <v>0</v>
      </c>
      <c r="HE704" s="184"/>
    </row>
    <row r="705" spans="13:213">
      <c r="M705" s="49" t="str">
        <f t="shared" si="954"/>
        <v>Q</v>
      </c>
      <c r="N705" s="201" t="str">
        <f t="shared" si="944"/>
        <v/>
      </c>
      <c r="O705" s="47" t="str">
        <f t="shared" si="945"/>
        <v/>
      </c>
      <c r="P705" s="47" t="str">
        <f t="shared" si="946"/>
        <v/>
      </c>
      <c r="Q705" s="47">
        <f t="shared" si="947"/>
        <v>1</v>
      </c>
      <c r="R705" s="201">
        <f t="shared" si="948"/>
        <v>1</v>
      </c>
      <c r="AE705" s="49" t="str">
        <f t="shared" si="955"/>
        <v>Q</v>
      </c>
      <c r="AF705" s="201">
        <f t="shared" si="949"/>
        <v>1</v>
      </c>
      <c r="AG705" s="47" t="str">
        <f t="shared" si="950"/>
        <v/>
      </c>
      <c r="AH705" s="47">
        <f t="shared" si="951"/>
        <v>1</v>
      </c>
      <c r="AI705" s="47">
        <f t="shared" si="952"/>
        <v>1</v>
      </c>
      <c r="AJ705" s="201">
        <f t="shared" si="953"/>
        <v>1</v>
      </c>
      <c r="GS705" s="48">
        <v>7</v>
      </c>
      <c r="GT705" s="47">
        <v>5</v>
      </c>
      <c r="GU705" s="99" t="s">
        <v>205</v>
      </c>
      <c r="GV705" s="93">
        <v>1</v>
      </c>
      <c r="GW705" s="47" t="s">
        <v>206</v>
      </c>
      <c r="GX705" s="99" t="str">
        <f t="shared" si="937"/>
        <v>Ac5</v>
      </c>
      <c r="GY705" s="48">
        <f t="shared" si="943"/>
        <v>200</v>
      </c>
      <c r="GZ705" s="94">
        <f t="shared" si="938"/>
        <v>294912</v>
      </c>
      <c r="HA705" s="95">
        <f t="shared" si="942"/>
        <v>593.71063232421875</v>
      </c>
      <c r="HB705" s="51">
        <f t="shared" si="939"/>
        <v>2.3512899969740323E-3</v>
      </c>
      <c r="HC705" s="51">
        <f t="shared" si="940"/>
        <v>5.6144073423179614E-3</v>
      </c>
      <c r="HD705" s="453">
        <f t="shared" si="941"/>
        <v>1.0623198545258391E-2</v>
      </c>
      <c r="HE705" s="184"/>
    </row>
    <row r="706" spans="13:213">
      <c r="M706" s="49" t="str">
        <f t="shared" si="954"/>
        <v>Q</v>
      </c>
      <c r="N706" s="201" t="str">
        <f t="shared" si="944"/>
        <v/>
      </c>
      <c r="O706" s="47" t="str">
        <f t="shared" si="945"/>
        <v/>
      </c>
      <c r="P706" s="47">
        <f t="shared" si="946"/>
        <v>1</v>
      </c>
      <c r="Q706" s="47">
        <f t="shared" si="947"/>
        <v>1</v>
      </c>
      <c r="R706" s="201">
        <f t="shared" si="948"/>
        <v>1</v>
      </c>
      <c r="AE706" s="49" t="str">
        <f t="shared" si="955"/>
        <v>Q</v>
      </c>
      <c r="AF706" s="201">
        <f t="shared" si="949"/>
        <v>1</v>
      </c>
      <c r="AG706" s="47" t="str">
        <f t="shared" si="950"/>
        <v/>
      </c>
      <c r="AH706" s="47">
        <f t="shared" si="951"/>
        <v>1</v>
      </c>
      <c r="AI706" s="47">
        <f t="shared" si="952"/>
        <v>1</v>
      </c>
      <c r="AJ706" s="201">
        <f t="shared" si="953"/>
        <v>1</v>
      </c>
      <c r="GS706" s="48">
        <v>7</v>
      </c>
      <c r="GT706" s="47">
        <v>4</v>
      </c>
      <c r="GU706" s="99" t="s">
        <v>205</v>
      </c>
      <c r="GV706" s="93">
        <v>1</v>
      </c>
      <c r="GW706" s="47" t="s">
        <v>206</v>
      </c>
      <c r="GX706" s="99" t="str">
        <f t="shared" si="937"/>
        <v>Ac4</v>
      </c>
      <c r="GY706" s="48">
        <f t="shared" si="943"/>
        <v>50</v>
      </c>
      <c r="GZ706" s="94">
        <f t="shared" si="938"/>
        <v>282624</v>
      </c>
      <c r="HA706" s="95">
        <f t="shared" si="942"/>
        <v>619.52413807744563</v>
      </c>
      <c r="HB706" s="51">
        <f t="shared" si="939"/>
        <v>2.253319580433448E-3</v>
      </c>
      <c r="HC706" s="51">
        <f t="shared" si="940"/>
        <v>1.3451184257636782E-3</v>
      </c>
      <c r="HD706" s="453">
        <f t="shared" si="941"/>
        <v>2.0959784371804085E-7</v>
      </c>
      <c r="HE706" s="184"/>
    </row>
    <row r="707" spans="13:213">
      <c r="M707" s="49" t="str">
        <f t="shared" si="954"/>
        <v>Q</v>
      </c>
      <c r="N707" s="201" t="str">
        <f t="shared" si="944"/>
        <v/>
      </c>
      <c r="O707" s="47" t="str">
        <f t="shared" si="945"/>
        <v/>
      </c>
      <c r="P707" s="47">
        <f t="shared" si="946"/>
        <v>1</v>
      </c>
      <c r="Q707" s="47">
        <f t="shared" si="947"/>
        <v>1</v>
      </c>
      <c r="R707" s="201">
        <f t="shared" si="948"/>
        <v>1</v>
      </c>
      <c r="AE707" s="49" t="str">
        <f t="shared" si="955"/>
        <v>Q</v>
      </c>
      <c r="AF707" s="201">
        <f t="shared" si="949"/>
        <v>1</v>
      </c>
      <c r="AG707" s="47" t="str">
        <f t="shared" si="950"/>
        <v/>
      </c>
      <c r="AH707" s="47">
        <f t="shared" si="951"/>
        <v>1</v>
      </c>
      <c r="AI707" s="47">
        <f t="shared" si="952"/>
        <v>1</v>
      </c>
      <c r="AJ707" s="201">
        <f t="shared" si="953"/>
        <v>1</v>
      </c>
      <c r="GS707" s="48">
        <v>7</v>
      </c>
      <c r="GT707" s="47">
        <v>3</v>
      </c>
      <c r="GU707" s="99" t="s">
        <v>205</v>
      </c>
      <c r="GV707" s="93">
        <v>1</v>
      </c>
      <c r="GW707" s="47" t="s">
        <v>206</v>
      </c>
      <c r="GX707" s="99" t="str">
        <f t="shared" si="937"/>
        <v>Ac3</v>
      </c>
      <c r="GY707" s="48">
        <f t="shared" si="943"/>
        <v>10</v>
      </c>
      <c r="GZ707" s="94">
        <f t="shared" ref="GZ707:GZ738" si="956">SUMIF($BM$6:$BM$79,GX707,$CA$6:$CA$79)</f>
        <v>1985280</v>
      </c>
      <c r="HA707" s="95">
        <f t="shared" si="942"/>
        <v>88.1953125</v>
      </c>
      <c r="HB707" s="51">
        <f t="shared" si="939"/>
        <v>1.5828345422338214E-2</v>
      </c>
      <c r="HC707" s="51">
        <f t="shared" si="940"/>
        <v>1.8897451796734282E-3</v>
      </c>
      <c r="HD707" s="453">
        <f t="shared" si="941"/>
        <v>4.8685203700732016E-3</v>
      </c>
      <c r="HE707" s="184"/>
    </row>
    <row r="708" spans="13:213">
      <c r="M708" s="49" t="str">
        <f t="shared" si="954"/>
        <v>Q</v>
      </c>
      <c r="N708" s="201">
        <f t="shared" si="944"/>
        <v>1</v>
      </c>
      <c r="O708" s="47" t="str">
        <f t="shared" si="945"/>
        <v/>
      </c>
      <c r="P708" s="47">
        <f t="shared" si="946"/>
        <v>1</v>
      </c>
      <c r="Q708" s="47">
        <f t="shared" si="947"/>
        <v>1</v>
      </c>
      <c r="R708" s="201" t="str">
        <f t="shared" si="948"/>
        <v/>
      </c>
      <c r="AE708" s="49" t="str">
        <f t="shared" si="955"/>
        <v>Q</v>
      </c>
      <c r="AF708" s="201">
        <f t="shared" si="949"/>
        <v>1</v>
      </c>
      <c r="AG708" s="47" t="str">
        <f t="shared" si="950"/>
        <v/>
      </c>
      <c r="AH708" s="47">
        <f t="shared" si="951"/>
        <v>1</v>
      </c>
      <c r="AI708" s="47">
        <f t="shared" si="952"/>
        <v>1</v>
      </c>
      <c r="AJ708" s="201" t="str">
        <f t="shared" si="953"/>
        <v/>
      </c>
      <c r="GS708" s="48">
        <v>7</v>
      </c>
      <c r="GT708" s="47">
        <v>2</v>
      </c>
      <c r="GU708" s="99" t="s">
        <v>205</v>
      </c>
      <c r="GV708" s="93">
        <v>1</v>
      </c>
      <c r="GW708" s="47" t="s">
        <v>206</v>
      </c>
      <c r="GX708" s="99" t="str">
        <f t="shared" si="937"/>
        <v>Ac2</v>
      </c>
      <c r="GY708" s="48">
        <f t="shared" si="943"/>
        <v>0</v>
      </c>
      <c r="GZ708" s="94">
        <f t="shared" si="956"/>
        <v>0</v>
      </c>
      <c r="HA708" s="95">
        <f t="shared" si="942"/>
        <v>0</v>
      </c>
      <c r="HB708" s="51">
        <f t="shared" si="939"/>
        <v>0</v>
      </c>
      <c r="HC708" s="51">
        <f t="shared" si="940"/>
        <v>0</v>
      </c>
      <c r="HD708" s="453">
        <f t="shared" si="941"/>
        <v>0</v>
      </c>
      <c r="HE708" s="184"/>
    </row>
    <row r="709" spans="13:213">
      <c r="M709" s="49" t="str">
        <f t="shared" si="954"/>
        <v>Q</v>
      </c>
      <c r="N709" s="201">
        <f t="shared" si="944"/>
        <v>1</v>
      </c>
      <c r="O709" s="47" t="str">
        <f t="shared" si="945"/>
        <v/>
      </c>
      <c r="P709" s="47">
        <f t="shared" si="946"/>
        <v>1</v>
      </c>
      <c r="Q709" s="47">
        <f t="shared" si="947"/>
        <v>1</v>
      </c>
      <c r="R709" s="201" t="str">
        <f t="shared" si="948"/>
        <v/>
      </c>
      <c r="AE709" s="49" t="str">
        <f t="shared" si="955"/>
        <v>Q</v>
      </c>
      <c r="AF709" s="201">
        <f t="shared" si="949"/>
        <v>1</v>
      </c>
      <c r="AG709" s="47" t="str">
        <f t="shared" si="950"/>
        <v/>
      </c>
      <c r="AH709" s="47">
        <f t="shared" si="951"/>
        <v>1</v>
      </c>
      <c r="AI709" s="47">
        <f t="shared" si="952"/>
        <v>1</v>
      </c>
      <c r="AJ709" s="201" t="str">
        <f t="shared" si="953"/>
        <v/>
      </c>
      <c r="GS709" s="48">
        <v>7</v>
      </c>
      <c r="GT709" s="47">
        <v>1</v>
      </c>
      <c r="GU709" s="99" t="s">
        <v>205</v>
      </c>
      <c r="GV709" s="93">
        <v>1</v>
      </c>
      <c r="GW709" s="47" t="s">
        <v>206</v>
      </c>
      <c r="GX709" s="99" t="str">
        <f t="shared" si="937"/>
        <v>Ac1</v>
      </c>
      <c r="GY709" s="48">
        <f t="shared" si="943"/>
        <v>0</v>
      </c>
      <c r="GZ709" s="94">
        <f t="shared" si="956"/>
        <v>0</v>
      </c>
      <c r="HA709" s="95">
        <f t="shared" si="942"/>
        <v>0</v>
      </c>
      <c r="HB709" s="51">
        <f t="shared" si="939"/>
        <v>0</v>
      </c>
      <c r="HC709" s="51">
        <f t="shared" si="940"/>
        <v>0</v>
      </c>
      <c r="HD709" s="453">
        <f t="shared" si="941"/>
        <v>0</v>
      </c>
      <c r="HE709" s="184"/>
    </row>
    <row r="710" spans="13:213">
      <c r="M710" s="49" t="str">
        <f t="shared" si="954"/>
        <v>Q</v>
      </c>
      <c r="N710" s="201">
        <f t="shared" si="944"/>
        <v>1</v>
      </c>
      <c r="O710" s="47" t="str">
        <f t="shared" si="945"/>
        <v/>
      </c>
      <c r="P710" s="47">
        <f t="shared" si="946"/>
        <v>1</v>
      </c>
      <c r="Q710" s="47" t="str">
        <f t="shared" si="947"/>
        <v/>
      </c>
      <c r="R710" s="201" t="str">
        <f t="shared" si="948"/>
        <v/>
      </c>
      <c r="AE710" s="49" t="str">
        <f t="shared" si="955"/>
        <v>Q</v>
      </c>
      <c r="AF710" s="201">
        <f t="shared" si="949"/>
        <v>1</v>
      </c>
      <c r="AG710" s="47">
        <f t="shared" si="950"/>
        <v>1</v>
      </c>
      <c r="AH710" s="47" t="str">
        <f t="shared" si="951"/>
        <v/>
      </c>
      <c r="AI710" s="47" t="str">
        <f t="shared" si="952"/>
        <v/>
      </c>
      <c r="AJ710" s="201" t="str">
        <f t="shared" si="953"/>
        <v/>
      </c>
      <c r="GS710" s="48">
        <v>8</v>
      </c>
      <c r="GT710" s="47">
        <v>5</v>
      </c>
      <c r="GU710" s="99" t="s">
        <v>205</v>
      </c>
      <c r="GV710" s="93">
        <v>1</v>
      </c>
      <c r="GW710" s="47" t="s">
        <v>206</v>
      </c>
      <c r="GX710" s="99" t="str">
        <f t="shared" si="937"/>
        <v>Kg5</v>
      </c>
      <c r="GY710" s="48">
        <f t="shared" si="943"/>
        <v>200</v>
      </c>
      <c r="GZ710" s="94">
        <f t="shared" si="956"/>
        <v>373248</v>
      </c>
      <c r="HA710" s="95">
        <f t="shared" si="942"/>
        <v>469.10469714506172</v>
      </c>
      <c r="HB710" s="51">
        <f t="shared" si="939"/>
        <v>2.9758514024202597E-3</v>
      </c>
      <c r="HC710" s="51">
        <f t="shared" si="940"/>
        <v>7.1057342926211693E-3</v>
      </c>
      <c r="HD710" s="453">
        <f t="shared" si="941"/>
        <v>1.344498565884265E-2</v>
      </c>
      <c r="HE710" s="184"/>
    </row>
    <row r="711" spans="13:213">
      <c r="M711" s="49" t="str">
        <f t="shared" si="954"/>
        <v>Q</v>
      </c>
      <c r="N711" s="201">
        <f t="shared" si="944"/>
        <v>1</v>
      </c>
      <c r="O711" s="47" t="str">
        <f t="shared" si="945"/>
        <v/>
      </c>
      <c r="P711" s="47" t="str">
        <f t="shared" si="946"/>
        <v/>
      </c>
      <c r="Q711" s="47" t="str">
        <f t="shared" si="947"/>
        <v/>
      </c>
      <c r="R711" s="201" t="str">
        <f t="shared" si="948"/>
        <v/>
      </c>
      <c r="AE711" s="49" t="str">
        <f t="shared" si="955"/>
        <v>Q</v>
      </c>
      <c r="AF711" s="201">
        <f t="shared" si="949"/>
        <v>1</v>
      </c>
      <c r="AG711" s="47" t="str">
        <f t="shared" si="950"/>
        <v/>
      </c>
      <c r="AH711" s="47" t="str">
        <f t="shared" si="951"/>
        <v/>
      </c>
      <c r="AI711" s="47" t="str">
        <f t="shared" si="952"/>
        <v/>
      </c>
      <c r="AJ711" s="201" t="str">
        <f t="shared" si="953"/>
        <v/>
      </c>
      <c r="GS711" s="48">
        <v>8</v>
      </c>
      <c r="GT711" s="47">
        <v>4</v>
      </c>
      <c r="GU711" s="99" t="s">
        <v>205</v>
      </c>
      <c r="GV711" s="93">
        <v>1</v>
      </c>
      <c r="GW711" s="47" t="s">
        <v>206</v>
      </c>
      <c r="GX711" s="99" t="str">
        <f t="shared" si="937"/>
        <v>Kg4</v>
      </c>
      <c r="GY711" s="48">
        <f t="shared" si="943"/>
        <v>50</v>
      </c>
      <c r="GZ711" s="94">
        <f t="shared" si="956"/>
        <v>1575936</v>
      </c>
      <c r="HA711" s="95">
        <f t="shared" si="942"/>
        <v>111.10374406067251</v>
      </c>
      <c r="HB711" s="51">
        <f t="shared" si="939"/>
        <v>1.2564705921329985E-2</v>
      </c>
      <c r="HC711" s="51">
        <f t="shared" si="940"/>
        <v>7.5004973088779016E-3</v>
      </c>
      <c r="HD711" s="453">
        <f t="shared" si="941"/>
        <v>1.1687358024712495E-6</v>
      </c>
      <c r="HE711" s="184"/>
    </row>
    <row r="712" spans="13:213">
      <c r="M712" s="49" t="str">
        <f t="shared" si="954"/>
        <v>Q</v>
      </c>
      <c r="N712" s="201">
        <f t="shared" si="944"/>
        <v>1</v>
      </c>
      <c r="O712" s="47" t="str">
        <f t="shared" si="945"/>
        <v/>
      </c>
      <c r="P712" s="47" t="str">
        <f t="shared" si="946"/>
        <v/>
      </c>
      <c r="Q712" s="47" t="str">
        <f t="shared" si="947"/>
        <v/>
      </c>
      <c r="R712" s="201" t="str">
        <f t="shared" si="948"/>
        <v/>
      </c>
      <c r="AE712" s="49" t="str">
        <f t="shared" si="955"/>
        <v>Q</v>
      </c>
      <c r="AF712" s="201">
        <f t="shared" si="949"/>
        <v>1</v>
      </c>
      <c r="AG712" s="47" t="str">
        <f t="shared" si="950"/>
        <v/>
      </c>
      <c r="AH712" s="47" t="str">
        <f t="shared" si="951"/>
        <v/>
      </c>
      <c r="AI712" s="47" t="str">
        <f t="shared" si="952"/>
        <v/>
      </c>
      <c r="AJ712" s="201" t="str">
        <f t="shared" si="953"/>
        <v/>
      </c>
      <c r="GS712" s="48">
        <v>8</v>
      </c>
      <c r="GT712" s="47">
        <v>3</v>
      </c>
      <c r="GU712" s="99" t="s">
        <v>205</v>
      </c>
      <c r="GV712" s="93">
        <v>1</v>
      </c>
      <c r="GW712" s="47" t="s">
        <v>206</v>
      </c>
      <c r="GX712" s="99" t="str">
        <f t="shared" si="937"/>
        <v>Kg3</v>
      </c>
      <c r="GY712" s="48">
        <f t="shared" si="943"/>
        <v>10</v>
      </c>
      <c r="GZ712" s="94">
        <f t="shared" si="956"/>
        <v>1096416</v>
      </c>
      <c r="HA712" s="95">
        <f t="shared" si="942"/>
        <v>159.69521604938271</v>
      </c>
      <c r="HB712" s="51">
        <f t="shared" si="939"/>
        <v>8.7415634946095139E-3</v>
      </c>
      <c r="HC712" s="51">
        <f t="shared" si="940"/>
        <v>1.0436547242287343E-3</v>
      </c>
      <c r="HD712" s="453">
        <f t="shared" si="941"/>
        <v>2.6887510225631545E-3</v>
      </c>
      <c r="HE712" s="184"/>
    </row>
    <row r="713" spans="13:213">
      <c r="M713" s="49" t="str">
        <f t="shared" si="954"/>
        <v>Q</v>
      </c>
      <c r="N713" s="201">
        <f t="shared" si="944"/>
        <v>1</v>
      </c>
      <c r="O713" s="47">
        <f t="shared" si="945"/>
        <v>1</v>
      </c>
      <c r="P713" s="47" t="str">
        <f t="shared" si="946"/>
        <v/>
      </c>
      <c r="Q713" s="47" t="str">
        <f t="shared" si="947"/>
        <v/>
      </c>
      <c r="R713" s="201">
        <f t="shared" si="948"/>
        <v>1</v>
      </c>
      <c r="AE713" s="49" t="str">
        <f t="shared" si="955"/>
        <v>Q</v>
      </c>
      <c r="AF713" s="201">
        <f t="shared" si="949"/>
        <v>1</v>
      </c>
      <c r="AG713" s="47" t="str">
        <f t="shared" si="950"/>
        <v/>
      </c>
      <c r="AH713" s="47" t="str">
        <f t="shared" si="951"/>
        <v/>
      </c>
      <c r="AI713" s="47" t="str">
        <f t="shared" si="952"/>
        <v/>
      </c>
      <c r="AJ713" s="201">
        <f t="shared" si="953"/>
        <v>1</v>
      </c>
      <c r="GS713" s="48">
        <v>8</v>
      </c>
      <c r="GT713" s="47">
        <v>2</v>
      </c>
      <c r="GU713" s="99" t="s">
        <v>205</v>
      </c>
      <c r="GV713" s="93">
        <v>1</v>
      </c>
      <c r="GW713" s="47" t="s">
        <v>206</v>
      </c>
      <c r="GX713" s="99" t="str">
        <f t="shared" si="937"/>
        <v>Kg2</v>
      </c>
      <c r="GY713" s="48">
        <f t="shared" si="943"/>
        <v>0</v>
      </c>
      <c r="GZ713" s="94">
        <f t="shared" si="956"/>
        <v>0</v>
      </c>
      <c r="HA713" s="95">
        <f t="shared" si="942"/>
        <v>0</v>
      </c>
      <c r="HB713" s="51">
        <f t="shared" si="939"/>
        <v>0</v>
      </c>
      <c r="HC713" s="51">
        <f t="shared" si="940"/>
        <v>0</v>
      </c>
      <c r="HD713" s="453">
        <f t="shared" si="941"/>
        <v>0</v>
      </c>
      <c r="HE713" s="184"/>
    </row>
    <row r="714" spans="13:213">
      <c r="M714" s="49" t="str">
        <f t="shared" si="954"/>
        <v>Q</v>
      </c>
      <c r="N714" s="201">
        <f t="shared" si="944"/>
        <v>1</v>
      </c>
      <c r="O714" s="47" t="str">
        <f t="shared" si="945"/>
        <v/>
      </c>
      <c r="P714" s="47" t="str">
        <f t="shared" si="946"/>
        <v/>
      </c>
      <c r="Q714" s="47">
        <f t="shared" si="947"/>
        <v>1</v>
      </c>
      <c r="R714" s="201">
        <f t="shared" si="948"/>
        <v>1</v>
      </c>
      <c r="AE714" s="49" t="str">
        <f t="shared" si="955"/>
        <v>Q</v>
      </c>
      <c r="AF714" s="201">
        <f t="shared" si="949"/>
        <v>1</v>
      </c>
      <c r="AG714" s="47" t="str">
        <f t="shared" si="950"/>
        <v/>
      </c>
      <c r="AH714" s="47">
        <f t="shared" si="951"/>
        <v>1</v>
      </c>
      <c r="AI714" s="47">
        <f t="shared" si="952"/>
        <v>1</v>
      </c>
      <c r="AJ714" s="201">
        <f t="shared" si="953"/>
        <v>1</v>
      </c>
      <c r="GS714" s="48">
        <v>8</v>
      </c>
      <c r="GT714" s="47">
        <v>1</v>
      </c>
      <c r="GU714" s="99" t="s">
        <v>205</v>
      </c>
      <c r="GV714" s="93">
        <v>1</v>
      </c>
      <c r="GW714" s="47" t="s">
        <v>206</v>
      </c>
      <c r="GX714" s="99" t="str">
        <f t="shared" si="937"/>
        <v>Kg1</v>
      </c>
      <c r="GY714" s="48">
        <f t="shared" si="943"/>
        <v>0</v>
      </c>
      <c r="GZ714" s="94">
        <f t="shared" si="956"/>
        <v>0</v>
      </c>
      <c r="HA714" s="95">
        <f t="shared" si="942"/>
        <v>0</v>
      </c>
      <c r="HB714" s="51">
        <f t="shared" si="939"/>
        <v>0</v>
      </c>
      <c r="HC714" s="51">
        <f t="shared" si="940"/>
        <v>0</v>
      </c>
      <c r="HD714" s="453">
        <f t="shared" si="941"/>
        <v>0</v>
      </c>
      <c r="HE714" s="184"/>
    </row>
    <row r="715" spans="13:213">
      <c r="M715" s="49" t="str">
        <f t="shared" si="954"/>
        <v>Q</v>
      </c>
      <c r="N715" s="201">
        <f t="shared" si="944"/>
        <v>1</v>
      </c>
      <c r="O715" s="47" t="str">
        <f t="shared" si="945"/>
        <v/>
      </c>
      <c r="P715" s="47">
        <f t="shared" si="946"/>
        <v>1</v>
      </c>
      <c r="Q715" s="47">
        <f t="shared" si="947"/>
        <v>1</v>
      </c>
      <c r="R715" s="201">
        <f t="shared" si="948"/>
        <v>1</v>
      </c>
      <c r="AE715" s="49" t="str">
        <f t="shared" si="955"/>
        <v>Q</v>
      </c>
      <c r="AF715" s="201">
        <f t="shared" si="949"/>
        <v>1</v>
      </c>
      <c r="AG715" s="47">
        <f t="shared" si="950"/>
        <v>1</v>
      </c>
      <c r="AH715" s="47">
        <f t="shared" si="951"/>
        <v>1</v>
      </c>
      <c r="AI715" s="47">
        <f t="shared" si="952"/>
        <v>1</v>
      </c>
      <c r="AJ715" s="201">
        <f t="shared" si="953"/>
        <v>1</v>
      </c>
      <c r="GS715" s="48">
        <v>9</v>
      </c>
      <c r="GT715" s="47">
        <v>5</v>
      </c>
      <c r="GU715" s="99" t="s">
        <v>205</v>
      </c>
      <c r="GV715" s="93">
        <v>1</v>
      </c>
      <c r="GW715" s="47" t="s">
        <v>206</v>
      </c>
      <c r="GX715" s="99" t="str">
        <f t="shared" si="937"/>
        <v>Qn5</v>
      </c>
      <c r="GY715" s="48">
        <f t="shared" si="943"/>
        <v>100</v>
      </c>
      <c r="GZ715" s="94">
        <f t="shared" si="956"/>
        <v>1693440</v>
      </c>
      <c r="HA715" s="95">
        <f t="shared" si="942"/>
        <v>103.39450467687075</v>
      </c>
      <c r="HB715" s="51">
        <f t="shared" si="939"/>
        <v>1.3501548029499327E-2</v>
      </c>
      <c r="HC715" s="51">
        <f t="shared" si="940"/>
        <v>1.6119489830483211E-2</v>
      </c>
      <c r="HD715" s="453">
        <f t="shared" si="941"/>
        <v>6.9013950257204512E-3</v>
      </c>
      <c r="HE715" s="184"/>
    </row>
    <row r="716" spans="13:213">
      <c r="M716" s="49" t="str">
        <f t="shared" si="954"/>
        <v>Q</v>
      </c>
      <c r="N716" s="201">
        <f t="shared" si="944"/>
        <v>1</v>
      </c>
      <c r="O716" s="47" t="str">
        <f t="shared" si="945"/>
        <v/>
      </c>
      <c r="P716" s="47">
        <f t="shared" si="946"/>
        <v>1</v>
      </c>
      <c r="Q716" s="47">
        <f t="shared" si="947"/>
        <v>1</v>
      </c>
      <c r="R716" s="201">
        <f t="shared" si="948"/>
        <v>1</v>
      </c>
      <c r="AE716" s="49" t="str">
        <f t="shared" si="955"/>
        <v>Q</v>
      </c>
      <c r="AF716" s="201">
        <f t="shared" si="949"/>
        <v>1</v>
      </c>
      <c r="AG716" s="47">
        <f t="shared" si="950"/>
        <v>1</v>
      </c>
      <c r="AH716" s="47">
        <f t="shared" si="951"/>
        <v>1</v>
      </c>
      <c r="AI716" s="47">
        <f t="shared" si="952"/>
        <v>1</v>
      </c>
      <c r="AJ716" s="201">
        <f t="shared" si="953"/>
        <v>1</v>
      </c>
      <c r="GS716" s="48">
        <v>9</v>
      </c>
      <c r="GT716" s="47">
        <v>4</v>
      </c>
      <c r="GU716" s="99" t="s">
        <v>205</v>
      </c>
      <c r="GV716" s="93">
        <v>1</v>
      </c>
      <c r="GW716" s="47" t="s">
        <v>206</v>
      </c>
      <c r="GX716" s="99" t="str">
        <f t="shared" si="937"/>
        <v>Qn4</v>
      </c>
      <c r="GY716" s="48">
        <f t="shared" si="943"/>
        <v>20</v>
      </c>
      <c r="GZ716" s="94">
        <f t="shared" si="956"/>
        <v>2257920</v>
      </c>
      <c r="HA716" s="95">
        <f t="shared" si="942"/>
        <v>77.545878507653057</v>
      </c>
      <c r="HB716" s="51">
        <f t="shared" si="939"/>
        <v>1.8002064039332435E-2</v>
      </c>
      <c r="HC716" s="51">
        <f t="shared" si="940"/>
        <v>4.2985306214621899E-3</v>
      </c>
      <c r="HD716" s="453">
        <f t="shared" si="941"/>
        <v>3.0786244295677185E-3</v>
      </c>
      <c r="HE716" s="184"/>
    </row>
    <row r="717" spans="13:213">
      <c r="M717" s="49" t="str">
        <f t="shared" si="954"/>
        <v>Q</v>
      </c>
      <c r="N717" s="201">
        <f t="shared" si="944"/>
        <v>1</v>
      </c>
      <c r="O717" s="47" t="str">
        <f t="shared" si="945"/>
        <v/>
      </c>
      <c r="P717" s="47">
        <f t="shared" si="946"/>
        <v>1</v>
      </c>
      <c r="Q717" s="47">
        <f t="shared" si="947"/>
        <v>1</v>
      </c>
      <c r="R717" s="201">
        <f t="shared" si="948"/>
        <v>1</v>
      </c>
      <c r="AE717" s="49" t="str">
        <f t="shared" si="955"/>
        <v>Q</v>
      </c>
      <c r="AF717" s="201">
        <f t="shared" si="949"/>
        <v>1</v>
      </c>
      <c r="AG717" s="47">
        <f t="shared" si="950"/>
        <v>1</v>
      </c>
      <c r="AH717" s="47">
        <f t="shared" si="951"/>
        <v>1</v>
      </c>
      <c r="AI717" s="47">
        <f t="shared" si="952"/>
        <v>1</v>
      </c>
      <c r="AJ717" s="201">
        <f t="shared" si="953"/>
        <v>1</v>
      </c>
      <c r="GS717" s="48">
        <v>9</v>
      </c>
      <c r="GT717" s="47">
        <v>3</v>
      </c>
      <c r="GU717" s="99" t="s">
        <v>205</v>
      </c>
      <c r="GV717" s="93">
        <v>1</v>
      </c>
      <c r="GW717" s="47" t="s">
        <v>206</v>
      </c>
      <c r="GX717" s="99" t="str">
        <f t="shared" si="937"/>
        <v>Qn3</v>
      </c>
      <c r="GY717" s="48">
        <f t="shared" si="943"/>
        <v>10</v>
      </c>
      <c r="GZ717" s="94">
        <f t="shared" si="956"/>
        <v>18634560</v>
      </c>
      <c r="HA717" s="95">
        <f t="shared" si="942"/>
        <v>9.3961107748184016</v>
      </c>
      <c r="HB717" s="51">
        <f t="shared" si="939"/>
        <v>0.14857060589603824</v>
      </c>
      <c r="HC717" s="51">
        <f t="shared" si="940"/>
        <v>1.7737835436480134E-2</v>
      </c>
      <c r="HD717" s="453">
        <f t="shared" si="941"/>
        <v>4.5697702564550732E-2</v>
      </c>
      <c r="HE717" s="184"/>
    </row>
    <row r="718" spans="13:213">
      <c r="M718" s="49" t="str">
        <f t="shared" si="954"/>
        <v>Q</v>
      </c>
      <c r="N718" s="201">
        <f t="shared" si="944"/>
        <v>1</v>
      </c>
      <c r="O718" s="47">
        <f t="shared" si="945"/>
        <v>1</v>
      </c>
      <c r="P718" s="47">
        <f t="shared" si="946"/>
        <v>1</v>
      </c>
      <c r="Q718" s="47">
        <f t="shared" si="947"/>
        <v>1</v>
      </c>
      <c r="R718" s="201">
        <f t="shared" si="948"/>
        <v>1</v>
      </c>
      <c r="AE718" s="49" t="str">
        <f t="shared" si="955"/>
        <v>Q</v>
      </c>
      <c r="AF718" s="201">
        <f t="shared" si="949"/>
        <v>1</v>
      </c>
      <c r="AG718" s="47">
        <f t="shared" si="950"/>
        <v>1</v>
      </c>
      <c r="AH718" s="47">
        <f t="shared" si="951"/>
        <v>1</v>
      </c>
      <c r="AI718" s="47">
        <f t="shared" si="952"/>
        <v>1</v>
      </c>
      <c r="AJ718" s="201">
        <f t="shared" si="953"/>
        <v>1</v>
      </c>
      <c r="GS718" s="48">
        <v>9</v>
      </c>
      <c r="GT718" s="47">
        <v>2</v>
      </c>
      <c r="GU718" s="99" t="s">
        <v>205</v>
      </c>
      <c r="GV718" s="93">
        <v>1</v>
      </c>
      <c r="GW718" s="47" t="s">
        <v>206</v>
      </c>
      <c r="GX718" s="99" t="str">
        <f t="shared" si="937"/>
        <v>Qn2</v>
      </c>
      <c r="GY718" s="48">
        <f t="shared" si="943"/>
        <v>0</v>
      </c>
      <c r="GZ718" s="94">
        <f t="shared" si="956"/>
        <v>0</v>
      </c>
      <c r="HA718" s="95">
        <f t="shared" si="942"/>
        <v>0</v>
      </c>
      <c r="HB718" s="51">
        <f t="shared" si="939"/>
        <v>0</v>
      </c>
      <c r="HC718" s="51">
        <f t="shared" si="940"/>
        <v>0</v>
      </c>
      <c r="HD718" s="453">
        <f t="shared" si="941"/>
        <v>0</v>
      </c>
      <c r="HE718" s="184"/>
    </row>
    <row r="719" spans="13:213">
      <c r="M719" s="49" t="str">
        <f t="shared" si="954"/>
        <v>Q</v>
      </c>
      <c r="N719" s="201">
        <f t="shared" si="944"/>
        <v>1</v>
      </c>
      <c r="O719" s="47">
        <f t="shared" si="945"/>
        <v>1</v>
      </c>
      <c r="P719" s="47">
        <f t="shared" si="946"/>
        <v>1</v>
      </c>
      <c r="Q719" s="47">
        <f t="shared" si="947"/>
        <v>1</v>
      </c>
      <c r="R719" s="201">
        <f t="shared" si="948"/>
        <v>1</v>
      </c>
      <c r="AE719" s="49" t="str">
        <f t="shared" si="955"/>
        <v>Q</v>
      </c>
      <c r="AF719" s="201">
        <f t="shared" si="949"/>
        <v>1</v>
      </c>
      <c r="AG719" s="47">
        <f t="shared" si="950"/>
        <v>1</v>
      </c>
      <c r="AH719" s="47">
        <f t="shared" si="951"/>
        <v>1</v>
      </c>
      <c r="AI719" s="47">
        <f t="shared" si="952"/>
        <v>1</v>
      </c>
      <c r="AJ719" s="201">
        <f t="shared" si="953"/>
        <v>1</v>
      </c>
      <c r="GS719" s="48">
        <v>9</v>
      </c>
      <c r="GT719" s="47">
        <v>1</v>
      </c>
      <c r="GU719" s="99" t="s">
        <v>205</v>
      </c>
      <c r="GV719" s="93">
        <v>1</v>
      </c>
      <c r="GW719" s="47" t="s">
        <v>206</v>
      </c>
      <c r="GX719" s="99" t="str">
        <f t="shared" si="937"/>
        <v>Qn1</v>
      </c>
      <c r="GY719" s="48">
        <f t="shared" si="943"/>
        <v>0</v>
      </c>
      <c r="GZ719" s="94">
        <f t="shared" si="956"/>
        <v>0</v>
      </c>
      <c r="HA719" s="95">
        <f t="shared" si="942"/>
        <v>0</v>
      </c>
      <c r="HB719" s="51">
        <f t="shared" si="939"/>
        <v>0</v>
      </c>
      <c r="HC719" s="51">
        <f t="shared" si="940"/>
        <v>0</v>
      </c>
      <c r="HD719" s="453">
        <f t="shared" si="941"/>
        <v>0</v>
      </c>
      <c r="HE719" s="184"/>
    </row>
    <row r="720" spans="13:213">
      <c r="M720" s="49" t="str">
        <f t="shared" si="954"/>
        <v>Q</v>
      </c>
      <c r="N720" s="201">
        <f t="shared" si="944"/>
        <v>1</v>
      </c>
      <c r="O720" s="47" t="str">
        <f t="shared" si="945"/>
        <v/>
      </c>
      <c r="P720" s="47">
        <f t="shared" si="946"/>
        <v>1</v>
      </c>
      <c r="Q720" s="47">
        <f t="shared" si="947"/>
        <v>1</v>
      </c>
      <c r="R720" s="201">
        <f t="shared" si="948"/>
        <v>1</v>
      </c>
      <c r="AE720" s="49" t="str">
        <f t="shared" si="955"/>
        <v>Q</v>
      </c>
      <c r="AF720" s="201">
        <f t="shared" si="949"/>
        <v>1</v>
      </c>
      <c r="AG720" s="47" t="str">
        <f t="shared" si="950"/>
        <v/>
      </c>
      <c r="AH720" s="47">
        <f t="shared" si="951"/>
        <v>1</v>
      </c>
      <c r="AI720" s="47">
        <f t="shared" si="952"/>
        <v>1</v>
      </c>
      <c r="AJ720" s="201">
        <f t="shared" si="953"/>
        <v>1</v>
      </c>
      <c r="GS720" s="48">
        <v>10</v>
      </c>
      <c r="GT720" s="47">
        <v>5</v>
      </c>
      <c r="GU720" s="99" t="s">
        <v>205</v>
      </c>
      <c r="GV720" s="93">
        <v>1</v>
      </c>
      <c r="GW720" s="47" t="s">
        <v>206</v>
      </c>
      <c r="GX720" s="99" t="str">
        <f t="shared" si="937"/>
        <v>Jk5</v>
      </c>
      <c r="GY720" s="48">
        <f t="shared" si="943"/>
        <v>100</v>
      </c>
      <c r="GZ720" s="94">
        <f t="shared" si="956"/>
        <v>2090880</v>
      </c>
      <c r="HA720" s="95">
        <f t="shared" si="942"/>
        <v>83.741003787878782</v>
      </c>
      <c r="HB720" s="51">
        <f t="shared" si="939"/>
        <v>1.6670278689483863E-2</v>
      </c>
      <c r="HC720" s="51">
        <f t="shared" si="940"/>
        <v>1.9902635402943555E-2</v>
      </c>
      <c r="HD720" s="453">
        <f t="shared" si="941"/>
        <v>8.5211101848181089E-3</v>
      </c>
      <c r="HE720" s="184"/>
    </row>
    <row r="721" spans="13:213">
      <c r="M721" s="49" t="str">
        <f t="shared" si="954"/>
        <v>Q</v>
      </c>
      <c r="N721" s="201">
        <f t="shared" si="944"/>
        <v>1</v>
      </c>
      <c r="O721" s="47" t="str">
        <f t="shared" si="945"/>
        <v/>
      </c>
      <c r="P721" s="47">
        <f t="shared" si="946"/>
        <v>1</v>
      </c>
      <c r="Q721" s="47">
        <f t="shared" si="947"/>
        <v>1</v>
      </c>
      <c r="R721" s="201">
        <f t="shared" si="948"/>
        <v>1</v>
      </c>
      <c r="AE721" s="49" t="str">
        <f t="shared" si="955"/>
        <v>Q</v>
      </c>
      <c r="AF721" s="201">
        <f t="shared" si="949"/>
        <v>1</v>
      </c>
      <c r="AG721" s="47" t="str">
        <f t="shared" si="950"/>
        <v/>
      </c>
      <c r="AH721" s="47">
        <f t="shared" si="951"/>
        <v>1</v>
      </c>
      <c r="AI721" s="47">
        <f t="shared" si="952"/>
        <v>1</v>
      </c>
      <c r="AJ721" s="201">
        <f t="shared" si="953"/>
        <v>1</v>
      </c>
      <c r="GS721" s="48">
        <v>10</v>
      </c>
      <c r="GT721" s="47">
        <v>4</v>
      </c>
      <c r="GU721" s="99" t="s">
        <v>205</v>
      </c>
      <c r="GV721" s="93">
        <v>1</v>
      </c>
      <c r="GW721" s="47" t="s">
        <v>206</v>
      </c>
      <c r="GX721" s="99" t="str">
        <f t="shared" si="937"/>
        <v>Jk4</v>
      </c>
      <c r="GY721" s="48">
        <f t="shared" si="943"/>
        <v>20</v>
      </c>
      <c r="GZ721" s="94">
        <f t="shared" si="956"/>
        <v>4460544</v>
      </c>
      <c r="HA721" s="95">
        <f t="shared" si="942"/>
        <v>39.25359552556818</v>
      </c>
      <c r="HB721" s="51">
        <f t="shared" si="939"/>
        <v>3.5563261204232241E-2</v>
      </c>
      <c r="HC721" s="51">
        <f t="shared" si="940"/>
        <v>8.4917911052559171E-3</v>
      </c>
      <c r="HD721" s="453">
        <f t="shared" si="941"/>
        <v>6.0818539751460229E-3</v>
      </c>
      <c r="HE721" s="184"/>
    </row>
    <row r="722" spans="13:213">
      <c r="M722" s="49" t="str">
        <f t="shared" si="954"/>
        <v>Q</v>
      </c>
      <c r="N722" s="201">
        <f t="shared" si="944"/>
        <v>1</v>
      </c>
      <c r="O722" s="47" t="str">
        <f t="shared" si="945"/>
        <v/>
      </c>
      <c r="P722" s="47">
        <f t="shared" si="946"/>
        <v>1</v>
      </c>
      <c r="Q722" s="47">
        <f t="shared" si="947"/>
        <v>1</v>
      </c>
      <c r="R722" s="201">
        <f t="shared" si="948"/>
        <v>1</v>
      </c>
      <c r="AE722" s="49" t="str">
        <f t="shared" si="955"/>
        <v>Q</v>
      </c>
      <c r="AF722" s="201">
        <f t="shared" si="949"/>
        <v>1</v>
      </c>
      <c r="AG722" s="47" t="str">
        <f t="shared" si="950"/>
        <v/>
      </c>
      <c r="AH722" s="47">
        <f t="shared" si="951"/>
        <v>1</v>
      </c>
      <c r="AI722" s="47">
        <f t="shared" si="952"/>
        <v>1</v>
      </c>
      <c r="AJ722" s="201">
        <f t="shared" si="953"/>
        <v>1</v>
      </c>
      <c r="GS722" s="48">
        <v>10</v>
      </c>
      <c r="GT722" s="47">
        <v>3</v>
      </c>
      <c r="GU722" s="99" t="s">
        <v>205</v>
      </c>
      <c r="GV722" s="93">
        <v>1</v>
      </c>
      <c r="GW722" s="47" t="s">
        <v>206</v>
      </c>
      <c r="GX722" s="99" t="str">
        <f t="shared" si="937"/>
        <v>Jk3</v>
      </c>
      <c r="GY722" s="48">
        <f t="shared" si="943"/>
        <v>10</v>
      </c>
      <c r="GZ722" s="94">
        <f t="shared" si="956"/>
        <v>4913568</v>
      </c>
      <c r="HA722" s="95">
        <f t="shared" si="942"/>
        <v>35.634469696969695</v>
      </c>
      <c r="HB722" s="51">
        <f t="shared" si="939"/>
        <v>3.9175154920287079E-2</v>
      </c>
      <c r="HC722" s="51">
        <f t="shared" si="940"/>
        <v>4.6771193196917353E-3</v>
      </c>
      <c r="HD722" s="453">
        <f t="shared" si="941"/>
        <v>1.2049587915931173E-2</v>
      </c>
      <c r="HE722" s="184"/>
    </row>
    <row r="723" spans="13:213">
      <c r="M723" s="49" t="str">
        <f t="shared" si="954"/>
        <v>Q</v>
      </c>
      <c r="N723" s="201">
        <f t="shared" si="944"/>
        <v>1</v>
      </c>
      <c r="O723" s="47" t="str">
        <f t="shared" si="945"/>
        <v/>
      </c>
      <c r="P723" s="47">
        <f t="shared" si="946"/>
        <v>1</v>
      </c>
      <c r="Q723" s="47">
        <f t="shared" si="947"/>
        <v>1</v>
      </c>
      <c r="R723" s="201" t="str">
        <f t="shared" si="948"/>
        <v/>
      </c>
      <c r="AE723" s="49" t="str">
        <f t="shared" si="955"/>
        <v>Q</v>
      </c>
      <c r="AF723" s="201" t="str">
        <f t="shared" si="949"/>
        <v/>
      </c>
      <c r="AG723" s="47" t="str">
        <f t="shared" si="950"/>
        <v/>
      </c>
      <c r="AH723" s="47" t="str">
        <f t="shared" si="951"/>
        <v/>
      </c>
      <c r="AI723" s="47">
        <f t="shared" si="952"/>
        <v>1</v>
      </c>
      <c r="AJ723" s="201" t="str">
        <f t="shared" si="953"/>
        <v/>
      </c>
      <c r="GS723" s="48">
        <v>10</v>
      </c>
      <c r="GT723" s="47">
        <v>2</v>
      </c>
      <c r="GU723" s="99" t="s">
        <v>205</v>
      </c>
      <c r="GV723" s="93">
        <v>1</v>
      </c>
      <c r="GW723" s="47" t="s">
        <v>206</v>
      </c>
      <c r="GX723" s="99" t="str">
        <f t="shared" si="937"/>
        <v>Jk2</v>
      </c>
      <c r="GY723" s="48">
        <f t="shared" si="943"/>
        <v>0</v>
      </c>
      <c r="GZ723" s="94">
        <f t="shared" si="956"/>
        <v>0</v>
      </c>
      <c r="HA723" s="95">
        <f t="shared" si="942"/>
        <v>0</v>
      </c>
      <c r="HB723" s="51">
        <f t="shared" si="939"/>
        <v>0</v>
      </c>
      <c r="HC723" s="51">
        <f t="shared" si="940"/>
        <v>0</v>
      </c>
      <c r="HD723" s="453">
        <f t="shared" si="941"/>
        <v>0</v>
      </c>
      <c r="HE723" s="184"/>
    </row>
    <row r="724" spans="13:213">
      <c r="M724" s="49" t="str">
        <f t="shared" si="954"/>
        <v>Q</v>
      </c>
      <c r="N724" s="201">
        <f t="shared" si="944"/>
        <v>1</v>
      </c>
      <c r="O724" s="47" t="str">
        <f t="shared" si="945"/>
        <v/>
      </c>
      <c r="P724" s="47" t="str">
        <f t="shared" si="946"/>
        <v/>
      </c>
      <c r="Q724" s="47">
        <f t="shared" si="947"/>
        <v>1</v>
      </c>
      <c r="R724" s="201" t="str">
        <f t="shared" si="948"/>
        <v/>
      </c>
      <c r="AE724" s="49" t="str">
        <f t="shared" si="955"/>
        <v>Q</v>
      </c>
      <c r="AF724" s="201" t="str">
        <f t="shared" si="949"/>
        <v/>
      </c>
      <c r="AG724" s="47" t="str">
        <f t="shared" si="950"/>
        <v/>
      </c>
      <c r="AH724" s="47" t="str">
        <f t="shared" si="951"/>
        <v/>
      </c>
      <c r="AI724" s="47">
        <f t="shared" si="952"/>
        <v>1</v>
      </c>
      <c r="AJ724" s="201" t="str">
        <f t="shared" si="953"/>
        <v/>
      </c>
      <c r="GS724" s="48">
        <v>10</v>
      </c>
      <c r="GT724" s="47">
        <v>1</v>
      </c>
      <c r="GU724" s="99" t="s">
        <v>205</v>
      </c>
      <c r="GV724" s="93">
        <v>1</v>
      </c>
      <c r="GW724" s="47" t="s">
        <v>206</v>
      </c>
      <c r="GX724" s="99" t="str">
        <f t="shared" si="937"/>
        <v>Jk1</v>
      </c>
      <c r="GY724" s="48">
        <f t="shared" si="943"/>
        <v>0</v>
      </c>
      <c r="GZ724" s="94">
        <f t="shared" si="956"/>
        <v>0</v>
      </c>
      <c r="HA724" s="95">
        <f t="shared" si="942"/>
        <v>0</v>
      </c>
      <c r="HB724" s="51">
        <f t="shared" si="939"/>
        <v>0</v>
      </c>
      <c r="HC724" s="51">
        <f t="shared" si="940"/>
        <v>0</v>
      </c>
      <c r="HD724" s="453">
        <f t="shared" si="941"/>
        <v>0</v>
      </c>
      <c r="HE724" s="184"/>
    </row>
    <row r="725" spans="13:213">
      <c r="M725" s="49" t="str">
        <f t="shared" si="954"/>
        <v>Q</v>
      </c>
      <c r="N725" s="201">
        <f t="shared" si="944"/>
        <v>1</v>
      </c>
      <c r="O725" s="47" t="str">
        <f t="shared" si="945"/>
        <v/>
      </c>
      <c r="P725" s="47" t="str">
        <f t="shared" si="946"/>
        <v/>
      </c>
      <c r="Q725" s="47">
        <f t="shared" si="947"/>
        <v>1</v>
      </c>
      <c r="R725" s="201" t="str">
        <f t="shared" si="948"/>
        <v/>
      </c>
      <c r="AE725" s="49" t="str">
        <f t="shared" si="955"/>
        <v>Q</v>
      </c>
      <c r="AF725" s="201" t="str">
        <f t="shared" si="949"/>
        <v/>
      </c>
      <c r="AG725" s="47" t="str">
        <f t="shared" si="950"/>
        <v/>
      </c>
      <c r="AH725" s="47" t="str">
        <f t="shared" si="951"/>
        <v/>
      </c>
      <c r="AI725" s="47">
        <f t="shared" si="952"/>
        <v>1</v>
      </c>
      <c r="AJ725" s="201" t="str">
        <f t="shared" si="953"/>
        <v/>
      </c>
      <c r="GS725" s="48">
        <v>11</v>
      </c>
      <c r="GT725" s="47">
        <v>5</v>
      </c>
      <c r="GU725" s="99" t="s">
        <v>205</v>
      </c>
      <c r="GV725" s="93">
        <v>1</v>
      </c>
      <c r="GW725" s="47" t="s">
        <v>206</v>
      </c>
      <c r="GX725" s="99" t="str">
        <f t="shared" si="937"/>
        <v>Te5</v>
      </c>
      <c r="GY725" s="48">
        <f t="shared" si="943"/>
        <v>100</v>
      </c>
      <c r="GZ725" s="94">
        <f t="shared" si="956"/>
        <v>1347840</v>
      </c>
      <c r="HA725" s="95">
        <f t="shared" si="942"/>
        <v>129.90591613247864</v>
      </c>
      <c r="HB725" s="51">
        <f t="shared" si="939"/>
        <v>1.0746130064295383E-2</v>
      </c>
      <c r="HC725" s="51">
        <f t="shared" si="940"/>
        <v>1.2829798028343779E-2</v>
      </c>
      <c r="HD725" s="453">
        <f t="shared" si="941"/>
        <v>5.4929470612877064E-3</v>
      </c>
      <c r="HE725" s="184"/>
    </row>
    <row r="726" spans="13:213">
      <c r="M726" s="49" t="str">
        <f t="shared" si="954"/>
        <v>Q</v>
      </c>
      <c r="N726" s="201">
        <f t="shared" si="944"/>
        <v>1</v>
      </c>
      <c r="O726" s="47" t="str">
        <f t="shared" si="945"/>
        <v/>
      </c>
      <c r="P726" s="47" t="str">
        <f t="shared" si="946"/>
        <v/>
      </c>
      <c r="Q726" s="47">
        <f t="shared" si="947"/>
        <v>1</v>
      </c>
      <c r="R726" s="201">
        <f t="shared" si="948"/>
        <v>1</v>
      </c>
      <c r="AE726" s="49" t="str">
        <f t="shared" si="955"/>
        <v>Q</v>
      </c>
      <c r="AF726" s="201">
        <f t="shared" si="949"/>
        <v>1</v>
      </c>
      <c r="AG726" s="47" t="str">
        <f t="shared" si="950"/>
        <v/>
      </c>
      <c r="AH726" s="47" t="str">
        <f t="shared" si="951"/>
        <v/>
      </c>
      <c r="AI726" s="47">
        <f t="shared" si="952"/>
        <v>1</v>
      </c>
      <c r="AJ726" s="201">
        <f t="shared" si="953"/>
        <v>1</v>
      </c>
      <c r="GS726" s="48">
        <v>11</v>
      </c>
      <c r="GT726" s="47">
        <v>4</v>
      </c>
      <c r="GU726" s="99" t="s">
        <v>205</v>
      </c>
      <c r="GV726" s="93">
        <v>1</v>
      </c>
      <c r="GW726" s="47" t="s">
        <v>206</v>
      </c>
      <c r="GX726" s="99" t="str">
        <f t="shared" si="937"/>
        <v>Te4</v>
      </c>
      <c r="GY726" s="48">
        <f t="shared" si="943"/>
        <v>20</v>
      </c>
      <c r="GZ726" s="94">
        <f t="shared" si="956"/>
        <v>2875392</v>
      </c>
      <c r="HA726" s="95">
        <f t="shared" si="942"/>
        <v>60.893398187099358</v>
      </c>
      <c r="HB726" s="51">
        <f t="shared" si="939"/>
        <v>2.2925077470496817E-2</v>
      </c>
      <c r="HC726" s="51">
        <f t="shared" si="940"/>
        <v>5.4740471587600122E-3</v>
      </c>
      <c r="HD726" s="453">
        <f t="shared" si="941"/>
        <v>3.9205339674495019E-3</v>
      </c>
      <c r="HE726" s="184"/>
    </row>
    <row r="727" spans="13:213">
      <c r="M727" s="49" t="str">
        <f t="shared" si="954"/>
        <v>Q</v>
      </c>
      <c r="N727" s="201">
        <f t="shared" si="944"/>
        <v>1</v>
      </c>
      <c r="O727" s="47" t="str">
        <f t="shared" si="945"/>
        <v/>
      </c>
      <c r="P727" s="47" t="str">
        <f t="shared" si="946"/>
        <v/>
      </c>
      <c r="Q727" s="47">
        <f t="shared" si="947"/>
        <v>1</v>
      </c>
      <c r="R727" s="201">
        <f t="shared" si="948"/>
        <v>1</v>
      </c>
      <c r="AE727" s="49" t="str">
        <f t="shared" si="955"/>
        <v>Q</v>
      </c>
      <c r="AF727" s="201">
        <f t="shared" si="949"/>
        <v>1</v>
      </c>
      <c r="AG727" s="47" t="str">
        <f t="shared" si="950"/>
        <v/>
      </c>
      <c r="AH727" s="47" t="str">
        <f t="shared" si="951"/>
        <v/>
      </c>
      <c r="AI727" s="47">
        <f t="shared" si="952"/>
        <v>1</v>
      </c>
      <c r="AJ727" s="201">
        <f t="shared" si="953"/>
        <v>1</v>
      </c>
      <c r="GS727" s="48">
        <v>11</v>
      </c>
      <c r="GT727" s="47">
        <v>3</v>
      </c>
      <c r="GU727" s="99" t="s">
        <v>205</v>
      </c>
      <c r="GV727" s="93">
        <v>1</v>
      </c>
      <c r="GW727" s="47" t="s">
        <v>206</v>
      </c>
      <c r="GX727" s="99" t="str">
        <f t="shared" si="937"/>
        <v>Te3</v>
      </c>
      <c r="GY727" s="48">
        <f t="shared" si="943"/>
        <v>10</v>
      </c>
      <c r="GZ727" s="94">
        <f t="shared" si="956"/>
        <v>2727504</v>
      </c>
      <c r="HA727" s="95">
        <f t="shared" si="942"/>
        <v>64.195099255583131</v>
      </c>
      <c r="HB727" s="51">
        <f t="shared" si="939"/>
        <v>2.1745988199553295E-2</v>
      </c>
      <c r="HC727" s="51">
        <f t="shared" si="940"/>
        <v>2.5962521843467894E-3</v>
      </c>
      <c r="HD727" s="453">
        <f t="shared" si="941"/>
        <v>6.6886830993392061E-3</v>
      </c>
      <c r="HE727" s="184"/>
    </row>
    <row r="728" spans="13:213">
      <c r="M728" s="49" t="str">
        <f t="shared" si="954"/>
        <v>Q</v>
      </c>
      <c r="N728" s="201">
        <f t="shared" si="944"/>
        <v>1</v>
      </c>
      <c r="O728" s="47" t="str">
        <f t="shared" si="945"/>
        <v/>
      </c>
      <c r="P728" s="47" t="str">
        <f t="shared" si="946"/>
        <v/>
      </c>
      <c r="Q728" s="47">
        <f t="shared" si="947"/>
        <v>1</v>
      </c>
      <c r="R728" s="201">
        <f t="shared" si="948"/>
        <v>1</v>
      </c>
      <c r="AE728" s="49" t="str">
        <f t="shared" si="955"/>
        <v>Q</v>
      </c>
      <c r="AF728" s="201">
        <f t="shared" si="949"/>
        <v>1</v>
      </c>
      <c r="AG728" s="47" t="str">
        <f t="shared" si="950"/>
        <v/>
      </c>
      <c r="AH728" s="47" t="str">
        <f t="shared" si="951"/>
        <v/>
      </c>
      <c r="AI728" s="47">
        <f t="shared" si="952"/>
        <v>1</v>
      </c>
      <c r="AJ728" s="201" t="str">
        <f t="shared" si="953"/>
        <v/>
      </c>
      <c r="GS728" s="48">
        <v>11</v>
      </c>
      <c r="GT728" s="47">
        <v>2</v>
      </c>
      <c r="GU728" s="99" t="s">
        <v>205</v>
      </c>
      <c r="GV728" s="93">
        <v>1</v>
      </c>
      <c r="GW728" s="47" t="s">
        <v>206</v>
      </c>
      <c r="GX728" s="99" t="str">
        <f t="shared" si="937"/>
        <v>Te2</v>
      </c>
      <c r="GY728" s="48">
        <f t="shared" si="943"/>
        <v>0</v>
      </c>
      <c r="GZ728" s="94">
        <f t="shared" si="956"/>
        <v>0</v>
      </c>
      <c r="HA728" s="95">
        <f t="shared" si="942"/>
        <v>0</v>
      </c>
      <c r="HB728" s="51">
        <f t="shared" si="939"/>
        <v>0</v>
      </c>
      <c r="HC728" s="51">
        <f t="shared" si="940"/>
        <v>0</v>
      </c>
      <c r="HD728" s="453">
        <f t="shared" si="941"/>
        <v>0</v>
      </c>
      <c r="HE728" s="184"/>
    </row>
    <row r="729" spans="13:213">
      <c r="M729" s="49" t="str">
        <f t="shared" si="954"/>
        <v>Q</v>
      </c>
      <c r="N729" s="201">
        <f t="shared" si="944"/>
        <v>1</v>
      </c>
      <c r="O729" s="47" t="str">
        <f t="shared" si="945"/>
        <v/>
      </c>
      <c r="P729" s="47" t="str">
        <f t="shared" si="946"/>
        <v/>
      </c>
      <c r="Q729" s="47">
        <f t="shared" si="947"/>
        <v>1</v>
      </c>
      <c r="R729" s="201">
        <f t="shared" si="948"/>
        <v>1</v>
      </c>
      <c r="AE729" s="49" t="str">
        <f t="shared" si="955"/>
        <v>Q</v>
      </c>
      <c r="AF729" s="201" t="str">
        <f t="shared" si="949"/>
        <v/>
      </c>
      <c r="AG729" s="47" t="str">
        <f t="shared" si="950"/>
        <v/>
      </c>
      <c r="AH729" s="47" t="str">
        <f t="shared" si="951"/>
        <v/>
      </c>
      <c r="AI729" s="47">
        <f t="shared" si="952"/>
        <v>1</v>
      </c>
      <c r="AJ729" s="201" t="str">
        <f t="shared" si="953"/>
        <v/>
      </c>
      <c r="GS729" s="48">
        <v>11</v>
      </c>
      <c r="GT729" s="47">
        <v>1</v>
      </c>
      <c r="GU729" s="99" t="s">
        <v>205</v>
      </c>
      <c r="GV729" s="93">
        <v>1</v>
      </c>
      <c r="GW729" s="47" t="s">
        <v>206</v>
      </c>
      <c r="GX729" s="99" t="str">
        <f t="shared" si="937"/>
        <v>Te1</v>
      </c>
      <c r="GY729" s="48">
        <f t="shared" si="943"/>
        <v>0</v>
      </c>
      <c r="GZ729" s="94">
        <f t="shared" si="956"/>
        <v>0</v>
      </c>
      <c r="HA729" s="95">
        <f t="shared" si="942"/>
        <v>0</v>
      </c>
      <c r="HB729" s="51">
        <f t="shared" si="939"/>
        <v>0</v>
      </c>
      <c r="HC729" s="51">
        <f t="shared" si="940"/>
        <v>0</v>
      </c>
      <c r="HD729" s="453">
        <f t="shared" si="941"/>
        <v>0</v>
      </c>
      <c r="HE729" s="184"/>
    </row>
    <row r="730" spans="13:213">
      <c r="M730" s="49" t="str">
        <f t="shared" si="954"/>
        <v>Q</v>
      </c>
      <c r="N730" s="201">
        <f t="shared" ref="N730:N761" si="957">IF(AND(COUNTIF(H36:H38,$AL$26)=0,COUNTIF(H36:H38,$M730)=0,H39&lt;&gt;""),1,"")</f>
        <v>1</v>
      </c>
      <c r="O730" s="47" t="str">
        <f t="shared" ref="O730:O761" si="958">IF(AND(COUNTIF(I36:I39,$AL$26)=0,COUNTIF(I36:I39,$M730)=0,I39&lt;&gt;""),1,"")</f>
        <v/>
      </c>
      <c r="P730" s="47" t="str">
        <f t="shared" ref="P730:P761" si="959">IF(AND(COUNTIF(J36:J39,$AL$26)=0,COUNTIF(J36:J39,$M730)=0,J39&lt;&gt;""),1,"")</f>
        <v/>
      </c>
      <c r="Q730" s="47">
        <f t="shared" ref="Q730:Q761" si="960">IF(AND(COUNTIF(K36:K39,$AL$26)=0,COUNTIF(K36:K39,$M730)=0,K39&lt;&gt;""),1,"")</f>
        <v>1</v>
      </c>
      <c r="R730" s="201">
        <f t="shared" ref="R730:R761" si="961">IF(AND(COUNTIF(L36:L38,$AL$26)=0,COUNTIF(L36:L38,$M730)=0,L39&lt;&gt;""),1,"")</f>
        <v>1</v>
      </c>
      <c r="AE730" s="49" t="str">
        <f t="shared" si="955"/>
        <v>Q</v>
      </c>
      <c r="AF730" s="201" t="str">
        <f t="shared" ref="AF730:AF761" si="962">IF(AND(COUNTIF(Z36:Z38,$AL$26)=0,COUNTIF(Z36:Z38,$AE730)=0,Z39&lt;&gt;""),1,"")</f>
        <v/>
      </c>
      <c r="AG730" s="47" t="str">
        <f t="shared" ref="AG730:AG761" si="963">IF(AND(COUNTIF(AA36:AA39,$AL$26)=0,COUNTIF(AA36:AA39,$AE730)=0,AA39&lt;&gt;""),1,"")</f>
        <v/>
      </c>
      <c r="AH730" s="47" t="str">
        <f t="shared" ref="AH730:AH761" si="964">IF(AND(COUNTIF(AB36:AB39,$AL$26)=0,COUNTIF(AB36:AB39,$AE730)=0,AB39&lt;&gt;""),1,"")</f>
        <v/>
      </c>
      <c r="AI730" s="47">
        <f t="shared" ref="AI730:AI761" si="965">IF(AND(COUNTIF(AC36:AC39,$AL$26)=0,COUNTIF(AC36:AC39,$AE730)=0,AC39&lt;&gt;""),1,"")</f>
        <v>1</v>
      </c>
      <c r="AJ730" s="201" t="str">
        <f t="shared" ref="AJ730:AJ761" si="966">IF(AND(COUNTIF(AD36:AD38,$AL$26)=0,COUNTIF(AD36:AD38,$AE730)=0,AD39&lt;&gt;""),1,"")</f>
        <v/>
      </c>
      <c r="GS730" s="48">
        <v>12</v>
      </c>
      <c r="GT730" s="47">
        <v>5</v>
      </c>
      <c r="GU730" s="99" t="s">
        <v>205</v>
      </c>
      <c r="GV730" s="93">
        <v>1</v>
      </c>
      <c r="GW730" s="47" t="s">
        <v>206</v>
      </c>
      <c r="GX730" s="99" t="str">
        <f t="shared" si="937"/>
        <v>Nn5</v>
      </c>
      <c r="GY730" s="48">
        <f t="shared" si="943"/>
        <v>100</v>
      </c>
      <c r="GZ730" s="94">
        <f t="shared" si="956"/>
        <v>1492992</v>
      </c>
      <c r="HA730" s="95">
        <f t="shared" si="942"/>
        <v>117.27617428626543</v>
      </c>
      <c r="HB730" s="51">
        <f t="shared" si="939"/>
        <v>1.1903405609681039E-2</v>
      </c>
      <c r="HC730" s="51">
        <f t="shared" si="940"/>
        <v>1.4211468585242339E-2</v>
      </c>
      <c r="HD730" s="453">
        <f t="shared" si="941"/>
        <v>6.0844952063494589E-3</v>
      </c>
      <c r="HE730" s="184"/>
    </row>
    <row r="731" spans="13:213">
      <c r="M731" s="49" t="str">
        <f t="shared" ref="M731:M762" si="967">M730</f>
        <v>Q</v>
      </c>
      <c r="N731" s="201" t="str">
        <f t="shared" si="957"/>
        <v/>
      </c>
      <c r="O731" s="47" t="str">
        <f t="shared" si="958"/>
        <v/>
      </c>
      <c r="P731" s="47" t="str">
        <f t="shared" si="959"/>
        <v/>
      </c>
      <c r="Q731" s="47">
        <f t="shared" si="960"/>
        <v>1</v>
      </c>
      <c r="R731" s="201">
        <f t="shared" si="961"/>
        <v>1</v>
      </c>
      <c r="AE731" s="49" t="str">
        <f t="shared" ref="AE731:AE762" si="968">AE730</f>
        <v>Q</v>
      </c>
      <c r="AF731" s="201" t="str">
        <f t="shared" si="962"/>
        <v/>
      </c>
      <c r="AG731" s="47" t="str">
        <f t="shared" si="963"/>
        <v/>
      </c>
      <c r="AH731" s="47" t="str">
        <f t="shared" si="964"/>
        <v/>
      </c>
      <c r="AI731" s="47">
        <f t="shared" si="965"/>
        <v>1</v>
      </c>
      <c r="AJ731" s="201">
        <f t="shared" si="966"/>
        <v>1</v>
      </c>
      <c r="GS731" s="48">
        <v>12</v>
      </c>
      <c r="GT731" s="47">
        <v>4</v>
      </c>
      <c r="GU731" s="99" t="s">
        <v>205</v>
      </c>
      <c r="GV731" s="93">
        <v>1</v>
      </c>
      <c r="GW731" s="47" t="s">
        <v>206</v>
      </c>
      <c r="GX731" s="99" t="str">
        <f t="shared" si="937"/>
        <v>Nn4</v>
      </c>
      <c r="GY731" s="48">
        <f t="shared" si="943"/>
        <v>20</v>
      </c>
      <c r="GZ731" s="94">
        <f t="shared" si="956"/>
        <v>10202112</v>
      </c>
      <c r="HA731" s="95">
        <f t="shared" si="942"/>
        <v>17.16236696872177</v>
      </c>
      <c r="HB731" s="51">
        <f t="shared" si="939"/>
        <v>8.1339938332820438E-2</v>
      </c>
      <c r="HC731" s="51">
        <f t="shared" si="940"/>
        <v>1.9422340399831199E-2</v>
      </c>
      <c r="HD731" s="453">
        <f t="shared" si="941"/>
        <v>1.3910356096046793E-2</v>
      </c>
      <c r="HE731" s="184"/>
    </row>
    <row r="732" spans="13:213">
      <c r="M732" s="49" t="str">
        <f t="shared" si="967"/>
        <v>Q</v>
      </c>
      <c r="N732" s="201" t="str">
        <f t="shared" si="957"/>
        <v/>
      </c>
      <c r="O732" s="47" t="str">
        <f t="shared" si="958"/>
        <v/>
      </c>
      <c r="P732" s="47" t="str">
        <f t="shared" si="959"/>
        <v/>
      </c>
      <c r="Q732" s="47">
        <f t="shared" si="960"/>
        <v>1</v>
      </c>
      <c r="R732" s="201">
        <f t="shared" si="961"/>
        <v>1</v>
      </c>
      <c r="AE732" s="49" t="str">
        <f t="shared" si="968"/>
        <v>Q</v>
      </c>
      <c r="AF732" s="201" t="str">
        <f t="shared" si="962"/>
        <v/>
      </c>
      <c r="AG732" s="47" t="str">
        <f t="shared" si="963"/>
        <v/>
      </c>
      <c r="AH732" s="47" t="str">
        <f t="shared" si="964"/>
        <v/>
      </c>
      <c r="AI732" s="47">
        <f t="shared" si="965"/>
        <v>1</v>
      </c>
      <c r="AJ732" s="201">
        <f t="shared" si="966"/>
        <v>1</v>
      </c>
      <c r="GS732" s="48">
        <v>12</v>
      </c>
      <c r="GT732" s="47">
        <v>3</v>
      </c>
      <c r="GU732" s="99" t="s">
        <v>205</v>
      </c>
      <c r="GV732" s="93">
        <v>1</v>
      </c>
      <c r="GW732" s="47" t="s">
        <v>206</v>
      </c>
      <c r="GX732" s="99" t="str">
        <f t="shared" si="937"/>
        <v>Nn3</v>
      </c>
      <c r="GY732" s="48">
        <f t="shared" si="943"/>
        <v>10</v>
      </c>
      <c r="GZ732" s="94">
        <f t="shared" si="956"/>
        <v>12994560</v>
      </c>
      <c r="HA732" s="95">
        <f t="shared" si="942"/>
        <v>13.474283854166666</v>
      </c>
      <c r="HB732" s="51">
        <f t="shared" si="939"/>
        <v>0.1036037154916683</v>
      </c>
      <c r="HC732" s="51">
        <f t="shared" si="940"/>
        <v>1.2369241176044259E-2</v>
      </c>
      <c r="HD732" s="453">
        <f t="shared" si="941"/>
        <v>3.1866678785933689E-2</v>
      </c>
      <c r="HE732" s="184"/>
    </row>
    <row r="733" spans="13:213">
      <c r="M733" s="49" t="str">
        <f t="shared" si="967"/>
        <v>Q</v>
      </c>
      <c r="N733" s="201" t="str">
        <f t="shared" si="957"/>
        <v/>
      </c>
      <c r="O733" s="47" t="str">
        <f t="shared" si="958"/>
        <v/>
      </c>
      <c r="P733" s="47" t="str">
        <f t="shared" si="959"/>
        <v/>
      </c>
      <c r="Q733" s="47">
        <f t="shared" si="960"/>
        <v>1</v>
      </c>
      <c r="R733" s="201">
        <f t="shared" si="961"/>
        <v>1</v>
      </c>
      <c r="AE733" s="49" t="str">
        <f t="shared" si="968"/>
        <v>Q</v>
      </c>
      <c r="AF733" s="201" t="str">
        <f t="shared" si="962"/>
        <v/>
      </c>
      <c r="AG733" s="47" t="str">
        <f t="shared" si="963"/>
        <v/>
      </c>
      <c r="AH733" s="47" t="str">
        <f t="shared" si="964"/>
        <v/>
      </c>
      <c r="AI733" s="47">
        <f t="shared" si="965"/>
        <v>1</v>
      </c>
      <c r="AJ733" s="201" t="str">
        <f t="shared" si="966"/>
        <v/>
      </c>
      <c r="GS733" s="48">
        <v>12</v>
      </c>
      <c r="GT733" s="47">
        <v>2</v>
      </c>
      <c r="GU733" s="99" t="s">
        <v>205</v>
      </c>
      <c r="GV733" s="93">
        <v>1</v>
      </c>
      <c r="GW733" s="47" t="s">
        <v>206</v>
      </c>
      <c r="GX733" s="99" t="str">
        <f t="shared" si="937"/>
        <v>Nn2</v>
      </c>
      <c r="GY733" s="48">
        <f t="shared" si="943"/>
        <v>0</v>
      </c>
      <c r="GZ733" s="94">
        <f t="shared" si="956"/>
        <v>0</v>
      </c>
      <c r="HA733" s="95">
        <f t="shared" si="942"/>
        <v>0</v>
      </c>
      <c r="HB733" s="51">
        <f t="shared" si="939"/>
        <v>0</v>
      </c>
      <c r="HC733" s="51">
        <f t="shared" si="940"/>
        <v>0</v>
      </c>
      <c r="HD733" s="453">
        <f t="shared" si="941"/>
        <v>0</v>
      </c>
      <c r="HE733" s="184"/>
    </row>
    <row r="734" spans="13:213">
      <c r="M734" s="49" t="str">
        <f t="shared" si="967"/>
        <v>Q</v>
      </c>
      <c r="N734" s="201" t="str">
        <f t="shared" si="957"/>
        <v/>
      </c>
      <c r="O734" s="47" t="str">
        <f t="shared" si="958"/>
        <v/>
      </c>
      <c r="P734" s="47" t="str">
        <f t="shared" si="959"/>
        <v/>
      </c>
      <c r="Q734" s="47">
        <f t="shared" si="960"/>
        <v>1</v>
      </c>
      <c r="R734" s="201">
        <f t="shared" si="961"/>
        <v>1</v>
      </c>
      <c r="AE734" s="49" t="str">
        <f t="shared" si="968"/>
        <v>Q</v>
      </c>
      <c r="AF734" s="201">
        <f t="shared" si="962"/>
        <v>1</v>
      </c>
      <c r="AG734" s="47" t="str">
        <f t="shared" si="963"/>
        <v/>
      </c>
      <c r="AH734" s="47" t="str">
        <f t="shared" si="964"/>
        <v/>
      </c>
      <c r="AI734" s="47">
        <f t="shared" si="965"/>
        <v>1</v>
      </c>
      <c r="AJ734" s="201" t="str">
        <f t="shared" si="966"/>
        <v/>
      </c>
      <c r="GS734" s="48">
        <v>12</v>
      </c>
      <c r="GT734" s="47">
        <v>1</v>
      </c>
      <c r="GU734" s="99" t="s">
        <v>205</v>
      </c>
      <c r="GV734" s="93">
        <v>1</v>
      </c>
      <c r="GW734" s="47" t="s">
        <v>206</v>
      </c>
      <c r="GX734" s="99" t="str">
        <f t="shared" si="937"/>
        <v>Nn1</v>
      </c>
      <c r="GY734" s="48">
        <f t="shared" si="943"/>
        <v>0</v>
      </c>
      <c r="GZ734" s="94">
        <f t="shared" si="956"/>
        <v>0</v>
      </c>
      <c r="HA734" s="95">
        <f t="shared" si="942"/>
        <v>0</v>
      </c>
      <c r="HB734" s="51">
        <f t="shared" si="939"/>
        <v>0</v>
      </c>
      <c r="HC734" s="51">
        <f t="shared" si="940"/>
        <v>0</v>
      </c>
      <c r="HD734" s="453">
        <f t="shared" si="941"/>
        <v>0</v>
      </c>
      <c r="HE734" s="185"/>
    </row>
    <row r="735" spans="13:213">
      <c r="M735" s="49" t="str">
        <f t="shared" si="967"/>
        <v>Q</v>
      </c>
      <c r="N735" s="201" t="str">
        <f t="shared" si="957"/>
        <v/>
      </c>
      <c r="O735" s="47" t="str">
        <f t="shared" si="958"/>
        <v/>
      </c>
      <c r="P735" s="47" t="str">
        <f t="shared" si="959"/>
        <v/>
      </c>
      <c r="Q735" s="47">
        <f t="shared" si="960"/>
        <v>1</v>
      </c>
      <c r="R735" s="201">
        <f t="shared" si="961"/>
        <v>1</v>
      </c>
      <c r="AE735" s="49" t="str">
        <f t="shared" si="968"/>
        <v>Q</v>
      </c>
      <c r="AF735" s="201">
        <f t="shared" si="962"/>
        <v>1</v>
      </c>
      <c r="AG735" s="47" t="str">
        <f t="shared" si="963"/>
        <v/>
      </c>
      <c r="AH735" s="47" t="str">
        <f t="shared" si="964"/>
        <v/>
      </c>
      <c r="AI735" s="47">
        <f t="shared" si="965"/>
        <v>1</v>
      </c>
      <c r="AJ735" s="201" t="str">
        <f t="shared" si="966"/>
        <v/>
      </c>
      <c r="GS735" s="48">
        <v>13</v>
      </c>
      <c r="GT735" s="47">
        <v>5</v>
      </c>
      <c r="GU735" s="99" t="s">
        <v>205</v>
      </c>
      <c r="GV735" s="93">
        <v>1</v>
      </c>
      <c r="GW735" s="141" t="s">
        <v>130</v>
      </c>
      <c r="GX735" s="99" t="str">
        <f t="shared" si="937"/>
        <v>Sc5</v>
      </c>
      <c r="GY735" s="48">
        <f t="shared" si="943"/>
        <v>1800</v>
      </c>
      <c r="GZ735" s="94">
        <f t="shared" si="956"/>
        <v>1152</v>
      </c>
      <c r="HA735" s="95">
        <f t="shared" si="942"/>
        <v>151989.921875</v>
      </c>
      <c r="HB735" s="51">
        <f t="shared" si="939"/>
        <v>9.1847265506798137E-6</v>
      </c>
      <c r="HC735" s="51">
        <f t="shared" si="940"/>
        <v>1.9738150812836583E-4</v>
      </c>
      <c r="HD735" s="453">
        <f t="shared" si="941"/>
        <v>5.6014193879703458E-3</v>
      </c>
      <c r="HE735" s="185"/>
    </row>
    <row r="736" spans="13:213">
      <c r="M736" s="49" t="str">
        <f t="shared" si="967"/>
        <v>Q</v>
      </c>
      <c r="N736" s="201" t="str">
        <f t="shared" si="957"/>
        <v/>
      </c>
      <c r="O736" s="47" t="str">
        <f t="shared" si="958"/>
        <v/>
      </c>
      <c r="P736" s="47" t="str">
        <f t="shared" si="959"/>
        <v/>
      </c>
      <c r="Q736" s="47">
        <f t="shared" si="960"/>
        <v>1</v>
      </c>
      <c r="R736" s="201">
        <f t="shared" si="961"/>
        <v>1</v>
      </c>
      <c r="AE736" s="49" t="str">
        <f t="shared" si="968"/>
        <v>Q</v>
      </c>
      <c r="AF736" s="201">
        <f t="shared" si="962"/>
        <v>1</v>
      </c>
      <c r="AG736" s="47" t="str">
        <f t="shared" si="963"/>
        <v/>
      </c>
      <c r="AH736" s="47">
        <f t="shared" si="964"/>
        <v>1</v>
      </c>
      <c r="AI736" s="47">
        <f t="shared" si="965"/>
        <v>1</v>
      </c>
      <c r="AJ736" s="201">
        <f t="shared" si="966"/>
        <v>1</v>
      </c>
      <c r="GS736" s="48">
        <v>13</v>
      </c>
      <c r="GT736" s="47">
        <v>4</v>
      </c>
      <c r="GU736" s="99" t="s">
        <v>205</v>
      </c>
      <c r="GV736" s="93">
        <v>1</v>
      </c>
      <c r="GW736" s="141" t="s">
        <v>130</v>
      </c>
      <c r="GX736" s="99" t="str">
        <f t="shared" si="937"/>
        <v>Sc4</v>
      </c>
      <c r="GY736" s="48">
        <f t="shared" si="943"/>
        <v>600</v>
      </c>
      <c r="GZ736" s="94">
        <f t="shared" si="956"/>
        <v>62208</v>
      </c>
      <c r="HA736" s="95">
        <f t="shared" si="942"/>
        <v>2814.6281828703704</v>
      </c>
      <c r="HB736" s="51">
        <f t="shared" si="939"/>
        <v>4.9597523373670995E-4</v>
      </c>
      <c r="HC736" s="51">
        <f t="shared" si="940"/>
        <v>3.5528671463105847E-3</v>
      </c>
      <c r="HD736" s="453">
        <f t="shared" si="941"/>
        <v>2.9928222994147213E-2</v>
      </c>
      <c r="HE736" s="184"/>
    </row>
    <row r="737" spans="13:213">
      <c r="M737" s="49" t="str">
        <f t="shared" si="967"/>
        <v>Q</v>
      </c>
      <c r="N737" s="201" t="str">
        <f t="shared" si="957"/>
        <v/>
      </c>
      <c r="O737" s="47" t="str">
        <f t="shared" si="958"/>
        <v/>
      </c>
      <c r="P737" s="47">
        <f t="shared" si="959"/>
        <v>1</v>
      </c>
      <c r="Q737" s="47">
        <f t="shared" si="960"/>
        <v>1</v>
      </c>
      <c r="R737" s="201">
        <f t="shared" si="961"/>
        <v>1</v>
      </c>
      <c r="AE737" s="49" t="str">
        <f t="shared" si="968"/>
        <v>Q</v>
      </c>
      <c r="AF737" s="201" t="str">
        <f t="shared" si="962"/>
        <v/>
      </c>
      <c r="AG737" s="47" t="str">
        <f t="shared" si="963"/>
        <v/>
      </c>
      <c r="AH737" s="47">
        <f t="shared" si="964"/>
        <v>1</v>
      </c>
      <c r="AI737" s="47">
        <f t="shared" si="965"/>
        <v>1</v>
      </c>
      <c r="AJ737" s="201">
        <f t="shared" si="966"/>
        <v>1</v>
      </c>
      <c r="GS737" s="48">
        <v>13</v>
      </c>
      <c r="GT737" s="47">
        <v>3</v>
      </c>
      <c r="GU737" s="99" t="s">
        <v>205</v>
      </c>
      <c r="GV737" s="93">
        <v>1</v>
      </c>
      <c r="GW737" s="141" t="s">
        <v>130</v>
      </c>
      <c r="GX737" s="99" t="str">
        <f t="shared" si="937"/>
        <v>Sc3</v>
      </c>
      <c r="GY737" s="48">
        <f t="shared" si="943"/>
        <v>120</v>
      </c>
      <c r="GZ737" s="94">
        <f t="shared" si="956"/>
        <v>1286584</v>
      </c>
      <c r="HA737" s="95">
        <f t="shared" si="942"/>
        <v>136.09091205859858</v>
      </c>
      <c r="HB737" s="51">
        <f t="shared" si="939"/>
        <v>1.0257744986527637E-2</v>
      </c>
      <c r="HC737" s="51">
        <f t="shared" si="940"/>
        <v>1.4696058463763045E-2</v>
      </c>
      <c r="HD737" s="453">
        <f t="shared" si="941"/>
        <v>1.0197813916415095E-2</v>
      </c>
      <c r="HE737" s="184"/>
    </row>
    <row r="738" spans="13:213">
      <c r="M738" s="49" t="str">
        <f t="shared" si="967"/>
        <v>Q</v>
      </c>
      <c r="N738" s="201" t="str">
        <f t="shared" si="957"/>
        <v/>
      </c>
      <c r="O738" s="47" t="str">
        <f t="shared" si="958"/>
        <v/>
      </c>
      <c r="P738" s="47">
        <f t="shared" si="959"/>
        <v>1</v>
      </c>
      <c r="Q738" s="47">
        <f t="shared" si="960"/>
        <v>1</v>
      </c>
      <c r="R738" s="201" t="str">
        <f t="shared" si="961"/>
        <v/>
      </c>
      <c r="AE738" s="49" t="str">
        <f t="shared" si="968"/>
        <v>Q</v>
      </c>
      <c r="AF738" s="201" t="str">
        <f t="shared" si="962"/>
        <v/>
      </c>
      <c r="AG738" s="47" t="str">
        <f t="shared" si="963"/>
        <v/>
      </c>
      <c r="AH738" s="47">
        <f t="shared" si="964"/>
        <v>1</v>
      </c>
      <c r="AI738" s="47">
        <f t="shared" si="965"/>
        <v>1</v>
      </c>
      <c r="AJ738" s="201" t="str">
        <f t="shared" si="966"/>
        <v/>
      </c>
      <c r="GS738" s="48">
        <v>13</v>
      </c>
      <c r="GT738" s="47">
        <v>2</v>
      </c>
      <c r="GU738" s="99" t="s">
        <v>205</v>
      </c>
      <c r="GV738" s="93">
        <v>1</v>
      </c>
      <c r="GW738" s="141" t="s">
        <v>130</v>
      </c>
      <c r="GX738" s="99" t="str">
        <f t="shared" si="937"/>
        <v>Sc2</v>
      </c>
      <c r="GY738" s="48">
        <f t="shared" si="943"/>
        <v>0</v>
      </c>
      <c r="GZ738" s="94">
        <f t="shared" si="956"/>
        <v>0</v>
      </c>
      <c r="HA738" s="95">
        <f t="shared" si="942"/>
        <v>0</v>
      </c>
      <c r="HB738" s="51">
        <f t="shared" si="939"/>
        <v>0</v>
      </c>
      <c r="HC738" s="51">
        <f t="shared" si="940"/>
        <v>0</v>
      </c>
      <c r="HD738" s="453">
        <f t="shared" si="941"/>
        <v>0</v>
      </c>
      <c r="HE738" s="184"/>
    </row>
    <row r="739" spans="13:213">
      <c r="M739" s="49" t="str">
        <f t="shared" si="967"/>
        <v>Q</v>
      </c>
      <c r="N739" s="201" t="str">
        <f t="shared" si="957"/>
        <v/>
      </c>
      <c r="O739" s="47" t="str">
        <f t="shared" si="958"/>
        <v/>
      </c>
      <c r="P739" s="47">
        <f t="shared" si="959"/>
        <v>1</v>
      </c>
      <c r="Q739" s="47">
        <f t="shared" si="960"/>
        <v>1</v>
      </c>
      <c r="R739" s="201" t="str">
        <f t="shared" si="961"/>
        <v/>
      </c>
      <c r="AE739" s="49" t="str">
        <f t="shared" si="968"/>
        <v>Q</v>
      </c>
      <c r="AF739" s="201" t="str">
        <f t="shared" si="962"/>
        <v/>
      </c>
      <c r="AG739" s="47" t="str">
        <f t="shared" si="963"/>
        <v/>
      </c>
      <c r="AH739" s="47">
        <f t="shared" si="964"/>
        <v>1</v>
      </c>
      <c r="AI739" s="47">
        <f t="shared" si="965"/>
        <v>1</v>
      </c>
      <c r="AJ739" s="201" t="str">
        <f t="shared" si="966"/>
        <v/>
      </c>
      <c r="GS739" s="48">
        <v>1</v>
      </c>
      <c r="GT739" s="47">
        <v>5</v>
      </c>
      <c r="GU739" s="97" t="s">
        <v>240</v>
      </c>
      <c r="GV739" s="93">
        <f>+$GU$672</f>
        <v>5</v>
      </c>
      <c r="GW739" s="47" t="s">
        <v>206</v>
      </c>
      <c r="GX739" s="99" t="str">
        <f t="shared" ref="GX739:GX802" si="969">CONCATENATE(INDEX($AV$4:$AV$16,MATCH(GS739,$AT$4:$AT$16,0)),GT739)</f>
        <v>Wd5</v>
      </c>
      <c r="GY739" s="48">
        <f t="shared" si="943"/>
        <v>0</v>
      </c>
      <c r="GZ739" s="306">
        <f t="shared" ref="GZ739:GZ770" si="970">SUMIF($DS$86:$DS$159,GX739,$EG$86:$EG$159)*$GX$671/$AN$56*$AN$4/$AN$42</f>
        <v>0</v>
      </c>
      <c r="HA739" s="95">
        <f>IF(GZ739=0,0,$AN$4/GZ739)</f>
        <v>0</v>
      </c>
      <c r="HB739" s="51">
        <f t="shared" ref="HB739:HB802" si="971">GZ739/$GZ$306</f>
        <v>0</v>
      </c>
      <c r="HC739" s="51">
        <f t="shared" ref="HC739:HC802" si="972">PRODUCT(GY739:GZ739)/$AN$4/$AM$19</f>
        <v>0</v>
      </c>
      <c r="HD739" s="453">
        <f t="shared" ref="HD739:HD802" si="973">(GY739/$AM$19-HC$931)^2*GZ739/$AN$4</f>
        <v>0</v>
      </c>
      <c r="HE739" s="184"/>
    </row>
    <row r="740" spans="13:213">
      <c r="M740" s="49" t="str">
        <f t="shared" si="967"/>
        <v>Q</v>
      </c>
      <c r="N740" s="201">
        <f t="shared" si="957"/>
        <v>1</v>
      </c>
      <c r="O740" s="47" t="str">
        <f t="shared" si="958"/>
        <v/>
      </c>
      <c r="P740" s="47">
        <f t="shared" si="959"/>
        <v>1</v>
      </c>
      <c r="Q740" s="47">
        <f t="shared" si="960"/>
        <v>1</v>
      </c>
      <c r="R740" s="201" t="str">
        <f t="shared" si="961"/>
        <v/>
      </c>
      <c r="AE740" s="49" t="str">
        <f t="shared" si="968"/>
        <v>Q</v>
      </c>
      <c r="AF740" s="201" t="str">
        <f t="shared" si="962"/>
        <v/>
      </c>
      <c r="AG740" s="47" t="str">
        <f t="shared" si="963"/>
        <v/>
      </c>
      <c r="AH740" s="47">
        <f t="shared" si="964"/>
        <v>1</v>
      </c>
      <c r="AI740" s="47">
        <f t="shared" si="965"/>
        <v>1</v>
      </c>
      <c r="AJ740" s="201" t="str">
        <f t="shared" si="966"/>
        <v/>
      </c>
      <c r="GS740" s="48">
        <v>1</v>
      </c>
      <c r="GT740" s="47">
        <v>4</v>
      </c>
      <c r="GU740" s="97" t="s">
        <v>240</v>
      </c>
      <c r="GV740" s="93">
        <f t="shared" ref="GV740:GV802" si="974">+$GU$672</f>
        <v>5</v>
      </c>
      <c r="GW740" s="47" t="s">
        <v>206</v>
      </c>
      <c r="GX740" s="99" t="str">
        <f t="shared" si="969"/>
        <v>Wd4</v>
      </c>
      <c r="GY740" s="48">
        <f t="shared" si="943"/>
        <v>0</v>
      </c>
      <c r="GZ740" s="306">
        <f t="shared" si="970"/>
        <v>0</v>
      </c>
      <c r="HA740" s="95">
        <f t="shared" ref="HA740:HA802" si="975">IF(GZ740=0,0,$AN$4/GZ740)</f>
        <v>0</v>
      </c>
      <c r="HB740" s="51">
        <f t="shared" si="971"/>
        <v>0</v>
      </c>
      <c r="HC740" s="51">
        <f t="shared" si="972"/>
        <v>0</v>
      </c>
      <c r="HD740" s="453">
        <f t="shared" si="973"/>
        <v>0</v>
      </c>
      <c r="HE740" s="68"/>
    </row>
    <row r="741" spans="13:213">
      <c r="M741" s="49" t="str">
        <f t="shared" si="967"/>
        <v>Q</v>
      </c>
      <c r="N741" s="201">
        <f t="shared" si="957"/>
        <v>1</v>
      </c>
      <c r="O741" s="47" t="str">
        <f t="shared" si="958"/>
        <v/>
      </c>
      <c r="P741" s="47">
        <f t="shared" si="959"/>
        <v>1</v>
      </c>
      <c r="Q741" s="47">
        <f t="shared" si="960"/>
        <v>1</v>
      </c>
      <c r="R741" s="201" t="str">
        <f t="shared" si="961"/>
        <v/>
      </c>
      <c r="AE741" s="49" t="str">
        <f t="shared" si="968"/>
        <v>Q</v>
      </c>
      <c r="AF741" s="201" t="str">
        <f t="shared" si="962"/>
        <v/>
      </c>
      <c r="AG741" s="47" t="str">
        <f t="shared" si="963"/>
        <v/>
      </c>
      <c r="AH741" s="47">
        <f t="shared" si="964"/>
        <v>1</v>
      </c>
      <c r="AI741" s="47">
        <f t="shared" si="965"/>
        <v>1</v>
      </c>
      <c r="AJ741" s="201" t="str">
        <f t="shared" si="966"/>
        <v/>
      </c>
      <c r="GS741" s="48">
        <v>1</v>
      </c>
      <c r="GT741" s="47">
        <v>3</v>
      </c>
      <c r="GU741" s="97" t="s">
        <v>240</v>
      </c>
      <c r="GV741" s="93">
        <f t="shared" si="974"/>
        <v>5</v>
      </c>
      <c r="GW741" s="47" t="s">
        <v>206</v>
      </c>
      <c r="GX741" s="99" t="str">
        <f t="shared" si="969"/>
        <v>Wd3</v>
      </c>
      <c r="GY741" s="48">
        <f t="shared" si="943"/>
        <v>0</v>
      </c>
      <c r="GZ741" s="306">
        <f t="shared" si="970"/>
        <v>0</v>
      </c>
      <c r="HA741" s="95">
        <f t="shared" si="975"/>
        <v>0</v>
      </c>
      <c r="HB741" s="51">
        <f t="shared" si="971"/>
        <v>0</v>
      </c>
      <c r="HC741" s="51">
        <f t="shared" si="972"/>
        <v>0</v>
      </c>
      <c r="HD741" s="453">
        <f t="shared" si="973"/>
        <v>0</v>
      </c>
      <c r="HE741" s="68"/>
    </row>
    <row r="742" spans="13:213">
      <c r="M742" s="49" t="str">
        <f t="shared" si="967"/>
        <v>Q</v>
      </c>
      <c r="N742" s="201">
        <f t="shared" si="957"/>
        <v>1</v>
      </c>
      <c r="O742" s="47" t="str">
        <f t="shared" si="958"/>
        <v/>
      </c>
      <c r="P742" s="47">
        <f t="shared" si="959"/>
        <v>1</v>
      </c>
      <c r="Q742" s="47">
        <f t="shared" si="960"/>
        <v>1</v>
      </c>
      <c r="R742" s="201" t="str">
        <f t="shared" si="961"/>
        <v/>
      </c>
      <c r="AE742" s="49" t="str">
        <f t="shared" si="968"/>
        <v>Q</v>
      </c>
      <c r="AF742" s="201" t="str">
        <f t="shared" si="962"/>
        <v/>
      </c>
      <c r="AG742" s="47" t="str">
        <f t="shared" si="963"/>
        <v/>
      </c>
      <c r="AH742" s="47">
        <f t="shared" si="964"/>
        <v>1</v>
      </c>
      <c r="AI742" s="47">
        <f t="shared" si="965"/>
        <v>1</v>
      </c>
      <c r="AJ742" s="201" t="str">
        <f t="shared" si="966"/>
        <v/>
      </c>
      <c r="GS742" s="48">
        <v>1</v>
      </c>
      <c r="GT742" s="47">
        <v>2</v>
      </c>
      <c r="GU742" s="97" t="s">
        <v>240</v>
      </c>
      <c r="GV742" s="93">
        <f t="shared" si="974"/>
        <v>5</v>
      </c>
      <c r="GW742" s="47" t="s">
        <v>206</v>
      </c>
      <c r="GX742" s="99" t="str">
        <f t="shared" si="969"/>
        <v>Wd2</v>
      </c>
      <c r="GY742" s="48">
        <f t="shared" si="943"/>
        <v>0</v>
      </c>
      <c r="GZ742" s="306">
        <f t="shared" si="970"/>
        <v>0</v>
      </c>
      <c r="HA742" s="95">
        <f t="shared" si="975"/>
        <v>0</v>
      </c>
      <c r="HB742" s="51">
        <f t="shared" si="971"/>
        <v>0</v>
      </c>
      <c r="HC742" s="51">
        <f t="shared" si="972"/>
        <v>0</v>
      </c>
      <c r="HD742" s="453">
        <f t="shared" si="973"/>
        <v>0</v>
      </c>
      <c r="HE742" s="68"/>
    </row>
    <row r="743" spans="13:213">
      <c r="M743" s="49" t="str">
        <f t="shared" si="967"/>
        <v>Q</v>
      </c>
      <c r="N743" s="201">
        <f t="shared" si="957"/>
        <v>1</v>
      </c>
      <c r="O743" s="47" t="str">
        <f t="shared" si="958"/>
        <v/>
      </c>
      <c r="P743" s="47" t="str">
        <f t="shared" si="959"/>
        <v/>
      </c>
      <c r="Q743" s="47">
        <f t="shared" si="960"/>
        <v>1</v>
      </c>
      <c r="R743" s="201" t="str">
        <f t="shared" si="961"/>
        <v/>
      </c>
      <c r="AE743" s="49" t="str">
        <f t="shared" si="968"/>
        <v>Q</v>
      </c>
      <c r="AF743" s="201">
        <f t="shared" si="962"/>
        <v>1</v>
      </c>
      <c r="AG743" s="47" t="str">
        <f t="shared" si="963"/>
        <v/>
      </c>
      <c r="AH743" s="47" t="str">
        <f t="shared" si="964"/>
        <v/>
      </c>
      <c r="AI743" s="47">
        <f t="shared" si="965"/>
        <v>1</v>
      </c>
      <c r="AJ743" s="201" t="str">
        <f t="shared" si="966"/>
        <v/>
      </c>
      <c r="GS743" s="48">
        <v>1</v>
      </c>
      <c r="GT743" s="47">
        <v>1</v>
      </c>
      <c r="GU743" s="97" t="s">
        <v>240</v>
      </c>
      <c r="GV743" s="93">
        <f t="shared" si="974"/>
        <v>5</v>
      </c>
      <c r="GW743" s="47" t="s">
        <v>206</v>
      </c>
      <c r="GX743" s="99" t="str">
        <f t="shared" si="969"/>
        <v>Wd1</v>
      </c>
      <c r="GY743" s="48">
        <f t="shared" si="943"/>
        <v>0</v>
      </c>
      <c r="GZ743" s="306">
        <f t="shared" si="970"/>
        <v>0</v>
      </c>
      <c r="HA743" s="95">
        <f t="shared" si="975"/>
        <v>0</v>
      </c>
      <c r="HB743" s="51">
        <f t="shared" si="971"/>
        <v>0</v>
      </c>
      <c r="HC743" s="51">
        <f t="shared" si="972"/>
        <v>0</v>
      </c>
      <c r="HD743" s="453">
        <f t="shared" si="973"/>
        <v>0</v>
      </c>
      <c r="HE743" s="68"/>
    </row>
    <row r="744" spans="13:213">
      <c r="M744" s="49" t="str">
        <f t="shared" si="967"/>
        <v>Q</v>
      </c>
      <c r="N744" s="201">
        <f t="shared" si="957"/>
        <v>1</v>
      </c>
      <c r="O744" s="47" t="str">
        <f t="shared" si="958"/>
        <v/>
      </c>
      <c r="P744" s="47" t="str">
        <f t="shared" si="959"/>
        <v/>
      </c>
      <c r="Q744" s="47">
        <f t="shared" si="960"/>
        <v>1</v>
      </c>
      <c r="R744" s="201">
        <f t="shared" si="961"/>
        <v>1</v>
      </c>
      <c r="AE744" s="49" t="str">
        <f t="shared" si="968"/>
        <v>Q</v>
      </c>
      <c r="AF744" s="201">
        <f t="shared" si="962"/>
        <v>1</v>
      </c>
      <c r="AG744" s="47" t="str">
        <f t="shared" si="963"/>
        <v/>
      </c>
      <c r="AH744" s="47" t="str">
        <f t="shared" si="964"/>
        <v/>
      </c>
      <c r="AI744" s="47">
        <f t="shared" si="965"/>
        <v>1</v>
      </c>
      <c r="AJ744" s="201" t="str">
        <f t="shared" si="966"/>
        <v/>
      </c>
      <c r="GS744" s="48">
        <v>2</v>
      </c>
      <c r="GT744" s="47">
        <v>5</v>
      </c>
      <c r="GU744" s="97" t="s">
        <v>240</v>
      </c>
      <c r="GV744" s="93">
        <f t="shared" si="974"/>
        <v>5</v>
      </c>
      <c r="GW744" s="47" t="s">
        <v>206</v>
      </c>
      <c r="GX744" s="99" t="str">
        <f t="shared" si="969"/>
        <v>Pa5</v>
      </c>
      <c r="GY744" s="48">
        <f t="shared" ref="GY744:GY807" si="976">INDEX($AW$44:$BA$56,GS744,GT744)*GV744*IF(GW744="Scatter",$AM$19,1)</f>
        <v>10000</v>
      </c>
      <c r="GZ744" s="306">
        <f t="shared" si="970"/>
        <v>2259.9452433665815</v>
      </c>
      <c r="HA744" s="95">
        <f t="shared" si="975"/>
        <v>77476.385993834716</v>
      </c>
      <c r="HB744" s="51">
        <f t="shared" si="971"/>
        <v>1.8018211006798259E-5</v>
      </c>
      <c r="HC744" s="51">
        <f t="shared" si="972"/>
        <v>2.1511930961768066E-3</v>
      </c>
      <c r="HD744" s="453">
        <f t="shared" si="973"/>
        <v>0.35500460733207589</v>
      </c>
      <c r="HE744" s="68"/>
    </row>
    <row r="745" spans="13:213">
      <c r="M745" s="49" t="str">
        <f t="shared" si="967"/>
        <v>Q</v>
      </c>
      <c r="N745" s="201">
        <f t="shared" si="957"/>
        <v>1</v>
      </c>
      <c r="O745" s="47" t="str">
        <f t="shared" si="958"/>
        <v/>
      </c>
      <c r="P745" s="47" t="str">
        <f t="shared" si="959"/>
        <v/>
      </c>
      <c r="Q745" s="47">
        <f t="shared" si="960"/>
        <v>1</v>
      </c>
      <c r="R745" s="201" t="str">
        <f t="shared" si="961"/>
        <v/>
      </c>
      <c r="AE745" s="49" t="str">
        <f t="shared" si="968"/>
        <v>Q</v>
      </c>
      <c r="AF745" s="201">
        <f t="shared" si="962"/>
        <v>1</v>
      </c>
      <c r="AG745" s="47" t="str">
        <f t="shared" si="963"/>
        <v/>
      </c>
      <c r="AH745" s="47" t="str">
        <f t="shared" si="964"/>
        <v/>
      </c>
      <c r="AI745" s="47">
        <f t="shared" si="965"/>
        <v>1</v>
      </c>
      <c r="AJ745" s="201" t="str">
        <f t="shared" si="966"/>
        <v/>
      </c>
      <c r="GS745" s="48">
        <v>2</v>
      </c>
      <c r="GT745" s="47">
        <v>4</v>
      </c>
      <c r="GU745" s="97" t="s">
        <v>240</v>
      </c>
      <c r="GV745" s="93">
        <f t="shared" si="974"/>
        <v>5</v>
      </c>
      <c r="GW745" s="47" t="s">
        <v>206</v>
      </c>
      <c r="GX745" s="99" t="str">
        <f t="shared" si="969"/>
        <v>Pa4</v>
      </c>
      <c r="GY745" s="48">
        <f t="shared" si="976"/>
        <v>2500</v>
      </c>
      <c r="GZ745" s="306">
        <f t="shared" si="970"/>
        <v>14877.97285216333</v>
      </c>
      <c r="HA745" s="95">
        <f t="shared" si="975"/>
        <v>11768.564961088816</v>
      </c>
      <c r="HB745" s="51">
        <f t="shared" si="971"/>
        <v>1.1861988912808856E-4</v>
      </c>
      <c r="HC745" s="51">
        <f t="shared" si="972"/>
        <v>3.5405053041243279E-3</v>
      </c>
      <c r="HD745" s="453">
        <f t="shared" si="973"/>
        <v>0.14175830746551643</v>
      </c>
      <c r="HE745" s="68"/>
    </row>
    <row r="746" spans="13:213">
      <c r="M746" s="49" t="str">
        <f t="shared" si="967"/>
        <v>Q</v>
      </c>
      <c r="N746" s="201">
        <f t="shared" si="957"/>
        <v>1</v>
      </c>
      <c r="O746" s="47" t="str">
        <f t="shared" si="958"/>
        <v/>
      </c>
      <c r="P746" s="47" t="str">
        <f t="shared" si="959"/>
        <v/>
      </c>
      <c r="Q746" s="47">
        <f t="shared" si="960"/>
        <v>1</v>
      </c>
      <c r="R746" s="201" t="str">
        <f t="shared" si="961"/>
        <v/>
      </c>
      <c r="AE746" s="49" t="str">
        <f t="shared" si="968"/>
        <v>Q</v>
      </c>
      <c r="AF746" s="201">
        <f t="shared" si="962"/>
        <v>1</v>
      </c>
      <c r="AG746" s="47" t="str">
        <f t="shared" si="963"/>
        <v/>
      </c>
      <c r="AH746" s="47" t="str">
        <f t="shared" si="964"/>
        <v/>
      </c>
      <c r="AI746" s="47">
        <f t="shared" si="965"/>
        <v>1</v>
      </c>
      <c r="AJ746" s="201">
        <f t="shared" si="966"/>
        <v>1</v>
      </c>
      <c r="GS746" s="48">
        <v>2</v>
      </c>
      <c r="GT746" s="47">
        <v>3</v>
      </c>
      <c r="GU746" s="97" t="s">
        <v>240</v>
      </c>
      <c r="GV746" s="93">
        <f t="shared" si="974"/>
        <v>5</v>
      </c>
      <c r="GW746" s="47" t="s">
        <v>206</v>
      </c>
      <c r="GX746" s="99" t="str">
        <f t="shared" si="969"/>
        <v>Pa3</v>
      </c>
      <c r="GY746" s="48">
        <f t="shared" si="976"/>
        <v>500</v>
      </c>
      <c r="GZ746" s="306">
        <f t="shared" si="970"/>
        <v>46272.378857930766</v>
      </c>
      <c r="HA746" s="95">
        <f t="shared" si="975"/>
        <v>3783.9504758893627</v>
      </c>
      <c r="HB746" s="51">
        <f t="shared" si="971"/>
        <v>3.6892287036419444E-4</v>
      </c>
      <c r="HC746" s="51">
        <f t="shared" si="972"/>
        <v>2.2022839322110061E-3</v>
      </c>
      <c r="HD746" s="453">
        <f t="shared" si="973"/>
        <v>1.4910622756426364E-2</v>
      </c>
      <c r="HE746" s="68"/>
    </row>
    <row r="747" spans="13:213">
      <c r="M747" s="49" t="str">
        <f t="shared" si="967"/>
        <v>Q</v>
      </c>
      <c r="N747" s="201">
        <f t="shared" si="957"/>
        <v>1</v>
      </c>
      <c r="O747" s="47" t="str">
        <f t="shared" si="958"/>
        <v/>
      </c>
      <c r="P747" s="47" t="str">
        <f t="shared" si="959"/>
        <v/>
      </c>
      <c r="Q747" s="47">
        <f t="shared" si="960"/>
        <v>1</v>
      </c>
      <c r="R747" s="201" t="str">
        <f t="shared" si="961"/>
        <v/>
      </c>
      <c r="AE747" s="49" t="str">
        <f t="shared" si="968"/>
        <v>Q</v>
      </c>
      <c r="AF747" s="201">
        <f t="shared" si="962"/>
        <v>1</v>
      </c>
      <c r="AG747" s="47" t="str">
        <f t="shared" si="963"/>
        <v/>
      </c>
      <c r="AH747" s="47" t="str">
        <f t="shared" si="964"/>
        <v/>
      </c>
      <c r="AI747" s="47">
        <f t="shared" si="965"/>
        <v>1</v>
      </c>
      <c r="AJ747" s="201">
        <f t="shared" si="966"/>
        <v>1</v>
      </c>
      <c r="GS747" s="48">
        <v>2</v>
      </c>
      <c r="GT747" s="47">
        <v>2</v>
      </c>
      <c r="GU747" s="97" t="s">
        <v>240</v>
      </c>
      <c r="GV747" s="93">
        <f t="shared" si="974"/>
        <v>5</v>
      </c>
      <c r="GW747" s="47" t="s">
        <v>206</v>
      </c>
      <c r="GX747" s="99" t="str">
        <f t="shared" si="969"/>
        <v>Pa2</v>
      </c>
      <c r="GY747" s="48">
        <f t="shared" si="976"/>
        <v>0</v>
      </c>
      <c r="GZ747" s="306">
        <f t="shared" si="970"/>
        <v>0</v>
      </c>
      <c r="HA747" s="95">
        <f t="shared" si="975"/>
        <v>0</v>
      </c>
      <c r="HB747" s="51">
        <f t="shared" si="971"/>
        <v>0</v>
      </c>
      <c r="HC747" s="51">
        <f t="shared" si="972"/>
        <v>0</v>
      </c>
      <c r="HD747" s="453">
        <f t="shared" si="973"/>
        <v>0</v>
      </c>
      <c r="HE747" s="68"/>
    </row>
    <row r="748" spans="13:213">
      <c r="M748" s="49" t="str">
        <f t="shared" si="967"/>
        <v>Q</v>
      </c>
      <c r="N748" s="201">
        <f t="shared" si="957"/>
        <v>1</v>
      </c>
      <c r="O748" s="47" t="str">
        <f t="shared" si="958"/>
        <v/>
      </c>
      <c r="P748" s="47" t="str">
        <f t="shared" si="959"/>
        <v/>
      </c>
      <c r="Q748" s="47">
        <f t="shared" si="960"/>
        <v>1</v>
      </c>
      <c r="R748" s="201" t="str">
        <f t="shared" si="961"/>
        <v/>
      </c>
      <c r="AE748" s="49" t="str">
        <f t="shared" si="968"/>
        <v>Q</v>
      </c>
      <c r="AF748" s="201">
        <f t="shared" si="962"/>
        <v>1</v>
      </c>
      <c r="AG748" s="47" t="str">
        <f t="shared" si="963"/>
        <v/>
      </c>
      <c r="AH748" s="47" t="str">
        <f t="shared" si="964"/>
        <v/>
      </c>
      <c r="AI748" s="47">
        <f t="shared" si="965"/>
        <v>1</v>
      </c>
      <c r="AJ748" s="201">
        <f t="shared" si="966"/>
        <v>1</v>
      </c>
      <c r="GS748" s="48">
        <v>2</v>
      </c>
      <c r="GT748" s="47">
        <v>1</v>
      </c>
      <c r="GU748" s="97" t="s">
        <v>240</v>
      </c>
      <c r="GV748" s="93">
        <f t="shared" si="974"/>
        <v>5</v>
      </c>
      <c r="GW748" s="47" t="s">
        <v>206</v>
      </c>
      <c r="GX748" s="99" t="str">
        <f t="shared" si="969"/>
        <v>Pa1</v>
      </c>
      <c r="GY748" s="48">
        <f t="shared" si="976"/>
        <v>0</v>
      </c>
      <c r="GZ748" s="306">
        <f t="shared" si="970"/>
        <v>0</v>
      </c>
      <c r="HA748" s="95">
        <f t="shared" si="975"/>
        <v>0</v>
      </c>
      <c r="HB748" s="51">
        <f t="shared" si="971"/>
        <v>0</v>
      </c>
      <c r="HC748" s="51">
        <f t="shared" si="972"/>
        <v>0</v>
      </c>
      <c r="HD748" s="453">
        <f t="shared" si="973"/>
        <v>0</v>
      </c>
      <c r="HE748" s="68"/>
    </row>
    <row r="749" spans="13:213">
      <c r="M749" s="49" t="str">
        <f t="shared" si="967"/>
        <v>Q</v>
      </c>
      <c r="N749" s="201">
        <f t="shared" si="957"/>
        <v>1</v>
      </c>
      <c r="O749" s="47" t="str">
        <f t="shared" si="958"/>
        <v/>
      </c>
      <c r="P749" s="47" t="str">
        <f t="shared" si="959"/>
        <v/>
      </c>
      <c r="Q749" s="47">
        <f t="shared" si="960"/>
        <v>1</v>
      </c>
      <c r="R749" s="201" t="str">
        <f t="shared" si="961"/>
        <v/>
      </c>
      <c r="AE749" s="49" t="str">
        <f t="shared" si="968"/>
        <v>Q</v>
      </c>
      <c r="AF749" s="201">
        <f t="shared" si="962"/>
        <v>1</v>
      </c>
      <c r="AG749" s="47" t="str">
        <f t="shared" si="963"/>
        <v/>
      </c>
      <c r="AH749" s="47" t="str">
        <f t="shared" si="964"/>
        <v/>
      </c>
      <c r="AI749" s="47">
        <f t="shared" si="965"/>
        <v>1</v>
      </c>
      <c r="AJ749" s="201">
        <f t="shared" si="966"/>
        <v>1</v>
      </c>
      <c r="GS749" s="48">
        <v>3</v>
      </c>
      <c r="GT749" s="47">
        <v>5</v>
      </c>
      <c r="GU749" s="97" t="s">
        <v>240</v>
      </c>
      <c r="GV749" s="93">
        <f t="shared" si="974"/>
        <v>5</v>
      </c>
      <c r="GW749" s="47" t="s">
        <v>206</v>
      </c>
      <c r="GX749" s="99" t="str">
        <f t="shared" si="969"/>
        <v>Pb5</v>
      </c>
      <c r="GY749" s="48">
        <f t="shared" si="976"/>
        <v>9000</v>
      </c>
      <c r="GZ749" s="306">
        <f t="shared" si="970"/>
        <v>2259.9452433665815</v>
      </c>
      <c r="HA749" s="95">
        <f t="shared" si="975"/>
        <v>77476.385993834716</v>
      </c>
      <c r="HB749" s="51">
        <f t="shared" si="971"/>
        <v>1.8018211006798259E-5</v>
      </c>
      <c r="HC749" s="51">
        <f t="shared" si="972"/>
        <v>1.9360737865591262E-3</v>
      </c>
      <c r="HD749" s="453">
        <f t="shared" si="973"/>
        <v>0.28723712214096592</v>
      </c>
      <c r="HE749" s="68"/>
    </row>
    <row r="750" spans="13:213">
      <c r="M750" s="49" t="str">
        <f t="shared" si="967"/>
        <v>Q</v>
      </c>
      <c r="N750" s="201">
        <f t="shared" si="957"/>
        <v>1</v>
      </c>
      <c r="O750" s="47" t="str">
        <f t="shared" si="958"/>
        <v/>
      </c>
      <c r="P750" s="47" t="str">
        <f t="shared" si="959"/>
        <v/>
      </c>
      <c r="Q750" s="47">
        <f t="shared" si="960"/>
        <v>1</v>
      </c>
      <c r="R750" s="201" t="str">
        <f t="shared" si="961"/>
        <v/>
      </c>
      <c r="AE750" s="49" t="str">
        <f t="shared" si="968"/>
        <v>Q</v>
      </c>
      <c r="AF750" s="201">
        <f t="shared" si="962"/>
        <v>1</v>
      </c>
      <c r="AG750" s="47" t="str">
        <f t="shared" si="963"/>
        <v/>
      </c>
      <c r="AH750" s="47" t="str">
        <f t="shared" si="964"/>
        <v/>
      </c>
      <c r="AI750" s="47">
        <f t="shared" si="965"/>
        <v>1</v>
      </c>
      <c r="AJ750" s="201">
        <f t="shared" si="966"/>
        <v>1</v>
      </c>
      <c r="GS750" s="48">
        <v>3</v>
      </c>
      <c r="GT750" s="47">
        <v>4</v>
      </c>
      <c r="GU750" s="97" t="s">
        <v>240</v>
      </c>
      <c r="GV750" s="93">
        <f t="shared" si="974"/>
        <v>5</v>
      </c>
      <c r="GW750" s="47" t="s">
        <v>206</v>
      </c>
      <c r="GX750" s="99" t="str">
        <f t="shared" si="969"/>
        <v>Pb4</v>
      </c>
      <c r="GY750" s="48">
        <f t="shared" si="976"/>
        <v>1500</v>
      </c>
      <c r="GZ750" s="306">
        <f t="shared" si="970"/>
        <v>11450.389233057347</v>
      </c>
      <c r="HA750" s="95">
        <f t="shared" si="975"/>
        <v>15291.391972467376</v>
      </c>
      <c r="HB750" s="51">
        <f t="shared" si="971"/>
        <v>9.1292269101111192E-5</v>
      </c>
      <c r="HC750" s="51">
        <f t="shared" si="972"/>
        <v>1.6349067530943731E-3</v>
      </c>
      <c r="HD750" s="453">
        <f t="shared" si="973"/>
        <v>3.8229265027227954E-2</v>
      </c>
      <c r="HE750" s="68"/>
    </row>
    <row r="751" spans="13:213">
      <c r="M751" s="49" t="str">
        <f t="shared" si="967"/>
        <v>Q</v>
      </c>
      <c r="N751" s="201" t="str">
        <f t="shared" si="957"/>
        <v/>
      </c>
      <c r="O751" s="47" t="str">
        <f t="shared" si="958"/>
        <v/>
      </c>
      <c r="P751" s="47" t="str">
        <f t="shared" si="959"/>
        <v/>
      </c>
      <c r="Q751" s="47">
        <f t="shared" si="960"/>
        <v>1</v>
      </c>
      <c r="R751" s="201" t="str">
        <f t="shared" si="961"/>
        <v/>
      </c>
      <c r="AE751" s="49" t="str">
        <f t="shared" si="968"/>
        <v>Q</v>
      </c>
      <c r="AF751" s="201">
        <f t="shared" si="962"/>
        <v>1</v>
      </c>
      <c r="AG751" s="47" t="str">
        <f t="shared" si="963"/>
        <v/>
      </c>
      <c r="AH751" s="47" t="str">
        <f t="shared" si="964"/>
        <v/>
      </c>
      <c r="AI751" s="47">
        <f t="shared" si="965"/>
        <v>1</v>
      </c>
      <c r="AJ751" s="201" t="str">
        <f t="shared" si="966"/>
        <v/>
      </c>
      <c r="GS751" s="48">
        <v>3</v>
      </c>
      <c r="GT751" s="47">
        <v>3</v>
      </c>
      <c r="GU751" s="97" t="s">
        <v>240</v>
      </c>
      <c r="GV751" s="93">
        <f t="shared" si="974"/>
        <v>5</v>
      </c>
      <c r="GW751" s="47" t="s">
        <v>206</v>
      </c>
      <c r="GX751" s="99" t="str">
        <f t="shared" si="969"/>
        <v>Pb3</v>
      </c>
      <c r="GY751" s="48">
        <f t="shared" si="976"/>
        <v>250</v>
      </c>
      <c r="GZ751" s="306">
        <f t="shared" si="970"/>
        <v>48843.066572260243</v>
      </c>
      <c r="HA751" s="95">
        <f t="shared" si="975"/>
        <v>3584.79518768466</v>
      </c>
      <c r="HB751" s="51">
        <f t="shared" si="971"/>
        <v>3.8941858538442739E-4</v>
      </c>
      <c r="HC751" s="51">
        <f t="shared" si="972"/>
        <v>1.1623165197780308E-3</v>
      </c>
      <c r="HD751" s="453">
        <f t="shared" si="973"/>
        <v>3.120738696606997E-3</v>
      </c>
      <c r="HE751" s="68"/>
    </row>
    <row r="752" spans="13:213">
      <c r="M752" s="49" t="str">
        <f t="shared" si="967"/>
        <v>Q</v>
      </c>
      <c r="N752" s="201" t="str">
        <f t="shared" si="957"/>
        <v/>
      </c>
      <c r="O752" s="47" t="str">
        <f t="shared" si="958"/>
        <v/>
      </c>
      <c r="P752" s="47" t="str">
        <f t="shared" si="959"/>
        <v/>
      </c>
      <c r="Q752" s="47">
        <f t="shared" si="960"/>
        <v>1</v>
      </c>
      <c r="R752" s="201" t="str">
        <f t="shared" si="961"/>
        <v/>
      </c>
      <c r="AE752" s="49" t="str">
        <f t="shared" si="968"/>
        <v>Q</v>
      </c>
      <c r="AF752" s="201">
        <f t="shared" si="962"/>
        <v>1</v>
      </c>
      <c r="AG752" s="47" t="str">
        <f t="shared" si="963"/>
        <v/>
      </c>
      <c r="AH752" s="47" t="str">
        <f t="shared" si="964"/>
        <v/>
      </c>
      <c r="AI752" s="47">
        <f t="shared" si="965"/>
        <v>1</v>
      </c>
      <c r="AJ752" s="201" t="str">
        <f t="shared" si="966"/>
        <v/>
      </c>
      <c r="GS752" s="48">
        <v>3</v>
      </c>
      <c r="GT752" s="47">
        <v>2</v>
      </c>
      <c r="GU752" s="97" t="s">
        <v>240</v>
      </c>
      <c r="GV752" s="93">
        <f t="shared" si="974"/>
        <v>5</v>
      </c>
      <c r="GW752" s="47" t="s">
        <v>206</v>
      </c>
      <c r="GX752" s="99" t="str">
        <f t="shared" si="969"/>
        <v>Pb2</v>
      </c>
      <c r="GY752" s="48">
        <f t="shared" si="976"/>
        <v>0</v>
      </c>
      <c r="GZ752" s="306">
        <f t="shared" si="970"/>
        <v>0</v>
      </c>
      <c r="HA752" s="95">
        <f t="shared" si="975"/>
        <v>0</v>
      </c>
      <c r="HB752" s="51">
        <f t="shared" si="971"/>
        <v>0</v>
      </c>
      <c r="HC752" s="51">
        <f t="shared" si="972"/>
        <v>0</v>
      </c>
      <c r="HD752" s="453">
        <f t="shared" si="973"/>
        <v>0</v>
      </c>
      <c r="HE752" s="68"/>
    </row>
    <row r="753" spans="13:213">
      <c r="M753" s="49" t="str">
        <f t="shared" si="967"/>
        <v>Q</v>
      </c>
      <c r="N753" s="201" t="str">
        <f t="shared" si="957"/>
        <v/>
      </c>
      <c r="O753" s="47" t="str">
        <f t="shared" si="958"/>
        <v/>
      </c>
      <c r="P753" s="47" t="str">
        <f t="shared" si="959"/>
        <v/>
      </c>
      <c r="Q753" s="47">
        <f t="shared" si="960"/>
        <v>1</v>
      </c>
      <c r="R753" s="201" t="str">
        <f t="shared" si="961"/>
        <v/>
      </c>
      <c r="AE753" s="49" t="str">
        <f t="shared" si="968"/>
        <v>Q</v>
      </c>
      <c r="AF753" s="201">
        <f t="shared" si="962"/>
        <v>1</v>
      </c>
      <c r="AG753" s="47" t="str">
        <f t="shared" si="963"/>
        <v/>
      </c>
      <c r="AH753" s="47" t="str">
        <f t="shared" si="964"/>
        <v/>
      </c>
      <c r="AI753" s="47">
        <f t="shared" si="965"/>
        <v>1</v>
      </c>
      <c r="AJ753" s="201" t="str">
        <f t="shared" si="966"/>
        <v/>
      </c>
      <c r="GS753" s="48">
        <v>3</v>
      </c>
      <c r="GT753" s="47">
        <v>1</v>
      </c>
      <c r="GU753" s="97" t="s">
        <v>240</v>
      </c>
      <c r="GV753" s="93">
        <f t="shared" si="974"/>
        <v>5</v>
      </c>
      <c r="GW753" s="47" t="s">
        <v>206</v>
      </c>
      <c r="GX753" s="99" t="str">
        <f t="shared" si="969"/>
        <v>Pb1</v>
      </c>
      <c r="GY753" s="48">
        <f t="shared" si="976"/>
        <v>0</v>
      </c>
      <c r="GZ753" s="306">
        <f t="shared" si="970"/>
        <v>0</v>
      </c>
      <c r="HA753" s="95">
        <f t="shared" si="975"/>
        <v>0</v>
      </c>
      <c r="HB753" s="51">
        <f t="shared" si="971"/>
        <v>0</v>
      </c>
      <c r="HC753" s="51">
        <f t="shared" si="972"/>
        <v>0</v>
      </c>
      <c r="HD753" s="453">
        <f t="shared" si="973"/>
        <v>0</v>
      </c>
      <c r="HE753" s="68"/>
    </row>
    <row r="754" spans="13:213">
      <c r="M754" s="49" t="str">
        <f t="shared" si="967"/>
        <v>Q</v>
      </c>
      <c r="N754" s="201" t="str">
        <f t="shared" si="957"/>
        <v/>
      </c>
      <c r="O754" s="47" t="str">
        <f t="shared" si="958"/>
        <v/>
      </c>
      <c r="P754" s="47" t="str">
        <f t="shared" si="959"/>
        <v/>
      </c>
      <c r="Q754" s="47">
        <f t="shared" si="960"/>
        <v>1</v>
      </c>
      <c r="R754" s="201" t="str">
        <f t="shared" si="961"/>
        <v/>
      </c>
      <c r="AE754" s="49" t="str">
        <f t="shared" si="968"/>
        <v>Q</v>
      </c>
      <c r="AF754" s="201" t="str">
        <f t="shared" si="962"/>
        <v/>
      </c>
      <c r="AG754" s="47" t="str">
        <f t="shared" si="963"/>
        <v/>
      </c>
      <c r="AH754" s="47" t="str">
        <f t="shared" si="964"/>
        <v/>
      </c>
      <c r="AI754" s="47">
        <f t="shared" si="965"/>
        <v>1</v>
      </c>
      <c r="AJ754" s="201" t="str">
        <f t="shared" si="966"/>
        <v/>
      </c>
      <c r="GS754" s="48">
        <v>4</v>
      </c>
      <c r="GT754" s="47">
        <v>5</v>
      </c>
      <c r="GU754" s="97" t="s">
        <v>240</v>
      </c>
      <c r="GV754" s="93">
        <f t="shared" si="974"/>
        <v>5</v>
      </c>
      <c r="GW754" s="47" t="s">
        <v>206</v>
      </c>
      <c r="GX754" s="99" t="str">
        <f t="shared" si="969"/>
        <v>Pc5</v>
      </c>
      <c r="GY754" s="48">
        <f t="shared" si="976"/>
        <v>9000</v>
      </c>
      <c r="GZ754" s="306">
        <f t="shared" si="970"/>
        <v>3615.9123893865312</v>
      </c>
      <c r="HA754" s="95">
        <f t="shared" si="975"/>
        <v>48422.741246146688</v>
      </c>
      <c r="HB754" s="51">
        <f t="shared" si="971"/>
        <v>2.8829137610877223E-5</v>
      </c>
      <c r="HC754" s="51">
        <f t="shared" si="972"/>
        <v>3.0977180584946026E-3</v>
      </c>
      <c r="HD754" s="453">
        <f t="shared" si="973"/>
        <v>0.4595793954255456</v>
      </c>
      <c r="HE754" s="68"/>
    </row>
    <row r="755" spans="13:213">
      <c r="M755" s="49" t="str">
        <f t="shared" si="967"/>
        <v>Q</v>
      </c>
      <c r="N755" s="201" t="str">
        <f t="shared" si="957"/>
        <v/>
      </c>
      <c r="O755" s="47" t="str">
        <f t="shared" si="958"/>
        <v/>
      </c>
      <c r="P755" s="47" t="str">
        <f t="shared" si="959"/>
        <v/>
      </c>
      <c r="Q755" s="47">
        <f t="shared" si="960"/>
        <v>1</v>
      </c>
      <c r="R755" s="201" t="str">
        <f t="shared" si="961"/>
        <v/>
      </c>
      <c r="AE755" s="49" t="str">
        <f t="shared" si="968"/>
        <v>Q</v>
      </c>
      <c r="AF755" s="201" t="str">
        <f t="shared" si="962"/>
        <v/>
      </c>
      <c r="AG755" s="47" t="str">
        <f t="shared" si="963"/>
        <v/>
      </c>
      <c r="AH755" s="47" t="str">
        <f t="shared" si="964"/>
        <v/>
      </c>
      <c r="AI755" s="47">
        <f t="shared" si="965"/>
        <v>1</v>
      </c>
      <c r="AJ755" s="201" t="str">
        <f t="shared" si="966"/>
        <v/>
      </c>
      <c r="GS755" s="48">
        <v>4</v>
      </c>
      <c r="GT755" s="47">
        <v>4</v>
      </c>
      <c r="GU755" s="97" t="s">
        <v>240</v>
      </c>
      <c r="GV755" s="93">
        <f t="shared" si="974"/>
        <v>5</v>
      </c>
      <c r="GW755" s="47" t="s">
        <v>206</v>
      </c>
      <c r="GX755" s="99" t="str">
        <f t="shared" si="969"/>
        <v>Pc4</v>
      </c>
      <c r="GY755" s="48">
        <f t="shared" si="976"/>
        <v>1500</v>
      </c>
      <c r="GZ755" s="306">
        <f t="shared" si="970"/>
        <v>14664.533579178707</v>
      </c>
      <c r="HA755" s="95">
        <f t="shared" si="975"/>
        <v>11939.854005899184</v>
      </c>
      <c r="HB755" s="51">
        <f t="shared" si="971"/>
        <v>1.1691816919966872E-4</v>
      </c>
      <c r="HC755" s="51">
        <f t="shared" si="972"/>
        <v>2.0938279469454252E-3</v>
      </c>
      <c r="HD755" s="453">
        <f t="shared" si="973"/>
        <v>4.8960286789256853E-2</v>
      </c>
      <c r="HE755" s="68"/>
    </row>
    <row r="756" spans="13:213">
      <c r="M756" s="49" t="str">
        <f t="shared" si="967"/>
        <v>Q</v>
      </c>
      <c r="N756" s="201" t="str">
        <f t="shared" si="957"/>
        <v/>
      </c>
      <c r="O756" s="47" t="str">
        <f t="shared" si="958"/>
        <v/>
      </c>
      <c r="P756" s="47" t="str">
        <f t="shared" si="959"/>
        <v/>
      </c>
      <c r="Q756" s="47">
        <f t="shared" si="960"/>
        <v>1</v>
      </c>
      <c r="R756" s="201" t="str">
        <f t="shared" si="961"/>
        <v/>
      </c>
      <c r="AE756" s="49" t="str">
        <f t="shared" si="968"/>
        <v>Q</v>
      </c>
      <c r="AF756" s="201" t="str">
        <f t="shared" si="962"/>
        <v/>
      </c>
      <c r="AG756" s="47" t="str">
        <f t="shared" si="963"/>
        <v/>
      </c>
      <c r="AH756" s="47" t="str">
        <f t="shared" si="964"/>
        <v/>
      </c>
      <c r="AI756" s="47">
        <f t="shared" si="965"/>
        <v>1</v>
      </c>
      <c r="AJ756" s="201">
        <f t="shared" si="966"/>
        <v>1</v>
      </c>
      <c r="GS756" s="48">
        <v>4</v>
      </c>
      <c r="GT756" s="47">
        <v>3</v>
      </c>
      <c r="GU756" s="97" t="s">
        <v>240</v>
      </c>
      <c r="GV756" s="93">
        <f t="shared" si="974"/>
        <v>5</v>
      </c>
      <c r="GW756" s="47" t="s">
        <v>206</v>
      </c>
      <c r="GX756" s="99" t="str">
        <f t="shared" si="969"/>
        <v>Pc3</v>
      </c>
      <c r="GY756" s="48">
        <f t="shared" si="976"/>
        <v>150</v>
      </c>
      <c r="GZ756" s="306">
        <f t="shared" si="970"/>
        <v>91402.229842826186</v>
      </c>
      <c r="HA756" s="95">
        <f t="shared" si="975"/>
        <v>1915.6249284189903</v>
      </c>
      <c r="HB756" s="51">
        <f t="shared" si="971"/>
        <v>7.2873653405272968E-4</v>
      </c>
      <c r="HC756" s="51">
        <f t="shared" si="972"/>
        <v>1.3050571450139293E-3</v>
      </c>
      <c r="HD756" s="453">
        <f t="shared" si="973"/>
        <v>1.4699598218410161E-3</v>
      </c>
      <c r="HE756" s="68"/>
    </row>
    <row r="757" spans="13:213">
      <c r="M757" s="49" t="str">
        <f t="shared" si="967"/>
        <v>Q</v>
      </c>
      <c r="N757" s="201" t="str">
        <f t="shared" si="957"/>
        <v/>
      </c>
      <c r="O757" s="47" t="str">
        <f t="shared" si="958"/>
        <v/>
      </c>
      <c r="P757" s="47" t="str">
        <f t="shared" si="959"/>
        <v/>
      </c>
      <c r="Q757" s="47">
        <f t="shared" si="960"/>
        <v>1</v>
      </c>
      <c r="R757" s="201" t="str">
        <f t="shared" si="961"/>
        <v/>
      </c>
      <c r="AE757" s="49" t="str">
        <f t="shared" si="968"/>
        <v>Q</v>
      </c>
      <c r="AF757" s="201" t="str">
        <f t="shared" si="962"/>
        <v/>
      </c>
      <c r="AG757" s="47" t="str">
        <f t="shared" si="963"/>
        <v/>
      </c>
      <c r="AH757" s="47" t="str">
        <f t="shared" si="964"/>
        <v/>
      </c>
      <c r="AI757" s="47">
        <f t="shared" si="965"/>
        <v>1</v>
      </c>
      <c r="AJ757" s="201">
        <f t="shared" si="966"/>
        <v>1</v>
      </c>
      <c r="GS757" s="48">
        <v>4</v>
      </c>
      <c r="GT757" s="47">
        <v>2</v>
      </c>
      <c r="GU757" s="97" t="s">
        <v>240</v>
      </c>
      <c r="GV757" s="93">
        <f t="shared" si="974"/>
        <v>5</v>
      </c>
      <c r="GW757" s="47" t="s">
        <v>206</v>
      </c>
      <c r="GX757" s="99" t="str">
        <f t="shared" si="969"/>
        <v>Pc2</v>
      </c>
      <c r="GY757" s="48">
        <f t="shared" si="976"/>
        <v>0</v>
      </c>
      <c r="GZ757" s="306">
        <f t="shared" si="970"/>
        <v>0</v>
      </c>
      <c r="HA757" s="95">
        <f t="shared" si="975"/>
        <v>0</v>
      </c>
      <c r="HB757" s="51">
        <f t="shared" si="971"/>
        <v>0</v>
      </c>
      <c r="HC757" s="51">
        <f t="shared" si="972"/>
        <v>0</v>
      </c>
      <c r="HD757" s="453">
        <f t="shared" si="973"/>
        <v>0</v>
      </c>
      <c r="HE757" s="68"/>
    </row>
    <row r="758" spans="13:213">
      <c r="M758" s="49" t="str">
        <f t="shared" si="967"/>
        <v>Q</v>
      </c>
      <c r="N758" s="201" t="str">
        <f t="shared" si="957"/>
        <v/>
      </c>
      <c r="O758" s="47" t="str">
        <f t="shared" si="958"/>
        <v/>
      </c>
      <c r="P758" s="47" t="str">
        <f t="shared" si="959"/>
        <v/>
      </c>
      <c r="Q758" s="47">
        <f t="shared" si="960"/>
        <v>1</v>
      </c>
      <c r="R758" s="201" t="str">
        <f t="shared" si="961"/>
        <v/>
      </c>
      <c r="AE758" s="49" t="str">
        <f t="shared" si="968"/>
        <v>Q</v>
      </c>
      <c r="AF758" s="201" t="str">
        <f t="shared" si="962"/>
        <v/>
      </c>
      <c r="AG758" s="47" t="str">
        <f t="shared" si="963"/>
        <v/>
      </c>
      <c r="AH758" s="47" t="str">
        <f t="shared" si="964"/>
        <v/>
      </c>
      <c r="AI758" s="47">
        <f t="shared" si="965"/>
        <v>1</v>
      </c>
      <c r="AJ758" s="201">
        <f t="shared" si="966"/>
        <v>1</v>
      </c>
      <c r="GS758" s="48">
        <v>4</v>
      </c>
      <c r="GT758" s="47">
        <v>1</v>
      </c>
      <c r="GU758" s="97" t="s">
        <v>240</v>
      </c>
      <c r="GV758" s="93">
        <f t="shared" si="974"/>
        <v>5</v>
      </c>
      <c r="GW758" s="47" t="s">
        <v>206</v>
      </c>
      <c r="GX758" s="99" t="str">
        <f t="shared" si="969"/>
        <v>Pc1</v>
      </c>
      <c r="GY758" s="48">
        <f t="shared" si="976"/>
        <v>0</v>
      </c>
      <c r="GZ758" s="306">
        <f t="shared" si="970"/>
        <v>0</v>
      </c>
      <c r="HA758" s="95">
        <f t="shared" si="975"/>
        <v>0</v>
      </c>
      <c r="HB758" s="51">
        <f t="shared" si="971"/>
        <v>0</v>
      </c>
      <c r="HC758" s="51">
        <f t="shared" si="972"/>
        <v>0</v>
      </c>
      <c r="HD758" s="453">
        <f t="shared" si="973"/>
        <v>0</v>
      </c>
      <c r="HE758" s="68"/>
    </row>
    <row r="759" spans="13:213">
      <c r="M759" s="49" t="str">
        <f t="shared" si="967"/>
        <v>Q</v>
      </c>
      <c r="N759" s="201" t="str">
        <f t="shared" si="957"/>
        <v/>
      </c>
      <c r="O759" s="47" t="str">
        <f t="shared" si="958"/>
        <v/>
      </c>
      <c r="P759" s="47" t="str">
        <f t="shared" si="959"/>
        <v/>
      </c>
      <c r="Q759" s="47">
        <f t="shared" si="960"/>
        <v>1</v>
      </c>
      <c r="R759" s="201" t="str">
        <f t="shared" si="961"/>
        <v/>
      </c>
      <c r="AE759" s="49" t="str">
        <f t="shared" si="968"/>
        <v>Q</v>
      </c>
      <c r="AF759" s="201" t="str">
        <f t="shared" si="962"/>
        <v/>
      </c>
      <c r="AG759" s="47" t="str">
        <f t="shared" si="963"/>
        <v/>
      </c>
      <c r="AH759" s="47" t="str">
        <f t="shared" si="964"/>
        <v/>
      </c>
      <c r="AI759" s="47">
        <f t="shared" si="965"/>
        <v>1</v>
      </c>
      <c r="AJ759" s="201">
        <f t="shared" si="966"/>
        <v>1</v>
      </c>
      <c r="GS759" s="48">
        <v>5</v>
      </c>
      <c r="GT759" s="47">
        <v>5</v>
      </c>
      <c r="GU759" s="97" t="s">
        <v>240</v>
      </c>
      <c r="GV759" s="93">
        <f t="shared" si="974"/>
        <v>5</v>
      </c>
      <c r="GW759" s="47" t="s">
        <v>206</v>
      </c>
      <c r="GX759" s="99" t="str">
        <f t="shared" si="969"/>
        <v>Pd5</v>
      </c>
      <c r="GY759" s="48">
        <f t="shared" si="976"/>
        <v>1500</v>
      </c>
      <c r="GZ759" s="306">
        <f t="shared" si="970"/>
        <v>21695.474336319181</v>
      </c>
      <c r="HA759" s="95">
        <f t="shared" si="975"/>
        <v>8070.4568743577829</v>
      </c>
      <c r="HB759" s="51">
        <f t="shared" si="971"/>
        <v>1.7297482566526329E-4</v>
      </c>
      <c r="HC759" s="51">
        <f t="shared" si="972"/>
        <v>3.0977180584946013E-3</v>
      </c>
      <c r="HD759" s="453">
        <f t="shared" si="973"/>
        <v>7.2434396893695061E-2</v>
      </c>
      <c r="HE759" s="68"/>
    </row>
    <row r="760" spans="13:213">
      <c r="M760" s="49" t="str">
        <f t="shared" si="967"/>
        <v>Q</v>
      </c>
      <c r="N760" s="201" t="str">
        <f t="shared" si="957"/>
        <v/>
      </c>
      <c r="O760" s="47" t="str">
        <f t="shared" si="958"/>
        <v/>
      </c>
      <c r="P760" s="47" t="str">
        <f t="shared" si="959"/>
        <v/>
      </c>
      <c r="Q760" s="47">
        <f t="shared" si="960"/>
        <v>1</v>
      </c>
      <c r="R760" s="201" t="str">
        <f t="shared" si="961"/>
        <v/>
      </c>
      <c r="AE760" s="49" t="str">
        <f t="shared" si="968"/>
        <v>Q</v>
      </c>
      <c r="AF760" s="201" t="str">
        <f t="shared" si="962"/>
        <v/>
      </c>
      <c r="AG760" s="47" t="str">
        <f t="shared" si="963"/>
        <v/>
      </c>
      <c r="AH760" s="47" t="str">
        <f t="shared" si="964"/>
        <v/>
      </c>
      <c r="AI760" s="47">
        <f t="shared" si="965"/>
        <v>1</v>
      </c>
      <c r="AJ760" s="201">
        <f t="shared" si="966"/>
        <v>1</v>
      </c>
      <c r="GS760" s="48">
        <v>5</v>
      </c>
      <c r="GT760" s="47">
        <v>4</v>
      </c>
      <c r="GU760" s="97" t="s">
        <v>240</v>
      </c>
      <c r="GV760" s="93">
        <f t="shared" si="974"/>
        <v>5</v>
      </c>
      <c r="GW760" s="47" t="s">
        <v>206</v>
      </c>
      <c r="GX760" s="99" t="str">
        <f t="shared" si="969"/>
        <v>Pd4</v>
      </c>
      <c r="GY760" s="48">
        <f t="shared" si="976"/>
        <v>500</v>
      </c>
      <c r="GZ760" s="306">
        <f t="shared" si="970"/>
        <v>33145.863569376532</v>
      </c>
      <c r="HA760" s="95">
        <f t="shared" si="975"/>
        <v>5282.4808632160029</v>
      </c>
      <c r="HB760" s="51">
        <f t="shared" si="971"/>
        <v>2.6426709476637449E-4</v>
      </c>
      <c r="HC760" s="51">
        <f t="shared" si="972"/>
        <v>1.5775416038629917E-3</v>
      </c>
      <c r="HD760" s="453">
        <f t="shared" si="973"/>
        <v>1.0680787973671307E-2</v>
      </c>
      <c r="HE760" s="68"/>
    </row>
    <row r="761" spans="13:213">
      <c r="M761" s="49" t="str">
        <f t="shared" si="967"/>
        <v>Q</v>
      </c>
      <c r="N761" s="201" t="str">
        <f t="shared" si="957"/>
        <v/>
      </c>
      <c r="O761" s="47" t="str">
        <f t="shared" si="958"/>
        <v/>
      </c>
      <c r="P761" s="47" t="str">
        <f t="shared" si="959"/>
        <v/>
      </c>
      <c r="Q761" s="47">
        <f t="shared" si="960"/>
        <v>1</v>
      </c>
      <c r="R761" s="201" t="str">
        <f t="shared" si="961"/>
        <v/>
      </c>
      <c r="AE761" s="49" t="str">
        <f t="shared" si="968"/>
        <v>Q</v>
      </c>
      <c r="AF761" s="201" t="str">
        <f t="shared" si="962"/>
        <v/>
      </c>
      <c r="AG761" s="47" t="str">
        <f t="shared" si="963"/>
        <v/>
      </c>
      <c r="AH761" s="47" t="str">
        <f t="shared" si="964"/>
        <v/>
      </c>
      <c r="AI761" s="47">
        <f t="shared" si="965"/>
        <v>1</v>
      </c>
      <c r="AJ761" s="201">
        <f t="shared" si="966"/>
        <v>1</v>
      </c>
      <c r="GS761" s="48">
        <v>5</v>
      </c>
      <c r="GT761" s="47">
        <v>3</v>
      </c>
      <c r="GU761" s="97" t="s">
        <v>240</v>
      </c>
      <c r="GV761" s="93">
        <f t="shared" si="974"/>
        <v>5</v>
      </c>
      <c r="GW761" s="47" t="s">
        <v>206</v>
      </c>
      <c r="GX761" s="99" t="str">
        <f t="shared" si="969"/>
        <v>Pd3</v>
      </c>
      <c r="GY761" s="48">
        <f t="shared" si="976"/>
        <v>150</v>
      </c>
      <c r="GZ761" s="306">
        <f t="shared" si="970"/>
        <v>70265.46419167264</v>
      </c>
      <c r="HA761" s="95">
        <f t="shared" si="975"/>
        <v>2491.869825585678</v>
      </c>
      <c r="HB761" s="51">
        <f t="shared" si="971"/>
        <v>5.6021621055303593E-4</v>
      </c>
      <c r="HC761" s="51">
        <f t="shared" si="972"/>
        <v>1.0032626802294583E-3</v>
      </c>
      <c r="HD761" s="453">
        <f t="shared" si="973"/>
        <v>1.1300316130402812E-3</v>
      </c>
      <c r="HE761" s="68"/>
    </row>
    <row r="762" spans="13:213">
      <c r="M762" s="49" t="str">
        <f t="shared" si="967"/>
        <v>Q</v>
      </c>
      <c r="N762" s="201" t="str">
        <f t="shared" ref="N762:N790" si="977">IF(AND(COUNTIF(H68:H70,$AL$26)=0,COUNTIF(H68:H70,$M762)=0,H71&lt;&gt;""),1,"")</f>
        <v/>
      </c>
      <c r="O762" s="47" t="str">
        <f t="shared" ref="O762:O790" si="978">IF(AND(COUNTIF(I68:I71,$AL$26)=0,COUNTIF(I68:I71,$M762)=0,I71&lt;&gt;""),1,"")</f>
        <v/>
      </c>
      <c r="P762" s="47" t="str">
        <f t="shared" ref="P762:P790" si="979">IF(AND(COUNTIF(J68:J71,$AL$26)=0,COUNTIF(J68:J71,$M762)=0,J71&lt;&gt;""),1,"")</f>
        <v/>
      </c>
      <c r="Q762" s="47">
        <f t="shared" ref="Q762:Q790" si="980">IF(AND(COUNTIF(K68:K71,$AL$26)=0,COUNTIF(K68:K71,$M762)=0,K71&lt;&gt;""),1,"")</f>
        <v>1</v>
      </c>
      <c r="R762" s="201" t="str">
        <f t="shared" ref="R762:R790" si="981">IF(AND(COUNTIF(L68:L70,$AL$26)=0,COUNTIF(L68:L70,$M762)=0,L71&lt;&gt;""),1,"")</f>
        <v/>
      </c>
      <c r="AE762" s="49" t="str">
        <f t="shared" si="968"/>
        <v>Q</v>
      </c>
      <c r="AF762" s="201" t="str">
        <f t="shared" ref="AF762:AF790" si="982">IF(AND(COUNTIF(Z68:Z70,$AL$26)=0,COUNTIF(Z68:Z70,$AE762)=0,Z71&lt;&gt;""),1,"")</f>
        <v/>
      </c>
      <c r="AG762" s="47" t="str">
        <f t="shared" ref="AG762:AG790" si="983">IF(AND(COUNTIF(AA68:AA71,$AL$26)=0,COUNTIF(AA68:AA71,$AE762)=0,AA71&lt;&gt;""),1,"")</f>
        <v/>
      </c>
      <c r="AH762" s="47" t="str">
        <f t="shared" ref="AH762:AH790" si="984">IF(AND(COUNTIF(AB68:AB71,$AL$26)=0,COUNTIF(AB68:AB71,$AE762)=0,AB71&lt;&gt;""),1,"")</f>
        <v/>
      </c>
      <c r="AI762" s="47">
        <f t="shared" ref="AI762:AI790" si="985">IF(AND(COUNTIF(AC68:AC71,$AL$26)=0,COUNTIF(AC68:AC71,$AE762)=0,AC71&lt;&gt;""),1,"")</f>
        <v>1</v>
      </c>
      <c r="AJ762" s="201">
        <f t="shared" ref="AJ762:AJ790" si="986">IF(AND(COUNTIF(AD68:AD70,$AL$26)=0,COUNTIF(AD68:AD70,$AE762)=0,AD71&lt;&gt;""),1,"")</f>
        <v>1</v>
      </c>
      <c r="GS762" s="48">
        <v>5</v>
      </c>
      <c r="GT762" s="47">
        <v>2</v>
      </c>
      <c r="GU762" s="97" t="s">
        <v>240</v>
      </c>
      <c r="GV762" s="93">
        <f t="shared" si="974"/>
        <v>5</v>
      </c>
      <c r="GW762" s="47" t="s">
        <v>206</v>
      </c>
      <c r="GX762" s="99" t="str">
        <f t="shared" si="969"/>
        <v>Pd2</v>
      </c>
      <c r="GY762" s="48">
        <f t="shared" si="976"/>
        <v>0</v>
      </c>
      <c r="GZ762" s="306">
        <f t="shared" si="970"/>
        <v>0</v>
      </c>
      <c r="HA762" s="95">
        <f t="shared" si="975"/>
        <v>0</v>
      </c>
      <c r="HB762" s="51">
        <f t="shared" si="971"/>
        <v>0</v>
      </c>
      <c r="HC762" s="51">
        <f t="shared" si="972"/>
        <v>0</v>
      </c>
      <c r="HD762" s="453">
        <f t="shared" si="973"/>
        <v>0</v>
      </c>
      <c r="HE762" s="68"/>
    </row>
    <row r="763" spans="13:213">
      <c r="M763" s="49" t="str">
        <f t="shared" ref="M763:M790" si="987">M762</f>
        <v>Q</v>
      </c>
      <c r="N763" s="201" t="str">
        <f t="shared" si="977"/>
        <v/>
      </c>
      <c r="O763" s="47" t="str">
        <f t="shared" si="978"/>
        <v/>
      </c>
      <c r="P763" s="47" t="str">
        <f t="shared" si="979"/>
        <v/>
      </c>
      <c r="Q763" s="47" t="str">
        <f t="shared" si="980"/>
        <v/>
      </c>
      <c r="R763" s="201" t="str">
        <f t="shared" si="981"/>
        <v/>
      </c>
      <c r="AE763" s="49" t="str">
        <f t="shared" ref="AE763:AE790" si="988">AE762</f>
        <v>Q</v>
      </c>
      <c r="AF763" s="201" t="str">
        <f t="shared" si="982"/>
        <v/>
      </c>
      <c r="AG763" s="47" t="str">
        <f t="shared" si="983"/>
        <v/>
      </c>
      <c r="AH763" s="47" t="str">
        <f t="shared" si="984"/>
        <v/>
      </c>
      <c r="AI763" s="47" t="str">
        <f t="shared" si="985"/>
        <v/>
      </c>
      <c r="AJ763" s="201">
        <f t="shared" si="986"/>
        <v>1</v>
      </c>
      <c r="GS763" s="48">
        <v>5</v>
      </c>
      <c r="GT763" s="47">
        <v>1</v>
      </c>
      <c r="GU763" s="97" t="s">
        <v>240</v>
      </c>
      <c r="GV763" s="93">
        <f t="shared" si="974"/>
        <v>5</v>
      </c>
      <c r="GW763" s="47" t="s">
        <v>206</v>
      </c>
      <c r="GX763" s="99" t="str">
        <f t="shared" si="969"/>
        <v>Pd1</v>
      </c>
      <c r="GY763" s="48">
        <f t="shared" si="976"/>
        <v>0</v>
      </c>
      <c r="GZ763" s="306">
        <f t="shared" si="970"/>
        <v>0</v>
      </c>
      <c r="HA763" s="95">
        <f t="shared" si="975"/>
        <v>0</v>
      </c>
      <c r="HB763" s="51">
        <f t="shared" si="971"/>
        <v>0</v>
      </c>
      <c r="HC763" s="51">
        <f t="shared" si="972"/>
        <v>0</v>
      </c>
      <c r="HD763" s="453">
        <f t="shared" si="973"/>
        <v>0</v>
      </c>
      <c r="HE763" s="68"/>
    </row>
    <row r="764" spans="13:213">
      <c r="M764" s="49" t="str">
        <f t="shared" si="987"/>
        <v>Q</v>
      </c>
      <c r="N764" s="201" t="str">
        <f t="shared" si="977"/>
        <v/>
      </c>
      <c r="O764" s="47" t="str">
        <f t="shared" si="978"/>
        <v/>
      </c>
      <c r="P764" s="47" t="str">
        <f t="shared" si="979"/>
        <v/>
      </c>
      <c r="Q764" s="47" t="str">
        <f t="shared" si="980"/>
        <v/>
      </c>
      <c r="R764" s="201" t="str">
        <f t="shared" si="981"/>
        <v/>
      </c>
      <c r="AE764" s="49" t="str">
        <f t="shared" si="988"/>
        <v>Q</v>
      </c>
      <c r="AF764" s="201" t="str">
        <f t="shared" si="982"/>
        <v/>
      </c>
      <c r="AG764" s="47" t="str">
        <f t="shared" si="983"/>
        <v/>
      </c>
      <c r="AH764" s="47" t="str">
        <f t="shared" si="984"/>
        <v/>
      </c>
      <c r="AI764" s="47" t="str">
        <f t="shared" si="985"/>
        <v/>
      </c>
      <c r="AJ764" s="201">
        <f t="shared" si="986"/>
        <v>1</v>
      </c>
      <c r="GS764" s="48">
        <v>6</v>
      </c>
      <c r="GT764" s="47">
        <v>5</v>
      </c>
      <c r="GU764" s="97" t="s">
        <v>240</v>
      </c>
      <c r="GV764" s="93">
        <f t="shared" si="974"/>
        <v>5</v>
      </c>
      <c r="GW764" s="47" t="s">
        <v>206</v>
      </c>
      <c r="GX764" s="99" t="str">
        <f t="shared" si="969"/>
        <v>Pe5</v>
      </c>
      <c r="GY764" s="48">
        <f t="shared" si="976"/>
        <v>1500</v>
      </c>
      <c r="GZ764" s="306">
        <f t="shared" si="970"/>
        <v>20088.402163258503</v>
      </c>
      <c r="HA764" s="95">
        <f t="shared" si="975"/>
        <v>8716.0934243064057</v>
      </c>
      <c r="HB764" s="51">
        <f t="shared" si="971"/>
        <v>1.6016187561598453E-4</v>
      </c>
      <c r="HC764" s="51">
        <f t="shared" si="972"/>
        <v>2.8682574615690754E-3</v>
      </c>
      <c r="HD764" s="453">
        <f t="shared" si="973"/>
        <v>6.7068886012680615E-2</v>
      </c>
      <c r="HE764" s="68"/>
    </row>
    <row r="765" spans="13:213">
      <c r="M765" s="49" t="str">
        <f t="shared" si="987"/>
        <v>Q</v>
      </c>
      <c r="N765" s="201" t="str">
        <f t="shared" si="977"/>
        <v/>
      </c>
      <c r="O765" s="47" t="str">
        <f t="shared" si="978"/>
        <v/>
      </c>
      <c r="P765" s="47" t="str">
        <f t="shared" si="979"/>
        <v/>
      </c>
      <c r="Q765" s="47" t="str">
        <f t="shared" si="980"/>
        <v/>
      </c>
      <c r="R765" s="201" t="str">
        <f t="shared" si="981"/>
        <v/>
      </c>
      <c r="AE765" s="49" t="str">
        <f t="shared" si="988"/>
        <v>Q</v>
      </c>
      <c r="AF765" s="201" t="str">
        <f t="shared" si="982"/>
        <v/>
      </c>
      <c r="AG765" s="47" t="str">
        <f t="shared" si="983"/>
        <v/>
      </c>
      <c r="AH765" s="47" t="str">
        <f t="shared" si="984"/>
        <v/>
      </c>
      <c r="AI765" s="47" t="str">
        <f t="shared" si="985"/>
        <v/>
      </c>
      <c r="AJ765" s="201">
        <f t="shared" si="986"/>
        <v>1</v>
      </c>
      <c r="GS765" s="48">
        <v>6</v>
      </c>
      <c r="GT765" s="47">
        <v>4</v>
      </c>
      <c r="GU765" s="97" t="s">
        <v>240</v>
      </c>
      <c r="GV765" s="93">
        <f t="shared" si="974"/>
        <v>5</v>
      </c>
      <c r="GW765" s="47" t="s">
        <v>206</v>
      </c>
      <c r="GX765" s="99" t="str">
        <f t="shared" si="969"/>
        <v>Pe4</v>
      </c>
      <c r="GY765" s="48">
        <f t="shared" si="976"/>
        <v>500</v>
      </c>
      <c r="GZ765" s="306">
        <f t="shared" si="970"/>
        <v>132248.64757478517</v>
      </c>
      <c r="HA765" s="95">
        <f t="shared" si="975"/>
        <v>1323.9635581224918</v>
      </c>
      <c r="HB765" s="51">
        <f t="shared" si="971"/>
        <v>1.0543990144718984E-3</v>
      </c>
      <c r="HC765" s="51">
        <f t="shared" si="972"/>
        <v>6.2942316517765841E-3</v>
      </c>
      <c r="HD765" s="453">
        <f t="shared" si="973"/>
        <v>4.2615265147476426E-2</v>
      </c>
      <c r="HE765" s="68"/>
    </row>
    <row r="766" spans="13:213">
      <c r="M766" s="49" t="str">
        <f t="shared" si="987"/>
        <v>Q</v>
      </c>
      <c r="N766" s="201" t="str">
        <f t="shared" si="977"/>
        <v/>
      </c>
      <c r="O766" s="47" t="str">
        <f t="shared" si="978"/>
        <v/>
      </c>
      <c r="P766" s="47" t="str">
        <f t="shared" si="979"/>
        <v/>
      </c>
      <c r="Q766" s="47" t="str">
        <f t="shared" si="980"/>
        <v/>
      </c>
      <c r="R766" s="201" t="str">
        <f t="shared" si="981"/>
        <v/>
      </c>
      <c r="AE766" s="49" t="str">
        <f t="shared" si="988"/>
        <v>Q</v>
      </c>
      <c r="AF766" s="201" t="str">
        <f t="shared" si="982"/>
        <v/>
      </c>
      <c r="AG766" s="47" t="str">
        <f t="shared" si="983"/>
        <v/>
      </c>
      <c r="AH766" s="47" t="str">
        <f t="shared" si="984"/>
        <v/>
      </c>
      <c r="AI766" s="47" t="str">
        <f t="shared" si="985"/>
        <v/>
      </c>
      <c r="AJ766" s="201" t="str">
        <f t="shared" si="986"/>
        <v/>
      </c>
      <c r="GS766" s="48">
        <v>6</v>
      </c>
      <c r="GT766" s="47">
        <v>3</v>
      </c>
      <c r="GU766" s="97" t="s">
        <v>240</v>
      </c>
      <c r="GV766" s="93">
        <f t="shared" si="974"/>
        <v>5</v>
      </c>
      <c r="GW766" s="47" t="s">
        <v>206</v>
      </c>
      <c r="GX766" s="99" t="str">
        <f t="shared" si="969"/>
        <v>Pe3</v>
      </c>
      <c r="GY766" s="48">
        <f t="shared" si="976"/>
        <v>150</v>
      </c>
      <c r="GZ766" s="306">
        <f t="shared" si="970"/>
        <v>190421.31217255458</v>
      </c>
      <c r="HA766" s="95">
        <f t="shared" si="975"/>
        <v>919.49996564111518</v>
      </c>
      <c r="HB766" s="51">
        <f t="shared" si="971"/>
        <v>1.5182011126098536E-3</v>
      </c>
      <c r="HC766" s="51">
        <f t="shared" si="972"/>
        <v>2.7188690521123531E-3</v>
      </c>
      <c r="HD766" s="453">
        <f t="shared" si="973"/>
        <v>3.0624162955021172E-3</v>
      </c>
      <c r="HE766" s="68"/>
    </row>
    <row r="767" spans="13:213">
      <c r="M767" s="49" t="str">
        <f t="shared" si="987"/>
        <v>Q</v>
      </c>
      <c r="N767" s="201" t="str">
        <f t="shared" si="977"/>
        <v/>
      </c>
      <c r="O767" s="47" t="str">
        <f t="shared" si="978"/>
        <v/>
      </c>
      <c r="P767" s="47" t="str">
        <f t="shared" si="979"/>
        <v/>
      </c>
      <c r="Q767" s="47">
        <f t="shared" si="980"/>
        <v>1</v>
      </c>
      <c r="R767" s="201" t="str">
        <f t="shared" si="981"/>
        <v/>
      </c>
      <c r="AE767" s="49" t="str">
        <f t="shared" si="988"/>
        <v>Q</v>
      </c>
      <c r="AF767" s="201" t="str">
        <f t="shared" si="982"/>
        <v/>
      </c>
      <c r="AG767" s="47" t="str">
        <f t="shared" si="983"/>
        <v/>
      </c>
      <c r="AH767" s="47" t="str">
        <f t="shared" si="984"/>
        <v/>
      </c>
      <c r="AI767" s="47">
        <f t="shared" si="985"/>
        <v>1</v>
      </c>
      <c r="AJ767" s="201" t="str">
        <f t="shared" si="986"/>
        <v/>
      </c>
      <c r="GS767" s="48">
        <v>6</v>
      </c>
      <c r="GT767" s="47">
        <v>2</v>
      </c>
      <c r="GU767" s="97" t="s">
        <v>240</v>
      </c>
      <c r="GV767" s="93">
        <f t="shared" si="974"/>
        <v>5</v>
      </c>
      <c r="GW767" s="47" t="s">
        <v>206</v>
      </c>
      <c r="GX767" s="99" t="str">
        <f t="shared" si="969"/>
        <v>Pe2</v>
      </c>
      <c r="GY767" s="48">
        <f t="shared" si="976"/>
        <v>0</v>
      </c>
      <c r="GZ767" s="306">
        <f t="shared" si="970"/>
        <v>0</v>
      </c>
      <c r="HA767" s="95">
        <f t="shared" si="975"/>
        <v>0</v>
      </c>
      <c r="HB767" s="51">
        <f t="shared" si="971"/>
        <v>0</v>
      </c>
      <c r="HC767" s="51">
        <f t="shared" si="972"/>
        <v>0</v>
      </c>
      <c r="HD767" s="453">
        <f t="shared" si="973"/>
        <v>0</v>
      </c>
      <c r="HE767" s="68"/>
    </row>
    <row r="768" spans="13:213">
      <c r="M768" s="49" t="str">
        <f t="shared" si="987"/>
        <v>Q</v>
      </c>
      <c r="N768" s="201" t="str">
        <f t="shared" si="977"/>
        <v/>
      </c>
      <c r="O768" s="47" t="str">
        <f t="shared" si="978"/>
        <v/>
      </c>
      <c r="P768" s="47" t="str">
        <f t="shared" si="979"/>
        <v/>
      </c>
      <c r="Q768" s="47">
        <f t="shared" si="980"/>
        <v>1</v>
      </c>
      <c r="R768" s="201" t="str">
        <f t="shared" si="981"/>
        <v/>
      </c>
      <c r="AE768" s="49" t="str">
        <f t="shared" si="988"/>
        <v>Q</v>
      </c>
      <c r="AF768" s="201" t="str">
        <f t="shared" si="982"/>
        <v/>
      </c>
      <c r="AG768" s="47" t="str">
        <f t="shared" si="983"/>
        <v/>
      </c>
      <c r="AH768" s="47" t="str">
        <f t="shared" si="984"/>
        <v/>
      </c>
      <c r="AI768" s="47">
        <f t="shared" si="985"/>
        <v>1</v>
      </c>
      <c r="AJ768" s="201" t="str">
        <f t="shared" si="986"/>
        <v/>
      </c>
      <c r="GS768" s="48">
        <v>6</v>
      </c>
      <c r="GT768" s="47">
        <v>1</v>
      </c>
      <c r="GU768" s="97" t="s">
        <v>240</v>
      </c>
      <c r="GV768" s="93">
        <f t="shared" si="974"/>
        <v>5</v>
      </c>
      <c r="GW768" s="47" t="s">
        <v>206</v>
      </c>
      <c r="GX768" s="99" t="str">
        <f t="shared" si="969"/>
        <v>Pe1</v>
      </c>
      <c r="GY768" s="48">
        <f t="shared" si="976"/>
        <v>0</v>
      </c>
      <c r="GZ768" s="306">
        <f t="shared" si="970"/>
        <v>0</v>
      </c>
      <c r="HA768" s="95">
        <f t="shared" si="975"/>
        <v>0</v>
      </c>
      <c r="HB768" s="51">
        <f t="shared" si="971"/>
        <v>0</v>
      </c>
      <c r="HC768" s="51">
        <f t="shared" si="972"/>
        <v>0</v>
      </c>
      <c r="HD768" s="453">
        <f t="shared" si="973"/>
        <v>0</v>
      </c>
      <c r="HE768" s="68"/>
    </row>
    <row r="769" spans="13:213">
      <c r="M769" s="49" t="str">
        <f t="shared" si="987"/>
        <v>Q</v>
      </c>
      <c r="N769" s="201" t="str">
        <f t="shared" si="977"/>
        <v/>
      </c>
      <c r="O769" s="47" t="str">
        <f t="shared" si="978"/>
        <v/>
      </c>
      <c r="P769" s="47" t="str">
        <f t="shared" si="979"/>
        <v/>
      </c>
      <c r="Q769" s="47" t="str">
        <f t="shared" si="980"/>
        <v/>
      </c>
      <c r="R769" s="201" t="str">
        <f t="shared" si="981"/>
        <v/>
      </c>
      <c r="AE769" s="49" t="str">
        <f t="shared" si="988"/>
        <v>Q</v>
      </c>
      <c r="AF769" s="201" t="str">
        <f t="shared" si="982"/>
        <v/>
      </c>
      <c r="AG769" s="47" t="str">
        <f t="shared" si="983"/>
        <v/>
      </c>
      <c r="AH769" s="47" t="str">
        <f t="shared" si="984"/>
        <v/>
      </c>
      <c r="AI769" s="47" t="str">
        <f t="shared" si="985"/>
        <v/>
      </c>
      <c r="AJ769" s="201">
        <f t="shared" si="986"/>
        <v>1</v>
      </c>
      <c r="GS769" s="48">
        <v>7</v>
      </c>
      <c r="GT769" s="47">
        <v>5</v>
      </c>
      <c r="GU769" s="97" t="s">
        <v>240</v>
      </c>
      <c r="GV769" s="93">
        <f t="shared" si="974"/>
        <v>5</v>
      </c>
      <c r="GW769" s="47" t="s">
        <v>206</v>
      </c>
      <c r="GX769" s="99" t="str">
        <f t="shared" si="969"/>
        <v>Ac5</v>
      </c>
      <c r="GY769" s="48">
        <f t="shared" si="976"/>
        <v>1000</v>
      </c>
      <c r="GZ769" s="306">
        <f t="shared" si="970"/>
        <v>38419.069137231898</v>
      </c>
      <c r="HA769" s="95">
        <f t="shared" si="975"/>
        <v>4557.4344702255703</v>
      </c>
      <c r="HB769" s="51">
        <f t="shared" si="971"/>
        <v>3.0630958711557051E-4</v>
      </c>
      <c r="HC769" s="51">
        <f t="shared" si="972"/>
        <v>3.6570282635005726E-3</v>
      </c>
      <c r="HD769" s="453">
        <f t="shared" si="973"/>
        <v>5.5087006606145121E-2</v>
      </c>
      <c r="HE769" s="68"/>
    </row>
    <row r="770" spans="13:213">
      <c r="M770" s="49" t="str">
        <f t="shared" si="987"/>
        <v>Q</v>
      </c>
      <c r="N770" s="201" t="str">
        <f t="shared" si="977"/>
        <v/>
      </c>
      <c r="O770" s="47" t="str">
        <f t="shared" si="978"/>
        <v/>
      </c>
      <c r="P770" s="47" t="str">
        <f t="shared" si="979"/>
        <v/>
      </c>
      <c r="Q770" s="47" t="str">
        <f t="shared" si="980"/>
        <v/>
      </c>
      <c r="R770" s="201" t="str">
        <f t="shared" si="981"/>
        <v/>
      </c>
      <c r="AE770" s="49" t="str">
        <f t="shared" si="988"/>
        <v>Q</v>
      </c>
      <c r="AF770" s="201" t="str">
        <f t="shared" si="982"/>
        <v/>
      </c>
      <c r="AG770" s="47" t="str">
        <f t="shared" si="983"/>
        <v/>
      </c>
      <c r="AH770" s="47" t="str">
        <f t="shared" si="984"/>
        <v/>
      </c>
      <c r="AI770" s="47" t="str">
        <f t="shared" si="985"/>
        <v/>
      </c>
      <c r="AJ770" s="201">
        <f t="shared" si="986"/>
        <v>1</v>
      </c>
      <c r="GS770" s="48">
        <v>7</v>
      </c>
      <c r="GT770" s="47">
        <v>4</v>
      </c>
      <c r="GU770" s="97" t="s">
        <v>240</v>
      </c>
      <c r="GV770" s="93">
        <f t="shared" si="974"/>
        <v>5</v>
      </c>
      <c r="GW770" s="47" t="s">
        <v>206</v>
      </c>
      <c r="GX770" s="99" t="str">
        <f t="shared" si="969"/>
        <v>Ac4</v>
      </c>
      <c r="GY770" s="48">
        <f t="shared" si="976"/>
        <v>250</v>
      </c>
      <c r="GZ770" s="306">
        <f t="shared" si="970"/>
        <v>30132.603244887752</v>
      </c>
      <c r="HA770" s="95">
        <f t="shared" si="975"/>
        <v>5810.7289495376035</v>
      </c>
      <c r="HB770" s="51">
        <f t="shared" si="971"/>
        <v>2.402428134239768E-4</v>
      </c>
      <c r="HC770" s="51">
        <f t="shared" si="972"/>
        <v>7.1706436539226875E-4</v>
      </c>
      <c r="HD770" s="453">
        <f t="shared" si="973"/>
        <v>1.9252677519071505E-3</v>
      </c>
      <c r="HE770" s="96"/>
    </row>
    <row r="771" spans="13:213">
      <c r="M771" s="49" t="str">
        <f t="shared" si="987"/>
        <v>Q</v>
      </c>
      <c r="N771" s="201" t="str">
        <f t="shared" si="977"/>
        <v/>
      </c>
      <c r="O771" s="47" t="str">
        <f t="shared" si="978"/>
        <v/>
      </c>
      <c r="P771" s="47" t="str">
        <f t="shared" si="979"/>
        <v/>
      </c>
      <c r="Q771" s="47" t="str">
        <f t="shared" si="980"/>
        <v/>
      </c>
      <c r="R771" s="201" t="str">
        <f t="shared" si="981"/>
        <v/>
      </c>
      <c r="AE771" s="49" t="str">
        <f t="shared" si="988"/>
        <v>Q</v>
      </c>
      <c r="AF771" s="201" t="str">
        <f t="shared" si="982"/>
        <v/>
      </c>
      <c r="AG771" s="47" t="str">
        <f t="shared" si="983"/>
        <v/>
      </c>
      <c r="AH771" s="47" t="str">
        <f t="shared" si="984"/>
        <v/>
      </c>
      <c r="AI771" s="47" t="str">
        <f t="shared" si="985"/>
        <v/>
      </c>
      <c r="AJ771" s="201">
        <f t="shared" si="986"/>
        <v>1</v>
      </c>
      <c r="GS771" s="48">
        <v>7</v>
      </c>
      <c r="GT771" s="47">
        <v>3</v>
      </c>
      <c r="GU771" s="97" t="s">
        <v>240</v>
      </c>
      <c r="GV771" s="93">
        <f t="shared" si="974"/>
        <v>5</v>
      </c>
      <c r="GW771" s="47" t="s">
        <v>206</v>
      </c>
      <c r="GX771" s="99" t="str">
        <f t="shared" si="969"/>
        <v>Ac3</v>
      </c>
      <c r="GY771" s="48">
        <f t="shared" si="976"/>
        <v>50</v>
      </c>
      <c r="GZ771" s="306">
        <f t="shared" ref="GZ771:GZ802" si="989">SUMIF($DS$86:$DS$159,GX771,$EG$86:$EG$159)*$GX$671/$AN$56*$AN$4/$AN$42</f>
        <v>178234.34819351108</v>
      </c>
      <c r="HA771" s="95">
        <f t="shared" si="975"/>
        <v>982.37175816358467</v>
      </c>
      <c r="HB771" s="51">
        <f t="shared" si="971"/>
        <v>1.4210362414028229E-3</v>
      </c>
      <c r="HC771" s="51">
        <f t="shared" si="972"/>
        <v>8.4828714425905412E-4</v>
      </c>
      <c r="HD771" s="453">
        <f t="shared" si="973"/>
        <v>1.321810428620726E-7</v>
      </c>
      <c r="HE771" s="68"/>
    </row>
    <row r="772" spans="13:213">
      <c r="M772" s="49" t="str">
        <f t="shared" si="987"/>
        <v>Q</v>
      </c>
      <c r="N772" s="201" t="str">
        <f t="shared" si="977"/>
        <v/>
      </c>
      <c r="O772" s="47" t="str">
        <f t="shared" si="978"/>
        <v/>
      </c>
      <c r="P772" s="47" t="str">
        <f t="shared" si="979"/>
        <v/>
      </c>
      <c r="Q772" s="47" t="str">
        <f t="shared" si="980"/>
        <v/>
      </c>
      <c r="R772" s="201" t="str">
        <f t="shared" si="981"/>
        <v/>
      </c>
      <c r="AE772" s="49" t="str">
        <f t="shared" si="988"/>
        <v>Q</v>
      </c>
      <c r="AF772" s="201" t="str">
        <f t="shared" si="982"/>
        <v/>
      </c>
      <c r="AG772" s="47" t="str">
        <f t="shared" si="983"/>
        <v/>
      </c>
      <c r="AH772" s="47" t="str">
        <f t="shared" si="984"/>
        <v/>
      </c>
      <c r="AI772" s="47" t="str">
        <f t="shared" si="985"/>
        <v/>
      </c>
      <c r="AJ772" s="201">
        <f t="shared" si="986"/>
        <v>1</v>
      </c>
      <c r="GS772" s="48">
        <v>7</v>
      </c>
      <c r="GT772" s="47">
        <v>2</v>
      </c>
      <c r="GU772" s="97" t="s">
        <v>240</v>
      </c>
      <c r="GV772" s="93">
        <f t="shared" si="974"/>
        <v>5</v>
      </c>
      <c r="GW772" s="47" t="s">
        <v>206</v>
      </c>
      <c r="GX772" s="99" t="str">
        <f t="shared" si="969"/>
        <v>Ac2</v>
      </c>
      <c r="GY772" s="48">
        <f t="shared" si="976"/>
        <v>0</v>
      </c>
      <c r="GZ772" s="306">
        <f t="shared" si="989"/>
        <v>0</v>
      </c>
      <c r="HA772" s="95">
        <f t="shared" si="975"/>
        <v>0</v>
      </c>
      <c r="HB772" s="51">
        <f t="shared" si="971"/>
        <v>0</v>
      </c>
      <c r="HC772" s="51">
        <f t="shared" si="972"/>
        <v>0</v>
      </c>
      <c r="HD772" s="453">
        <f t="shared" si="973"/>
        <v>0</v>
      </c>
      <c r="HE772" s="68"/>
    </row>
    <row r="773" spans="13:213">
      <c r="M773" s="49" t="str">
        <f t="shared" si="987"/>
        <v>Q</v>
      </c>
      <c r="N773" s="201" t="str">
        <f t="shared" si="977"/>
        <v/>
      </c>
      <c r="O773" s="47" t="str">
        <f t="shared" si="978"/>
        <v/>
      </c>
      <c r="P773" s="47" t="str">
        <f t="shared" si="979"/>
        <v/>
      </c>
      <c r="Q773" s="47" t="str">
        <f t="shared" si="980"/>
        <v/>
      </c>
      <c r="R773" s="201" t="str">
        <f t="shared" si="981"/>
        <v/>
      </c>
      <c r="AE773" s="49" t="str">
        <f t="shared" si="988"/>
        <v>Q</v>
      </c>
      <c r="AF773" s="201" t="str">
        <f t="shared" si="982"/>
        <v/>
      </c>
      <c r="AG773" s="47" t="str">
        <f t="shared" si="983"/>
        <v/>
      </c>
      <c r="AH773" s="47" t="str">
        <f t="shared" si="984"/>
        <v/>
      </c>
      <c r="AI773" s="47" t="str">
        <f t="shared" si="985"/>
        <v/>
      </c>
      <c r="AJ773" s="201">
        <f t="shared" si="986"/>
        <v>1</v>
      </c>
      <c r="GS773" s="48">
        <v>7</v>
      </c>
      <c r="GT773" s="47">
        <v>1</v>
      </c>
      <c r="GU773" s="97" t="s">
        <v>240</v>
      </c>
      <c r="GV773" s="93">
        <f t="shared" si="974"/>
        <v>5</v>
      </c>
      <c r="GW773" s="47" t="s">
        <v>206</v>
      </c>
      <c r="GX773" s="99" t="str">
        <f t="shared" si="969"/>
        <v>Ac1</v>
      </c>
      <c r="GY773" s="48">
        <f t="shared" si="976"/>
        <v>0</v>
      </c>
      <c r="GZ773" s="306">
        <f t="shared" si="989"/>
        <v>0</v>
      </c>
      <c r="HA773" s="95">
        <f t="shared" si="975"/>
        <v>0</v>
      </c>
      <c r="HB773" s="51">
        <f t="shared" si="971"/>
        <v>0</v>
      </c>
      <c r="HC773" s="51">
        <f t="shared" si="972"/>
        <v>0</v>
      </c>
      <c r="HD773" s="453">
        <f t="shared" si="973"/>
        <v>0</v>
      </c>
      <c r="HE773" s="68"/>
    </row>
    <row r="774" spans="13:213">
      <c r="M774" s="49" t="str">
        <f t="shared" si="987"/>
        <v>Q</v>
      </c>
      <c r="N774" s="201" t="str">
        <f t="shared" si="977"/>
        <v/>
      </c>
      <c r="O774" s="47" t="str">
        <f t="shared" si="978"/>
        <v/>
      </c>
      <c r="P774" s="47" t="str">
        <f t="shared" si="979"/>
        <v/>
      </c>
      <c r="Q774" s="47" t="str">
        <f t="shared" si="980"/>
        <v/>
      </c>
      <c r="R774" s="201" t="str">
        <f t="shared" si="981"/>
        <v/>
      </c>
      <c r="AE774" s="49" t="str">
        <f t="shared" si="988"/>
        <v>Q</v>
      </c>
      <c r="AF774" s="201" t="str">
        <f t="shared" si="982"/>
        <v/>
      </c>
      <c r="AG774" s="47" t="str">
        <f t="shared" si="983"/>
        <v/>
      </c>
      <c r="AH774" s="47" t="str">
        <f t="shared" si="984"/>
        <v/>
      </c>
      <c r="AI774" s="47" t="str">
        <f t="shared" si="985"/>
        <v/>
      </c>
      <c r="AJ774" s="201">
        <f t="shared" si="986"/>
        <v>1</v>
      </c>
      <c r="GS774" s="48">
        <v>8</v>
      </c>
      <c r="GT774" s="47">
        <v>5</v>
      </c>
      <c r="GU774" s="97" t="s">
        <v>240</v>
      </c>
      <c r="GV774" s="93">
        <f t="shared" si="974"/>
        <v>5</v>
      </c>
      <c r="GW774" s="47" t="s">
        <v>206</v>
      </c>
      <c r="GX774" s="99" t="str">
        <f t="shared" si="969"/>
        <v>Kg5</v>
      </c>
      <c r="GY774" s="48">
        <f t="shared" si="976"/>
        <v>1000</v>
      </c>
      <c r="GZ774" s="306">
        <f t="shared" si="989"/>
        <v>10169.753595149617</v>
      </c>
      <c r="HA774" s="95">
        <f t="shared" si="975"/>
        <v>17216.974665296602</v>
      </c>
      <c r="HB774" s="51">
        <f t="shared" si="971"/>
        <v>8.108194953059218E-5</v>
      </c>
      <c r="HC774" s="51">
        <f t="shared" si="972"/>
        <v>9.6803689327956308E-4</v>
      </c>
      <c r="HD774" s="453">
        <f t="shared" si="973"/>
        <v>1.4581854689861942E-2</v>
      </c>
      <c r="HE774" s="68"/>
    </row>
    <row r="775" spans="13:213">
      <c r="M775" s="49" t="str">
        <f t="shared" si="987"/>
        <v>Q</v>
      </c>
      <c r="N775" s="201" t="str">
        <f t="shared" si="977"/>
        <v/>
      </c>
      <c r="O775" s="47" t="str">
        <f t="shared" si="978"/>
        <v/>
      </c>
      <c r="P775" s="47" t="str">
        <f t="shared" si="979"/>
        <v/>
      </c>
      <c r="Q775" s="47" t="str">
        <f t="shared" si="980"/>
        <v/>
      </c>
      <c r="R775" s="201" t="str">
        <f t="shared" si="981"/>
        <v/>
      </c>
      <c r="AE775" s="49" t="str">
        <f t="shared" si="988"/>
        <v>Q</v>
      </c>
      <c r="AF775" s="201" t="str">
        <f t="shared" si="982"/>
        <v/>
      </c>
      <c r="AG775" s="47" t="str">
        <f t="shared" si="983"/>
        <v/>
      </c>
      <c r="AH775" s="47" t="str">
        <f t="shared" si="984"/>
        <v/>
      </c>
      <c r="AI775" s="47" t="str">
        <f t="shared" si="985"/>
        <v/>
      </c>
      <c r="AJ775" s="201">
        <f t="shared" si="986"/>
        <v>1</v>
      </c>
      <c r="GS775" s="48">
        <v>8</v>
      </c>
      <c r="GT775" s="47">
        <v>4</v>
      </c>
      <c r="GU775" s="97" t="s">
        <v>240</v>
      </c>
      <c r="GV775" s="93">
        <f t="shared" si="974"/>
        <v>5</v>
      </c>
      <c r="GW775" s="47" t="s">
        <v>206</v>
      </c>
      <c r="GX775" s="99" t="str">
        <f t="shared" si="969"/>
        <v>Kg4</v>
      </c>
      <c r="GY775" s="48">
        <f t="shared" si="976"/>
        <v>250</v>
      </c>
      <c r="GZ775" s="306">
        <f t="shared" si="989"/>
        <v>24106.082595910204</v>
      </c>
      <c r="HA775" s="95">
        <f t="shared" si="975"/>
        <v>7263.4111869220042</v>
      </c>
      <c r="HB775" s="51">
        <f t="shared" si="971"/>
        <v>1.9219425073918145E-4</v>
      </c>
      <c r="HC775" s="51">
        <f t="shared" si="972"/>
        <v>5.7365149231381504E-4</v>
      </c>
      <c r="HD775" s="453">
        <f t="shared" si="973"/>
        <v>1.5402142015257206E-3</v>
      </c>
      <c r="HE775" s="68"/>
    </row>
    <row r="776" spans="13:213">
      <c r="M776" s="49" t="str">
        <f t="shared" si="987"/>
        <v>Q</v>
      </c>
      <c r="N776" s="201" t="str">
        <f t="shared" si="977"/>
        <v/>
      </c>
      <c r="O776" s="47" t="str">
        <f t="shared" si="978"/>
        <v/>
      </c>
      <c r="P776" s="47" t="str">
        <f t="shared" si="979"/>
        <v/>
      </c>
      <c r="Q776" s="47" t="str">
        <f t="shared" si="980"/>
        <v/>
      </c>
      <c r="R776" s="201" t="str">
        <f t="shared" si="981"/>
        <v/>
      </c>
      <c r="AE776" s="49" t="str">
        <f t="shared" si="988"/>
        <v>Q</v>
      </c>
      <c r="AF776" s="201" t="str">
        <f t="shared" si="982"/>
        <v/>
      </c>
      <c r="AG776" s="47" t="str">
        <f t="shared" si="983"/>
        <v/>
      </c>
      <c r="AH776" s="47" t="str">
        <f t="shared" si="984"/>
        <v/>
      </c>
      <c r="AI776" s="47" t="str">
        <f t="shared" si="985"/>
        <v/>
      </c>
      <c r="AJ776" s="201">
        <f t="shared" si="986"/>
        <v>1</v>
      </c>
      <c r="GS776" s="48">
        <v>8</v>
      </c>
      <c r="GT776" s="47">
        <v>3</v>
      </c>
      <c r="GU776" s="97" t="s">
        <v>240</v>
      </c>
      <c r="GV776" s="93">
        <f t="shared" si="974"/>
        <v>5</v>
      </c>
      <c r="GW776" s="47" t="s">
        <v>206</v>
      </c>
      <c r="GX776" s="99" t="str">
        <f t="shared" si="969"/>
        <v>Kg3</v>
      </c>
      <c r="GY776" s="48">
        <f t="shared" si="976"/>
        <v>50</v>
      </c>
      <c r="GZ776" s="306">
        <f t="shared" si="989"/>
        <v>19994.237778118226</v>
      </c>
      <c r="HA776" s="95">
        <f t="shared" si="975"/>
        <v>8757.1425299153852</v>
      </c>
      <c r="HB776" s="51">
        <f t="shared" si="971"/>
        <v>1.5941111682403459E-4</v>
      </c>
      <c r="HC776" s="51">
        <f t="shared" si="972"/>
        <v>9.5160416823932334E-5</v>
      </c>
      <c r="HD776" s="453">
        <f t="shared" si="973"/>
        <v>1.4828001603117115E-8</v>
      </c>
      <c r="HE776" s="68"/>
    </row>
    <row r="777" spans="13:213">
      <c r="M777" s="49" t="str">
        <f t="shared" si="987"/>
        <v>Q</v>
      </c>
      <c r="N777" s="201" t="str">
        <f t="shared" si="977"/>
        <v/>
      </c>
      <c r="O777" s="47" t="str">
        <f t="shared" si="978"/>
        <v/>
      </c>
      <c r="P777" s="47" t="str">
        <f t="shared" si="979"/>
        <v/>
      </c>
      <c r="Q777" s="47" t="str">
        <f t="shared" si="980"/>
        <v/>
      </c>
      <c r="R777" s="201" t="str">
        <f t="shared" si="981"/>
        <v/>
      </c>
      <c r="AE777" s="49" t="str">
        <f t="shared" si="988"/>
        <v>Q</v>
      </c>
      <c r="AF777" s="201" t="str">
        <f t="shared" si="982"/>
        <v/>
      </c>
      <c r="AG777" s="47" t="str">
        <f t="shared" si="983"/>
        <v/>
      </c>
      <c r="AH777" s="47" t="str">
        <f t="shared" si="984"/>
        <v/>
      </c>
      <c r="AI777" s="47" t="str">
        <f t="shared" si="985"/>
        <v/>
      </c>
      <c r="AJ777" s="201">
        <f t="shared" si="986"/>
        <v>1</v>
      </c>
      <c r="GS777" s="48">
        <v>8</v>
      </c>
      <c r="GT777" s="47">
        <v>2</v>
      </c>
      <c r="GU777" s="97" t="s">
        <v>240</v>
      </c>
      <c r="GV777" s="93">
        <f t="shared" si="974"/>
        <v>5</v>
      </c>
      <c r="GW777" s="47" t="s">
        <v>206</v>
      </c>
      <c r="GX777" s="99" t="str">
        <f t="shared" si="969"/>
        <v>Kg2</v>
      </c>
      <c r="GY777" s="48">
        <f t="shared" si="976"/>
        <v>0</v>
      </c>
      <c r="GZ777" s="306">
        <f t="shared" si="989"/>
        <v>0</v>
      </c>
      <c r="HA777" s="95">
        <f t="shared" si="975"/>
        <v>0</v>
      </c>
      <c r="HB777" s="51">
        <f t="shared" si="971"/>
        <v>0</v>
      </c>
      <c r="HC777" s="51">
        <f t="shared" si="972"/>
        <v>0</v>
      </c>
      <c r="HD777" s="453">
        <f t="shared" si="973"/>
        <v>0</v>
      </c>
      <c r="HE777" s="68"/>
    </row>
    <row r="778" spans="13:213">
      <c r="M778" s="49" t="str">
        <f t="shared" si="987"/>
        <v>Q</v>
      </c>
      <c r="N778" s="201" t="str">
        <f t="shared" si="977"/>
        <v/>
      </c>
      <c r="O778" s="47" t="str">
        <f t="shared" si="978"/>
        <v/>
      </c>
      <c r="P778" s="47" t="str">
        <f t="shared" si="979"/>
        <v/>
      </c>
      <c r="Q778" s="47" t="str">
        <f t="shared" si="980"/>
        <v/>
      </c>
      <c r="R778" s="201" t="str">
        <f t="shared" si="981"/>
        <v/>
      </c>
      <c r="AE778" s="49" t="str">
        <f t="shared" si="988"/>
        <v>Q</v>
      </c>
      <c r="AF778" s="201" t="str">
        <f t="shared" si="982"/>
        <v/>
      </c>
      <c r="AG778" s="47" t="str">
        <f t="shared" si="983"/>
        <v/>
      </c>
      <c r="AH778" s="47" t="str">
        <f t="shared" si="984"/>
        <v/>
      </c>
      <c r="AI778" s="47" t="str">
        <f t="shared" si="985"/>
        <v/>
      </c>
      <c r="AJ778" s="201" t="str">
        <f t="shared" si="986"/>
        <v/>
      </c>
      <c r="GS778" s="48">
        <v>8</v>
      </c>
      <c r="GT778" s="47">
        <v>1</v>
      </c>
      <c r="GU778" s="97" t="s">
        <v>240</v>
      </c>
      <c r="GV778" s="93">
        <f t="shared" si="974"/>
        <v>5</v>
      </c>
      <c r="GW778" s="47" t="s">
        <v>206</v>
      </c>
      <c r="GX778" s="99" t="str">
        <f t="shared" si="969"/>
        <v>Kg1</v>
      </c>
      <c r="GY778" s="48">
        <f t="shared" si="976"/>
        <v>0</v>
      </c>
      <c r="GZ778" s="306">
        <f t="shared" si="989"/>
        <v>0</v>
      </c>
      <c r="HA778" s="95">
        <f t="shared" si="975"/>
        <v>0</v>
      </c>
      <c r="HB778" s="51">
        <f t="shared" si="971"/>
        <v>0</v>
      </c>
      <c r="HC778" s="51">
        <f t="shared" si="972"/>
        <v>0</v>
      </c>
      <c r="HD778" s="453">
        <f t="shared" si="973"/>
        <v>0</v>
      </c>
      <c r="HE778" s="68"/>
    </row>
    <row r="779" spans="13:213">
      <c r="M779" s="49" t="str">
        <f t="shared" si="987"/>
        <v>Q</v>
      </c>
      <c r="N779" s="201" t="str">
        <f t="shared" si="977"/>
        <v/>
      </c>
      <c r="O779" s="47" t="str">
        <f t="shared" si="978"/>
        <v/>
      </c>
      <c r="P779" s="47" t="str">
        <f t="shared" si="979"/>
        <v/>
      </c>
      <c r="Q779" s="47" t="str">
        <f t="shared" si="980"/>
        <v/>
      </c>
      <c r="R779" s="201" t="str">
        <f t="shared" si="981"/>
        <v/>
      </c>
      <c r="AE779" s="49" t="str">
        <f t="shared" si="988"/>
        <v>Q</v>
      </c>
      <c r="AF779" s="201" t="str">
        <f t="shared" si="982"/>
        <v/>
      </c>
      <c r="AG779" s="47" t="str">
        <f t="shared" si="983"/>
        <v/>
      </c>
      <c r="AH779" s="47" t="str">
        <f t="shared" si="984"/>
        <v/>
      </c>
      <c r="AI779" s="47" t="str">
        <f t="shared" si="985"/>
        <v/>
      </c>
      <c r="AJ779" s="201" t="str">
        <f t="shared" si="986"/>
        <v/>
      </c>
      <c r="GS779" s="48">
        <v>9</v>
      </c>
      <c r="GT779" s="47">
        <v>5</v>
      </c>
      <c r="GU779" s="97" t="s">
        <v>240</v>
      </c>
      <c r="GV779" s="93">
        <f t="shared" si="974"/>
        <v>5</v>
      </c>
      <c r="GW779" s="47" t="s">
        <v>206</v>
      </c>
      <c r="GX779" s="99" t="str">
        <f t="shared" si="969"/>
        <v>Qn5</v>
      </c>
      <c r="GY779" s="48">
        <f t="shared" si="976"/>
        <v>500</v>
      </c>
      <c r="GZ779" s="306">
        <f t="shared" si="989"/>
        <v>63278.466814264299</v>
      </c>
      <c r="HA779" s="95">
        <f t="shared" si="975"/>
        <v>2767.0137854940963</v>
      </c>
      <c r="HB779" s="51">
        <f t="shared" si="971"/>
        <v>5.0450990819035136E-4</v>
      </c>
      <c r="HC779" s="51">
        <f t="shared" si="972"/>
        <v>3.0116703346475299E-3</v>
      </c>
      <c r="HD779" s="453">
        <f t="shared" si="973"/>
        <v>2.039059522246341E-2</v>
      </c>
      <c r="HE779" s="68"/>
    </row>
    <row r="780" spans="13:213">
      <c r="M780" s="49" t="str">
        <f t="shared" si="987"/>
        <v>Q</v>
      </c>
      <c r="N780" s="201" t="str">
        <f t="shared" si="977"/>
        <v/>
      </c>
      <c r="O780" s="47" t="str">
        <f t="shared" si="978"/>
        <v/>
      </c>
      <c r="P780" s="47" t="str">
        <f t="shared" si="979"/>
        <v/>
      </c>
      <c r="Q780" s="47" t="str">
        <f t="shared" si="980"/>
        <v/>
      </c>
      <c r="R780" s="201" t="str">
        <f t="shared" si="981"/>
        <v/>
      </c>
      <c r="AE780" s="49" t="str">
        <f t="shared" si="988"/>
        <v>Q</v>
      </c>
      <c r="AF780" s="201" t="str">
        <f t="shared" si="982"/>
        <v/>
      </c>
      <c r="AG780" s="47" t="str">
        <f t="shared" si="983"/>
        <v/>
      </c>
      <c r="AH780" s="47" t="str">
        <f t="shared" si="984"/>
        <v/>
      </c>
      <c r="AI780" s="47" t="str">
        <f t="shared" si="985"/>
        <v/>
      </c>
      <c r="AJ780" s="201" t="str">
        <f t="shared" si="986"/>
        <v/>
      </c>
      <c r="GS780" s="48">
        <v>9</v>
      </c>
      <c r="GT780" s="47">
        <v>4</v>
      </c>
      <c r="GU780" s="97" t="s">
        <v>240</v>
      </c>
      <c r="GV780" s="93">
        <f t="shared" si="974"/>
        <v>5</v>
      </c>
      <c r="GW780" s="47" t="s">
        <v>206</v>
      </c>
      <c r="GX780" s="99" t="str">
        <f t="shared" si="969"/>
        <v>Qn4</v>
      </c>
      <c r="GY780" s="48">
        <f t="shared" si="976"/>
        <v>100</v>
      </c>
      <c r="GZ780" s="306">
        <f t="shared" si="989"/>
        <v>71715.595722832863</v>
      </c>
      <c r="HA780" s="95">
        <f t="shared" si="975"/>
        <v>2441.4827519065557</v>
      </c>
      <c r="HB780" s="51">
        <f t="shared" si="971"/>
        <v>5.7177789594906481E-4</v>
      </c>
      <c r="HC780" s="51">
        <f t="shared" si="972"/>
        <v>6.8264527585344009E-4</v>
      </c>
      <c r="HD780" s="453">
        <f t="shared" si="973"/>
        <v>2.922676065217177E-4</v>
      </c>
      <c r="HE780" s="68"/>
    </row>
    <row r="781" spans="13:213">
      <c r="M781" s="49" t="str">
        <f t="shared" si="987"/>
        <v>Q</v>
      </c>
      <c r="N781" s="201" t="str">
        <f t="shared" si="977"/>
        <v/>
      </c>
      <c r="O781" s="47" t="str">
        <f t="shared" si="978"/>
        <v/>
      </c>
      <c r="P781" s="47" t="str">
        <f t="shared" si="979"/>
        <v/>
      </c>
      <c r="Q781" s="47" t="str">
        <f t="shared" si="980"/>
        <v/>
      </c>
      <c r="R781" s="201" t="str">
        <f t="shared" si="981"/>
        <v/>
      </c>
      <c r="AE781" s="49" t="str">
        <f t="shared" si="988"/>
        <v>Q</v>
      </c>
      <c r="AF781" s="201" t="str">
        <f t="shared" si="982"/>
        <v/>
      </c>
      <c r="AG781" s="47" t="str">
        <f t="shared" si="983"/>
        <v/>
      </c>
      <c r="AH781" s="47" t="str">
        <f t="shared" si="984"/>
        <v/>
      </c>
      <c r="AI781" s="47" t="str">
        <f t="shared" si="985"/>
        <v/>
      </c>
      <c r="AJ781" s="201" t="str">
        <f t="shared" si="986"/>
        <v/>
      </c>
      <c r="GS781" s="48">
        <v>9</v>
      </c>
      <c r="GT781" s="47">
        <v>3</v>
      </c>
      <c r="GU781" s="97" t="s">
        <v>240</v>
      </c>
      <c r="GV781" s="93">
        <f t="shared" si="974"/>
        <v>5</v>
      </c>
      <c r="GW781" s="47" t="s">
        <v>206</v>
      </c>
      <c r="GX781" s="99" t="str">
        <f t="shared" si="969"/>
        <v>Qn3</v>
      </c>
      <c r="GY781" s="48">
        <f t="shared" si="976"/>
        <v>50</v>
      </c>
      <c r="GZ781" s="306">
        <f t="shared" si="989"/>
        <v>471864.0115635902</v>
      </c>
      <c r="HA781" s="95">
        <f t="shared" si="975"/>
        <v>371.06536143709252</v>
      </c>
      <c r="HB781" s="51">
        <f t="shared" si="971"/>
        <v>3.7621023570472171E-3</v>
      </c>
      <c r="HC781" s="51">
        <f t="shared" si="972"/>
        <v>2.245785837044803E-3</v>
      </c>
      <c r="HD781" s="453">
        <f t="shared" si="973"/>
        <v>3.49940837833564E-7</v>
      </c>
      <c r="HE781" s="68"/>
    </row>
    <row r="782" spans="13:213">
      <c r="M782" s="49" t="str">
        <f t="shared" si="987"/>
        <v>Q</v>
      </c>
      <c r="N782" s="201" t="str">
        <f t="shared" si="977"/>
        <v/>
      </c>
      <c r="O782" s="47" t="str">
        <f t="shared" si="978"/>
        <v/>
      </c>
      <c r="P782" s="47" t="str">
        <f t="shared" si="979"/>
        <v/>
      </c>
      <c r="Q782" s="47" t="str">
        <f t="shared" si="980"/>
        <v/>
      </c>
      <c r="R782" s="201" t="str">
        <f t="shared" si="981"/>
        <v/>
      </c>
      <c r="AE782" s="49" t="str">
        <f t="shared" si="988"/>
        <v>Q</v>
      </c>
      <c r="AF782" s="201" t="str">
        <f t="shared" si="982"/>
        <v/>
      </c>
      <c r="AG782" s="47" t="str">
        <f t="shared" si="983"/>
        <v/>
      </c>
      <c r="AH782" s="47" t="str">
        <f t="shared" si="984"/>
        <v/>
      </c>
      <c r="AI782" s="47" t="str">
        <f t="shared" si="985"/>
        <v/>
      </c>
      <c r="AJ782" s="201" t="str">
        <f t="shared" si="986"/>
        <v/>
      </c>
      <c r="GS782" s="48">
        <v>9</v>
      </c>
      <c r="GT782" s="47">
        <v>2</v>
      </c>
      <c r="GU782" s="97" t="s">
        <v>240</v>
      </c>
      <c r="GV782" s="93">
        <f t="shared" si="974"/>
        <v>5</v>
      </c>
      <c r="GW782" s="47" t="s">
        <v>206</v>
      </c>
      <c r="GX782" s="99" t="str">
        <f t="shared" si="969"/>
        <v>Qn2</v>
      </c>
      <c r="GY782" s="48">
        <f t="shared" si="976"/>
        <v>0</v>
      </c>
      <c r="GZ782" s="306">
        <f t="shared" si="989"/>
        <v>0</v>
      </c>
      <c r="HA782" s="95">
        <f t="shared" si="975"/>
        <v>0</v>
      </c>
      <c r="HB782" s="51">
        <f t="shared" si="971"/>
        <v>0</v>
      </c>
      <c r="HC782" s="51">
        <f t="shared" si="972"/>
        <v>0</v>
      </c>
      <c r="HD782" s="453">
        <f t="shared" si="973"/>
        <v>0</v>
      </c>
      <c r="HE782" s="68"/>
    </row>
    <row r="783" spans="13:213">
      <c r="M783" s="49" t="str">
        <f t="shared" si="987"/>
        <v>Q</v>
      </c>
      <c r="N783" s="201" t="str">
        <f t="shared" si="977"/>
        <v/>
      </c>
      <c r="O783" s="47" t="str">
        <f t="shared" si="978"/>
        <v/>
      </c>
      <c r="P783" s="47" t="str">
        <f t="shared" si="979"/>
        <v/>
      </c>
      <c r="Q783" s="47" t="str">
        <f t="shared" si="980"/>
        <v/>
      </c>
      <c r="R783" s="201" t="str">
        <f t="shared" si="981"/>
        <v/>
      </c>
      <c r="AE783" s="49" t="str">
        <f t="shared" si="988"/>
        <v>Q</v>
      </c>
      <c r="AF783" s="201" t="str">
        <f t="shared" si="982"/>
        <v/>
      </c>
      <c r="AG783" s="47" t="str">
        <f t="shared" si="983"/>
        <v/>
      </c>
      <c r="AH783" s="47" t="str">
        <f t="shared" si="984"/>
        <v/>
      </c>
      <c r="AI783" s="47" t="str">
        <f t="shared" si="985"/>
        <v/>
      </c>
      <c r="AJ783" s="201" t="str">
        <f t="shared" si="986"/>
        <v/>
      </c>
      <c r="GS783" s="48">
        <v>9</v>
      </c>
      <c r="GT783" s="47">
        <v>1</v>
      </c>
      <c r="GU783" s="97" t="s">
        <v>240</v>
      </c>
      <c r="GV783" s="93">
        <f t="shared" si="974"/>
        <v>5</v>
      </c>
      <c r="GW783" s="47" t="s">
        <v>206</v>
      </c>
      <c r="GX783" s="99" t="str">
        <f t="shared" si="969"/>
        <v>Qn1</v>
      </c>
      <c r="GY783" s="48">
        <f t="shared" si="976"/>
        <v>0</v>
      </c>
      <c r="GZ783" s="306">
        <f t="shared" si="989"/>
        <v>0</v>
      </c>
      <c r="HA783" s="95">
        <f t="shared" si="975"/>
        <v>0</v>
      </c>
      <c r="HB783" s="51">
        <f t="shared" si="971"/>
        <v>0</v>
      </c>
      <c r="HC783" s="51">
        <f t="shared" si="972"/>
        <v>0</v>
      </c>
      <c r="HD783" s="453">
        <f t="shared" si="973"/>
        <v>0</v>
      </c>
      <c r="HE783" s="68"/>
    </row>
    <row r="784" spans="13:213">
      <c r="M784" s="49" t="str">
        <f t="shared" si="987"/>
        <v>Q</v>
      </c>
      <c r="N784" s="201" t="str">
        <f t="shared" si="977"/>
        <v/>
      </c>
      <c r="O784" s="47" t="str">
        <f t="shared" si="978"/>
        <v/>
      </c>
      <c r="P784" s="47" t="str">
        <f t="shared" si="979"/>
        <v/>
      </c>
      <c r="Q784" s="47" t="str">
        <f t="shared" si="980"/>
        <v/>
      </c>
      <c r="R784" s="201" t="str">
        <f t="shared" si="981"/>
        <v/>
      </c>
      <c r="AE784" s="49" t="str">
        <f t="shared" si="988"/>
        <v>Q</v>
      </c>
      <c r="AF784" s="201" t="str">
        <f t="shared" si="982"/>
        <v/>
      </c>
      <c r="AG784" s="47" t="str">
        <f t="shared" si="983"/>
        <v/>
      </c>
      <c r="AH784" s="47" t="str">
        <f t="shared" si="984"/>
        <v/>
      </c>
      <c r="AI784" s="47" t="str">
        <f t="shared" si="985"/>
        <v/>
      </c>
      <c r="AJ784" s="201" t="str">
        <f t="shared" si="986"/>
        <v/>
      </c>
      <c r="GS784" s="48">
        <v>10</v>
      </c>
      <c r="GT784" s="47">
        <v>5</v>
      </c>
      <c r="GU784" s="97" t="s">
        <v>240</v>
      </c>
      <c r="GV784" s="93">
        <f t="shared" si="974"/>
        <v>5</v>
      </c>
      <c r="GW784" s="47" t="s">
        <v>206</v>
      </c>
      <c r="GX784" s="99" t="str">
        <f t="shared" si="969"/>
        <v>Jk5</v>
      </c>
      <c r="GY784" s="48">
        <f t="shared" si="976"/>
        <v>500</v>
      </c>
      <c r="GZ784" s="306">
        <f t="shared" si="989"/>
        <v>41131.00342927179</v>
      </c>
      <c r="HA784" s="95">
        <f t="shared" si="975"/>
        <v>4256.9442853755327</v>
      </c>
      <c r="HB784" s="51">
        <f t="shared" si="971"/>
        <v>3.2793144032372838E-4</v>
      </c>
      <c r="HC784" s="51">
        <f t="shared" si="972"/>
        <v>1.9575857175208942E-3</v>
      </c>
      <c r="HD784" s="453">
        <f t="shared" si="973"/>
        <v>1.3253886894601214E-2</v>
      </c>
      <c r="HE784" s="68"/>
    </row>
    <row r="785" spans="13:213">
      <c r="M785" s="49" t="str">
        <f t="shared" si="987"/>
        <v>Q</v>
      </c>
      <c r="N785" s="201" t="str">
        <f t="shared" si="977"/>
        <v/>
      </c>
      <c r="O785" s="47" t="str">
        <f t="shared" si="978"/>
        <v/>
      </c>
      <c r="P785" s="47" t="str">
        <f t="shared" si="979"/>
        <v/>
      </c>
      <c r="Q785" s="47" t="str">
        <f t="shared" si="980"/>
        <v/>
      </c>
      <c r="R785" s="201" t="str">
        <f t="shared" si="981"/>
        <v/>
      </c>
      <c r="AE785" s="49" t="str">
        <f t="shared" si="988"/>
        <v>Q</v>
      </c>
      <c r="AF785" s="201" t="str">
        <f t="shared" si="982"/>
        <v/>
      </c>
      <c r="AG785" s="47" t="str">
        <f t="shared" si="983"/>
        <v/>
      </c>
      <c r="AH785" s="47" t="str">
        <f t="shared" si="984"/>
        <v/>
      </c>
      <c r="AI785" s="47" t="str">
        <f t="shared" si="985"/>
        <v/>
      </c>
      <c r="AJ785" s="201">
        <f t="shared" si="986"/>
        <v>1</v>
      </c>
      <c r="GS785" s="48">
        <v>10</v>
      </c>
      <c r="GT785" s="47">
        <v>4</v>
      </c>
      <c r="GU785" s="97" t="s">
        <v>240</v>
      </c>
      <c r="GV785" s="93">
        <f t="shared" si="974"/>
        <v>5</v>
      </c>
      <c r="GW785" s="47" t="s">
        <v>206</v>
      </c>
      <c r="GX785" s="99" t="str">
        <f t="shared" si="969"/>
        <v>Jk4</v>
      </c>
      <c r="GY785" s="48">
        <f t="shared" si="976"/>
        <v>100</v>
      </c>
      <c r="GZ785" s="306">
        <f t="shared" si="989"/>
        <v>137103.3447642393</v>
      </c>
      <c r="HA785" s="95">
        <f t="shared" si="975"/>
        <v>1277.0832856126599</v>
      </c>
      <c r="HB785" s="51">
        <f t="shared" si="971"/>
        <v>1.0931048010790947E-3</v>
      </c>
      <c r="HC785" s="51">
        <f t="shared" si="972"/>
        <v>1.3050571450139296E-3</v>
      </c>
      <c r="HD785" s="453">
        <f t="shared" si="973"/>
        <v>5.5874689482093094E-4</v>
      </c>
      <c r="HE785" s="68"/>
    </row>
    <row r="786" spans="13:213">
      <c r="M786" s="49" t="str">
        <f t="shared" si="987"/>
        <v>Q</v>
      </c>
      <c r="N786" s="201" t="str">
        <f t="shared" si="977"/>
        <v/>
      </c>
      <c r="O786" s="47" t="str">
        <f t="shared" si="978"/>
        <v/>
      </c>
      <c r="P786" s="47" t="str">
        <f t="shared" si="979"/>
        <v/>
      </c>
      <c r="Q786" s="47" t="str">
        <f t="shared" si="980"/>
        <v/>
      </c>
      <c r="R786" s="201" t="str">
        <f t="shared" si="981"/>
        <v/>
      </c>
      <c r="AE786" s="49" t="str">
        <f t="shared" si="988"/>
        <v>Q</v>
      </c>
      <c r="AF786" s="201" t="str">
        <f t="shared" si="982"/>
        <v/>
      </c>
      <c r="AG786" s="47" t="str">
        <f t="shared" si="983"/>
        <v/>
      </c>
      <c r="AH786" s="47" t="str">
        <f t="shared" si="984"/>
        <v/>
      </c>
      <c r="AI786" s="47" t="str">
        <f t="shared" si="985"/>
        <v/>
      </c>
      <c r="AJ786" s="201">
        <f t="shared" si="986"/>
        <v>1</v>
      </c>
      <c r="GS786" s="48">
        <v>10</v>
      </c>
      <c r="GT786" s="47">
        <v>3</v>
      </c>
      <c r="GU786" s="97" t="s">
        <v>240</v>
      </c>
      <c r="GV786" s="93">
        <f t="shared" si="974"/>
        <v>5</v>
      </c>
      <c r="GW786" s="47" t="s">
        <v>206</v>
      </c>
      <c r="GX786" s="99" t="str">
        <f t="shared" si="969"/>
        <v>Jk3</v>
      </c>
      <c r="GY786" s="48">
        <f t="shared" si="976"/>
        <v>50</v>
      </c>
      <c r="GZ786" s="306">
        <f t="shared" si="989"/>
        <v>92544.757715861531</v>
      </c>
      <c r="HA786" s="95">
        <f t="shared" si="975"/>
        <v>1891.9752379446813</v>
      </c>
      <c r="HB786" s="51">
        <f t="shared" si="971"/>
        <v>7.3784574072838888E-4</v>
      </c>
      <c r="HC786" s="51">
        <f t="shared" si="972"/>
        <v>4.4045678644220122E-4</v>
      </c>
      <c r="HD786" s="453">
        <f t="shared" si="973"/>
        <v>6.8632464562999246E-8</v>
      </c>
      <c r="HE786" s="68"/>
    </row>
    <row r="787" spans="13:213">
      <c r="M787" s="49" t="str">
        <f t="shared" si="987"/>
        <v>Q</v>
      </c>
      <c r="N787" s="201" t="str">
        <f t="shared" si="977"/>
        <v/>
      </c>
      <c r="O787" s="47" t="str">
        <f t="shared" si="978"/>
        <v/>
      </c>
      <c r="P787" s="47" t="str">
        <f t="shared" si="979"/>
        <v/>
      </c>
      <c r="Q787" s="47" t="str">
        <f t="shared" si="980"/>
        <v/>
      </c>
      <c r="R787" s="201" t="str">
        <f t="shared" si="981"/>
        <v/>
      </c>
      <c r="AE787" s="49" t="str">
        <f t="shared" si="988"/>
        <v>Q</v>
      </c>
      <c r="AF787" s="201" t="str">
        <f t="shared" si="982"/>
        <v/>
      </c>
      <c r="AG787" s="47" t="str">
        <f t="shared" si="983"/>
        <v/>
      </c>
      <c r="AH787" s="47" t="str">
        <f t="shared" si="984"/>
        <v/>
      </c>
      <c r="AI787" s="47" t="str">
        <f t="shared" si="985"/>
        <v/>
      </c>
      <c r="AJ787" s="201">
        <f t="shared" si="986"/>
        <v>1</v>
      </c>
      <c r="GS787" s="48">
        <v>10</v>
      </c>
      <c r="GT787" s="47">
        <v>2</v>
      </c>
      <c r="GU787" s="97" t="s">
        <v>240</v>
      </c>
      <c r="GV787" s="93">
        <f t="shared" si="974"/>
        <v>5</v>
      </c>
      <c r="GW787" s="47" t="s">
        <v>206</v>
      </c>
      <c r="GX787" s="99" t="str">
        <f t="shared" si="969"/>
        <v>Jk2</v>
      </c>
      <c r="GY787" s="48">
        <f t="shared" si="976"/>
        <v>0</v>
      </c>
      <c r="GZ787" s="306">
        <f t="shared" si="989"/>
        <v>0</v>
      </c>
      <c r="HA787" s="95">
        <f t="shared" si="975"/>
        <v>0</v>
      </c>
      <c r="HB787" s="51">
        <f t="shared" si="971"/>
        <v>0</v>
      </c>
      <c r="HC787" s="51">
        <f t="shared" si="972"/>
        <v>0</v>
      </c>
      <c r="HD787" s="453">
        <f t="shared" si="973"/>
        <v>0</v>
      </c>
      <c r="HE787" s="68"/>
    </row>
    <row r="788" spans="13:213">
      <c r="M788" s="49" t="str">
        <f t="shared" si="987"/>
        <v>Q</v>
      </c>
      <c r="N788" s="201" t="str">
        <f t="shared" si="977"/>
        <v/>
      </c>
      <c r="O788" s="47" t="str">
        <f t="shared" si="978"/>
        <v/>
      </c>
      <c r="P788" s="47" t="str">
        <f t="shared" si="979"/>
        <v/>
      </c>
      <c r="Q788" s="47" t="str">
        <f t="shared" si="980"/>
        <v/>
      </c>
      <c r="R788" s="201" t="str">
        <f t="shared" si="981"/>
        <v/>
      </c>
      <c r="AE788" s="49" t="str">
        <f t="shared" si="988"/>
        <v>Q</v>
      </c>
      <c r="AF788" s="201" t="str">
        <f t="shared" si="982"/>
        <v/>
      </c>
      <c r="AG788" s="47" t="str">
        <f t="shared" si="983"/>
        <v/>
      </c>
      <c r="AH788" s="47" t="str">
        <f t="shared" si="984"/>
        <v/>
      </c>
      <c r="AI788" s="47" t="str">
        <f t="shared" si="985"/>
        <v/>
      </c>
      <c r="AJ788" s="201">
        <f t="shared" si="986"/>
        <v>1</v>
      </c>
      <c r="GS788" s="48">
        <v>10</v>
      </c>
      <c r="GT788" s="47">
        <v>1</v>
      </c>
      <c r="GU788" s="97" t="s">
        <v>240</v>
      </c>
      <c r="GV788" s="93">
        <f t="shared" si="974"/>
        <v>5</v>
      </c>
      <c r="GW788" s="47" t="s">
        <v>206</v>
      </c>
      <c r="GX788" s="99" t="str">
        <f t="shared" si="969"/>
        <v>Jk1</v>
      </c>
      <c r="GY788" s="48">
        <f t="shared" si="976"/>
        <v>0</v>
      </c>
      <c r="GZ788" s="306">
        <f t="shared" si="989"/>
        <v>0</v>
      </c>
      <c r="HA788" s="95">
        <f t="shared" si="975"/>
        <v>0</v>
      </c>
      <c r="HB788" s="51">
        <f t="shared" si="971"/>
        <v>0</v>
      </c>
      <c r="HC788" s="51">
        <f t="shared" si="972"/>
        <v>0</v>
      </c>
      <c r="HD788" s="453">
        <f t="shared" si="973"/>
        <v>0</v>
      </c>
      <c r="HE788" s="68"/>
    </row>
    <row r="789" spans="13:213">
      <c r="M789" s="49" t="str">
        <f t="shared" si="987"/>
        <v>Q</v>
      </c>
      <c r="N789" s="201" t="str">
        <f t="shared" si="977"/>
        <v/>
      </c>
      <c r="O789" s="47" t="str">
        <f t="shared" si="978"/>
        <v/>
      </c>
      <c r="P789" s="47" t="str">
        <f t="shared" si="979"/>
        <v/>
      </c>
      <c r="Q789" s="47" t="str">
        <f t="shared" si="980"/>
        <v/>
      </c>
      <c r="R789" s="201" t="str">
        <f t="shared" si="981"/>
        <v/>
      </c>
      <c r="AE789" s="49" t="str">
        <f t="shared" si="988"/>
        <v>Q</v>
      </c>
      <c r="AF789" s="201" t="str">
        <f t="shared" si="982"/>
        <v/>
      </c>
      <c r="AG789" s="47" t="str">
        <f t="shared" si="983"/>
        <v/>
      </c>
      <c r="AH789" s="47" t="str">
        <f t="shared" si="984"/>
        <v/>
      </c>
      <c r="AI789" s="47" t="str">
        <f t="shared" si="985"/>
        <v/>
      </c>
      <c r="AJ789" s="201" t="str">
        <f t="shared" si="986"/>
        <v/>
      </c>
      <c r="GS789" s="48">
        <v>11</v>
      </c>
      <c r="GT789" s="47">
        <v>5</v>
      </c>
      <c r="GU789" s="97" t="s">
        <v>240</v>
      </c>
      <c r="GV789" s="93">
        <f t="shared" si="974"/>
        <v>5</v>
      </c>
      <c r="GW789" s="47" t="s">
        <v>206</v>
      </c>
      <c r="GX789" s="99" t="str">
        <f t="shared" si="969"/>
        <v>Te5</v>
      </c>
      <c r="GY789" s="48">
        <f t="shared" si="976"/>
        <v>500</v>
      </c>
      <c r="GZ789" s="306">
        <f t="shared" si="989"/>
        <v>42185.644542842863</v>
      </c>
      <c r="HA789" s="95">
        <f t="shared" si="975"/>
        <v>4150.5206782411442</v>
      </c>
      <c r="HB789" s="51">
        <f t="shared" si="971"/>
        <v>3.3633993879356758E-4</v>
      </c>
      <c r="HC789" s="51">
        <f t="shared" si="972"/>
        <v>2.0077802230983534E-3</v>
      </c>
      <c r="HD789" s="453">
        <f t="shared" si="973"/>
        <v>1.3593730148308938E-2</v>
      </c>
      <c r="HE789" s="68"/>
    </row>
    <row r="790" spans="13:213">
      <c r="M790" s="49" t="str">
        <f t="shared" si="987"/>
        <v>Q</v>
      </c>
      <c r="N790" s="201" t="str">
        <f t="shared" si="977"/>
        <v/>
      </c>
      <c r="O790" s="47" t="str">
        <f t="shared" si="978"/>
        <v/>
      </c>
      <c r="P790" s="47" t="str">
        <f t="shared" si="979"/>
        <v/>
      </c>
      <c r="Q790" s="47" t="str">
        <f t="shared" si="980"/>
        <v/>
      </c>
      <c r="R790" s="201" t="str">
        <f t="shared" si="981"/>
        <v/>
      </c>
      <c r="AE790" s="49" t="str">
        <f t="shared" si="988"/>
        <v>Q</v>
      </c>
      <c r="AF790" s="201" t="str">
        <f t="shared" si="982"/>
        <v/>
      </c>
      <c r="AG790" s="47" t="str">
        <f t="shared" si="983"/>
        <v/>
      </c>
      <c r="AH790" s="47" t="str">
        <f t="shared" si="984"/>
        <v/>
      </c>
      <c r="AI790" s="47" t="str">
        <f t="shared" si="985"/>
        <v/>
      </c>
      <c r="AJ790" s="201" t="str">
        <f t="shared" si="986"/>
        <v/>
      </c>
      <c r="GS790" s="48">
        <v>11</v>
      </c>
      <c r="GT790" s="47">
        <v>4</v>
      </c>
      <c r="GU790" s="97" t="s">
        <v>240</v>
      </c>
      <c r="GV790" s="93">
        <f t="shared" si="974"/>
        <v>5</v>
      </c>
      <c r="GW790" s="47" t="s">
        <v>206</v>
      </c>
      <c r="GX790" s="99" t="str">
        <f t="shared" si="969"/>
        <v>Te4</v>
      </c>
      <c r="GY790" s="48">
        <f t="shared" si="976"/>
        <v>100</v>
      </c>
      <c r="GZ790" s="306">
        <f t="shared" si="989"/>
        <v>117768.25768210298</v>
      </c>
      <c r="HA790" s="95">
        <f t="shared" si="975"/>
        <v>1486.7536757878729</v>
      </c>
      <c r="HB790" s="51">
        <f t="shared" si="971"/>
        <v>9.3894899579870944E-4</v>
      </c>
      <c r="HC790" s="51">
        <f t="shared" si="972"/>
        <v>1.121010624563247E-3</v>
      </c>
      <c r="HD790" s="453">
        <f t="shared" si="973"/>
        <v>4.7994925580772263E-4</v>
      </c>
      <c r="HE790" s="68"/>
    </row>
    <row r="791" spans="13:213">
      <c r="M791" s="49"/>
      <c r="N791" s="198"/>
      <c r="O791" s="198"/>
      <c r="P791" s="198"/>
      <c r="Q791" s="198"/>
      <c r="R791" s="198"/>
      <c r="AE791" s="49"/>
      <c r="AF791" s="198"/>
      <c r="AG791" s="198"/>
      <c r="AH791" s="198"/>
      <c r="AI791" s="198"/>
      <c r="AJ791" s="198"/>
      <c r="GS791" s="48">
        <v>11</v>
      </c>
      <c r="GT791" s="47">
        <v>3</v>
      </c>
      <c r="GU791" s="97" t="s">
        <v>240</v>
      </c>
      <c r="GV791" s="93">
        <f t="shared" si="974"/>
        <v>5</v>
      </c>
      <c r="GW791" s="47" t="s">
        <v>206</v>
      </c>
      <c r="GX791" s="99" t="str">
        <f t="shared" si="969"/>
        <v>Te3</v>
      </c>
      <c r="GY791" s="48">
        <f t="shared" si="976"/>
        <v>50</v>
      </c>
      <c r="GZ791" s="306">
        <f t="shared" si="989"/>
        <v>262781.41079812532</v>
      </c>
      <c r="HA791" s="95">
        <f t="shared" si="975"/>
        <v>666.30432292834428</v>
      </c>
      <c r="HB791" s="51">
        <f t="shared" si="971"/>
        <v>2.0951175354015981E-3</v>
      </c>
      <c r="HC791" s="51">
        <f t="shared" si="972"/>
        <v>1.2506797639716823E-3</v>
      </c>
      <c r="HD791" s="453">
        <f t="shared" si="973"/>
        <v>1.94882306783825E-7</v>
      </c>
      <c r="HE791" s="68"/>
    </row>
    <row r="792" spans="13:213">
      <c r="M792" s="49"/>
      <c r="N792" s="198"/>
      <c r="O792" s="198"/>
      <c r="P792" s="198"/>
      <c r="Q792" s="198"/>
      <c r="R792" s="198"/>
      <c r="AE792" s="49"/>
      <c r="AF792" s="198"/>
      <c r="AG792" s="198"/>
      <c r="AH792" s="198"/>
      <c r="AI792" s="198"/>
      <c r="AJ792" s="198"/>
      <c r="GS792" s="48">
        <v>11</v>
      </c>
      <c r="GT792" s="47">
        <v>2</v>
      </c>
      <c r="GU792" s="97" t="s">
        <v>240</v>
      </c>
      <c r="GV792" s="93">
        <f t="shared" si="974"/>
        <v>5</v>
      </c>
      <c r="GW792" s="47" t="s">
        <v>206</v>
      </c>
      <c r="GX792" s="99" t="str">
        <f t="shared" si="969"/>
        <v>Te2</v>
      </c>
      <c r="GY792" s="48">
        <f t="shared" si="976"/>
        <v>0</v>
      </c>
      <c r="GZ792" s="306">
        <f t="shared" si="989"/>
        <v>0</v>
      </c>
      <c r="HA792" s="95">
        <f t="shared" si="975"/>
        <v>0</v>
      </c>
      <c r="HB792" s="51">
        <f t="shared" si="971"/>
        <v>0</v>
      </c>
      <c r="HC792" s="51">
        <f t="shared" si="972"/>
        <v>0</v>
      </c>
      <c r="HD792" s="453">
        <f t="shared" si="973"/>
        <v>0</v>
      </c>
      <c r="HE792" s="68"/>
    </row>
    <row r="793" spans="13:213">
      <c r="GS793" s="48">
        <v>11</v>
      </c>
      <c r="GT793" s="47">
        <v>1</v>
      </c>
      <c r="GU793" s="97" t="s">
        <v>240</v>
      </c>
      <c r="GV793" s="93">
        <f t="shared" si="974"/>
        <v>5</v>
      </c>
      <c r="GW793" s="47" t="s">
        <v>206</v>
      </c>
      <c r="GX793" s="99" t="str">
        <f t="shared" si="969"/>
        <v>Te1</v>
      </c>
      <c r="GY793" s="48">
        <f t="shared" si="976"/>
        <v>0</v>
      </c>
      <c r="GZ793" s="306">
        <f t="shared" si="989"/>
        <v>0</v>
      </c>
      <c r="HA793" s="95">
        <f t="shared" si="975"/>
        <v>0</v>
      </c>
      <c r="HB793" s="51">
        <f t="shared" si="971"/>
        <v>0</v>
      </c>
      <c r="HC793" s="51">
        <f t="shared" si="972"/>
        <v>0</v>
      </c>
      <c r="HD793" s="453">
        <f t="shared" si="973"/>
        <v>0</v>
      </c>
      <c r="HE793" s="68"/>
    </row>
    <row r="794" spans="13:213">
      <c r="M794" s="49"/>
      <c r="N794" s="100" t="s">
        <v>25</v>
      </c>
      <c r="O794" s="84" t="str">
        <f>AL35</f>
        <v>J</v>
      </c>
      <c r="P794" s="84"/>
      <c r="Q794" s="84"/>
      <c r="R794" s="85"/>
      <c r="AE794" s="49"/>
      <c r="AF794" s="100" t="s">
        <v>25</v>
      </c>
      <c r="AG794" s="84" t="str">
        <f>AL35</f>
        <v>J</v>
      </c>
      <c r="AH794" s="84"/>
      <c r="AI794" s="84"/>
      <c r="AJ794" s="85"/>
      <c r="GS794" s="48">
        <v>12</v>
      </c>
      <c r="GT794" s="47">
        <v>5</v>
      </c>
      <c r="GU794" s="97" t="s">
        <v>240</v>
      </c>
      <c r="GV794" s="93">
        <f t="shared" si="974"/>
        <v>5</v>
      </c>
      <c r="GW794" s="47" t="s">
        <v>206</v>
      </c>
      <c r="GX794" s="99" t="str">
        <f t="shared" si="969"/>
        <v>Nn5</v>
      </c>
      <c r="GY794" s="48">
        <f t="shared" si="976"/>
        <v>500</v>
      </c>
      <c r="GZ794" s="306">
        <f t="shared" si="989"/>
        <v>34803.156747845358</v>
      </c>
      <c r="HA794" s="95">
        <f t="shared" si="975"/>
        <v>5030.9341554438124</v>
      </c>
      <c r="HB794" s="51">
        <f t="shared" si="971"/>
        <v>2.7748044950469321E-4</v>
      </c>
      <c r="HC794" s="51">
        <f t="shared" si="972"/>
        <v>1.6564186840561412E-3</v>
      </c>
      <c r="HD794" s="453">
        <f t="shared" si="973"/>
        <v>1.1214827372354873E-2</v>
      </c>
      <c r="HE794" s="68"/>
    </row>
    <row r="795" spans="13:213">
      <c r="M795" s="49"/>
      <c r="N795" s="47" t="s">
        <v>31</v>
      </c>
      <c r="O795" s="47" t="s">
        <v>32</v>
      </c>
      <c r="P795" s="47" t="s">
        <v>33</v>
      </c>
      <c r="Q795" s="47" t="s">
        <v>34</v>
      </c>
      <c r="R795" s="47" t="s">
        <v>35</v>
      </c>
      <c r="AE795" s="49"/>
      <c r="AF795" s="47" t="s">
        <v>31</v>
      </c>
      <c r="AG795" s="47" t="s">
        <v>32</v>
      </c>
      <c r="AH795" s="47" t="s">
        <v>33</v>
      </c>
      <c r="AI795" s="47" t="s">
        <v>34</v>
      </c>
      <c r="AJ795" s="47" t="s">
        <v>35</v>
      </c>
      <c r="GS795" s="48">
        <v>12</v>
      </c>
      <c r="GT795" s="47">
        <v>4</v>
      </c>
      <c r="GU795" s="97" t="s">
        <v>240</v>
      </c>
      <c r="GV795" s="93">
        <f t="shared" si="974"/>
        <v>5</v>
      </c>
      <c r="GW795" s="47" t="s">
        <v>206</v>
      </c>
      <c r="GX795" s="99" t="str">
        <f t="shared" si="969"/>
        <v>Nn4</v>
      </c>
      <c r="GY795" s="48">
        <f t="shared" si="976"/>
        <v>100</v>
      </c>
      <c r="GZ795" s="306">
        <f t="shared" si="989"/>
        <v>317095.42814703548</v>
      </c>
      <c r="HA795" s="95">
        <f t="shared" si="975"/>
        <v>552.17569998773547</v>
      </c>
      <c r="HB795" s="51">
        <f t="shared" si="971"/>
        <v>2.528155206598316E-3</v>
      </c>
      <c r="HC795" s="51">
        <f t="shared" si="972"/>
        <v>3.0183629353911904E-3</v>
      </c>
      <c r="HD795" s="453">
        <f t="shared" si="973"/>
        <v>1.2922812798166145E-3</v>
      </c>
      <c r="HE795" s="68"/>
    </row>
    <row r="796" spans="13:213">
      <c r="M796" s="49"/>
      <c r="N796" s="198"/>
      <c r="O796" s="198"/>
      <c r="P796" s="198"/>
      <c r="Q796" s="198"/>
      <c r="R796" s="198"/>
      <c r="AE796" s="49"/>
      <c r="AF796" s="198"/>
      <c r="AG796" s="198"/>
      <c r="AH796" s="198"/>
      <c r="AI796" s="198"/>
      <c r="AJ796" s="198"/>
      <c r="GS796" s="48">
        <v>12</v>
      </c>
      <c r="GT796" s="47">
        <v>3</v>
      </c>
      <c r="GU796" s="97" t="s">
        <v>240</v>
      </c>
      <c r="GV796" s="93">
        <f t="shared" si="974"/>
        <v>5</v>
      </c>
      <c r="GW796" s="47" t="s">
        <v>206</v>
      </c>
      <c r="GX796" s="99" t="str">
        <f t="shared" si="969"/>
        <v>Nn3</v>
      </c>
      <c r="GY796" s="48">
        <f t="shared" si="976"/>
        <v>50</v>
      </c>
      <c r="GZ796" s="306">
        <f t="shared" si="989"/>
        <v>212605.39504065714</v>
      </c>
      <c r="HA796" s="95">
        <f t="shared" si="975"/>
        <v>823.55572381649381</v>
      </c>
      <c r="HB796" s="51">
        <f t="shared" si="971"/>
        <v>1.6950715422289011E-3</v>
      </c>
      <c r="HC796" s="51">
        <f t="shared" si="972"/>
        <v>1.0118724322278139E-3</v>
      </c>
      <c r="HD796" s="453">
        <f t="shared" si="973"/>
        <v>1.5767108371314533E-7</v>
      </c>
      <c r="HE796" s="68"/>
    </row>
    <row r="797" spans="13:213">
      <c r="M797" s="49" t="str">
        <f>O794</f>
        <v>J</v>
      </c>
      <c r="N797" s="201">
        <f t="shared" ref="N797:N828" si="990">IF(AND(COUNTIF(H4:H6,$AL$26)=0,COUNTIF(H4:H6,$M797)=0,H7&lt;&gt;""),1,"")</f>
        <v>1</v>
      </c>
      <c r="O797" s="47" t="str">
        <f t="shared" ref="O797:O828" si="991">IF(AND(COUNTIF(I4:I7,$AL$26)=0,COUNTIF(I4:I7,$M797)=0,I7&lt;&gt;""),1,"")</f>
        <v/>
      </c>
      <c r="P797" s="47">
        <f t="shared" ref="P797:P828" si="992">IF(AND(COUNTIF(J4:J7,$AL$26)=0,COUNTIF(J4:J7,$M797)=0,J7&lt;&gt;""),1,"")</f>
        <v>1</v>
      </c>
      <c r="Q797" s="47" t="str">
        <f t="shared" ref="Q797:Q828" si="993">IF(AND(COUNTIF(K4:K7,$AL$26)=0,COUNTIF(K4:K7,$M797)=0,K7&lt;&gt;""),1,"")</f>
        <v/>
      </c>
      <c r="R797" s="201">
        <f t="shared" ref="R797:R828" si="994">IF(AND(COUNTIF(L4:L6,$AL$26)=0,COUNTIF(L4:L6,$M797)=0,L7&lt;&gt;""),1,"")</f>
        <v>1</v>
      </c>
      <c r="AE797" s="49" t="str">
        <f>AG794</f>
        <v>J</v>
      </c>
      <c r="AF797" s="201">
        <f t="shared" ref="AF797:AF828" si="995">IF(AND(COUNTIF(Z4:Z6,$AL$26)=0,COUNTIF(Z4:Z6,$AE797)=0,Z7&lt;&gt;""),1,"")</f>
        <v>1</v>
      </c>
      <c r="AG797" s="47" t="str">
        <f t="shared" ref="AG797:AG828" si="996">IF(AND(COUNTIF(AA4:AA7,$AL$26)=0,COUNTIF(AA4:AA7,$AE797)=0,AA7&lt;&gt;""),1,"")</f>
        <v/>
      </c>
      <c r="AH797" s="47" t="str">
        <f t="shared" ref="AH797:AH828" si="997">IF(AND(COUNTIF(AB4:AB7,$AL$26)=0,COUNTIF(AB4:AB7,$AE797)=0,AB7&lt;&gt;""),1,"")</f>
        <v/>
      </c>
      <c r="AI797" s="47" t="str">
        <f t="shared" ref="AI797:AI828" si="998">IF(AND(COUNTIF(AC4:AC7,$AL$26)=0,COUNTIF(AC4:AC7,$AE797)=0,AC7&lt;&gt;""),1,"")</f>
        <v/>
      </c>
      <c r="AJ797" s="201">
        <f t="shared" ref="AJ797:AJ828" si="999">IF(AND(COUNTIF(AD4:AD6,$AL$26)=0,COUNTIF(AD4:AD6,$AE797)=0,AD7&lt;&gt;""),1,"")</f>
        <v>1</v>
      </c>
      <c r="GS797" s="48">
        <v>12</v>
      </c>
      <c r="GT797" s="47">
        <v>2</v>
      </c>
      <c r="GU797" s="97" t="s">
        <v>240</v>
      </c>
      <c r="GV797" s="93">
        <f t="shared" si="974"/>
        <v>5</v>
      </c>
      <c r="GW797" s="47" t="s">
        <v>206</v>
      </c>
      <c r="GX797" s="99" t="str">
        <f t="shared" si="969"/>
        <v>Nn2</v>
      </c>
      <c r="GY797" s="48">
        <f t="shared" si="976"/>
        <v>0</v>
      </c>
      <c r="GZ797" s="306">
        <f t="shared" si="989"/>
        <v>0</v>
      </c>
      <c r="HA797" s="95">
        <f t="shared" si="975"/>
        <v>0</v>
      </c>
      <c r="HB797" s="51">
        <f t="shared" si="971"/>
        <v>0</v>
      </c>
      <c r="HC797" s="51">
        <f t="shared" si="972"/>
        <v>0</v>
      </c>
      <c r="HD797" s="453">
        <f t="shared" si="973"/>
        <v>0</v>
      </c>
      <c r="HE797" s="68"/>
    </row>
    <row r="798" spans="13:213">
      <c r="M798" s="49" t="str">
        <f t="shared" ref="M798:M829" si="1000">M797</f>
        <v>J</v>
      </c>
      <c r="N798" s="201">
        <f t="shared" si="990"/>
        <v>1</v>
      </c>
      <c r="O798" s="47" t="str">
        <f t="shared" si="991"/>
        <v/>
      </c>
      <c r="P798" s="47">
        <f t="shared" si="992"/>
        <v>1</v>
      </c>
      <c r="Q798" s="47" t="str">
        <f t="shared" si="993"/>
        <v/>
      </c>
      <c r="R798" s="201">
        <f t="shared" si="994"/>
        <v>1</v>
      </c>
      <c r="AE798" s="49" t="str">
        <f t="shared" ref="AE798:AE829" si="1001">AE797</f>
        <v>J</v>
      </c>
      <c r="AF798" s="201">
        <f t="shared" si="995"/>
        <v>1</v>
      </c>
      <c r="AG798" s="47" t="str">
        <f t="shared" si="996"/>
        <v/>
      </c>
      <c r="AH798" s="47" t="str">
        <f t="shared" si="997"/>
        <v/>
      </c>
      <c r="AI798" s="47" t="str">
        <f t="shared" si="998"/>
        <v/>
      </c>
      <c r="AJ798" s="201">
        <f t="shared" si="999"/>
        <v>1</v>
      </c>
      <c r="GS798" s="48">
        <v>12</v>
      </c>
      <c r="GT798" s="47">
        <v>1</v>
      </c>
      <c r="GU798" s="97" t="s">
        <v>240</v>
      </c>
      <c r="GV798" s="93">
        <f t="shared" si="974"/>
        <v>5</v>
      </c>
      <c r="GW798" s="47" t="s">
        <v>206</v>
      </c>
      <c r="GX798" s="99" t="str">
        <f t="shared" si="969"/>
        <v>Nn1</v>
      </c>
      <c r="GY798" s="48">
        <f t="shared" si="976"/>
        <v>0</v>
      </c>
      <c r="GZ798" s="306">
        <f t="shared" si="989"/>
        <v>0</v>
      </c>
      <c r="HA798" s="95">
        <f t="shared" si="975"/>
        <v>0</v>
      </c>
      <c r="HB798" s="51">
        <f t="shared" si="971"/>
        <v>0</v>
      </c>
      <c r="HC798" s="51">
        <f t="shared" si="972"/>
        <v>0</v>
      </c>
      <c r="HD798" s="453">
        <f t="shared" si="973"/>
        <v>0</v>
      </c>
      <c r="HE798" s="68"/>
    </row>
    <row r="799" spans="13:213">
      <c r="M799" s="49" t="str">
        <f t="shared" si="1000"/>
        <v>J</v>
      </c>
      <c r="N799" s="201">
        <f t="shared" si="990"/>
        <v>1</v>
      </c>
      <c r="O799" s="47" t="str">
        <f t="shared" si="991"/>
        <v/>
      </c>
      <c r="P799" s="47">
        <f t="shared" si="992"/>
        <v>1</v>
      </c>
      <c r="Q799" s="47" t="str">
        <f t="shared" si="993"/>
        <v/>
      </c>
      <c r="R799" s="201">
        <f t="shared" si="994"/>
        <v>1</v>
      </c>
      <c r="AE799" s="49" t="str">
        <f t="shared" si="1001"/>
        <v>J</v>
      </c>
      <c r="AF799" s="201">
        <f t="shared" si="995"/>
        <v>1</v>
      </c>
      <c r="AG799" s="47" t="str">
        <f t="shared" si="996"/>
        <v/>
      </c>
      <c r="AH799" s="47" t="str">
        <f t="shared" si="997"/>
        <v/>
      </c>
      <c r="AI799" s="47" t="str">
        <f t="shared" si="998"/>
        <v/>
      </c>
      <c r="AJ799" s="201">
        <f t="shared" si="999"/>
        <v>1</v>
      </c>
      <c r="GS799" s="48">
        <v>13</v>
      </c>
      <c r="GT799" s="47">
        <v>5</v>
      </c>
      <c r="GU799" s="97" t="s">
        <v>240</v>
      </c>
      <c r="GV799" s="93">
        <f t="shared" si="974"/>
        <v>5</v>
      </c>
      <c r="GW799" s="141" t="s">
        <v>130</v>
      </c>
      <c r="GX799" s="99" t="str">
        <f t="shared" si="969"/>
        <v>Sc5</v>
      </c>
      <c r="GY799" s="48">
        <f t="shared" si="976"/>
        <v>9000</v>
      </c>
      <c r="GZ799" s="306">
        <f t="shared" si="989"/>
        <v>12.555251352036565</v>
      </c>
      <c r="HA799" s="95">
        <f t="shared" si="975"/>
        <v>13945749.478890248</v>
      </c>
      <c r="HB799" s="51">
        <f t="shared" si="971"/>
        <v>1.0010117225999035E-7</v>
      </c>
      <c r="HC799" s="51">
        <f t="shared" si="972"/>
        <v>1.0755965480884034E-5</v>
      </c>
      <c r="HD799" s="453">
        <f t="shared" si="973"/>
        <v>1.5957617896720335E-3</v>
      </c>
      <c r="HE799" s="68"/>
    </row>
    <row r="800" spans="13:213">
      <c r="M800" s="49" t="str">
        <f t="shared" si="1000"/>
        <v>J</v>
      </c>
      <c r="N800" s="201">
        <f t="shared" si="990"/>
        <v>1</v>
      </c>
      <c r="O800" s="47" t="str">
        <f t="shared" si="991"/>
        <v/>
      </c>
      <c r="P800" s="47">
        <f t="shared" si="992"/>
        <v>1</v>
      </c>
      <c r="Q800" s="47" t="str">
        <f t="shared" si="993"/>
        <v/>
      </c>
      <c r="R800" s="201">
        <f t="shared" si="994"/>
        <v>1</v>
      </c>
      <c r="AE800" s="49" t="str">
        <f t="shared" si="1001"/>
        <v>J</v>
      </c>
      <c r="AF800" s="201">
        <f t="shared" si="995"/>
        <v>1</v>
      </c>
      <c r="AG800" s="47" t="str">
        <f t="shared" si="996"/>
        <v/>
      </c>
      <c r="AH800" s="47" t="str">
        <f t="shared" si="997"/>
        <v/>
      </c>
      <c r="AI800" s="47" t="str">
        <f t="shared" si="998"/>
        <v/>
      </c>
      <c r="AJ800" s="201">
        <f t="shared" si="999"/>
        <v>1</v>
      </c>
      <c r="GS800" s="48">
        <v>13</v>
      </c>
      <c r="GT800" s="47">
        <v>4</v>
      </c>
      <c r="GU800" s="97" t="s">
        <v>240</v>
      </c>
      <c r="GV800" s="93">
        <f t="shared" si="974"/>
        <v>5</v>
      </c>
      <c r="GW800" s="141" t="s">
        <v>130</v>
      </c>
      <c r="GX800" s="99" t="str">
        <f t="shared" si="969"/>
        <v>Sc4</v>
      </c>
      <c r="GY800" s="48">
        <f t="shared" si="976"/>
        <v>3000</v>
      </c>
      <c r="GZ800" s="306">
        <f t="shared" si="989"/>
        <v>871.54369802053827</v>
      </c>
      <c r="HA800" s="95">
        <f t="shared" si="975"/>
        <v>200899.15215688231</v>
      </c>
      <c r="HB800" s="51">
        <f t="shared" si="971"/>
        <v>6.9486897077143301E-6</v>
      </c>
      <c r="HC800" s="51">
        <f t="shared" si="972"/>
        <v>2.4888109015490004E-4</v>
      </c>
      <c r="HD800" s="453">
        <f t="shared" si="973"/>
        <v>1.2038287590891854E-2</v>
      </c>
      <c r="HE800" s="68"/>
    </row>
    <row r="801" spans="13:213">
      <c r="M801" s="49" t="str">
        <f t="shared" si="1000"/>
        <v>J</v>
      </c>
      <c r="N801" s="201">
        <f t="shared" si="990"/>
        <v>1</v>
      </c>
      <c r="O801" s="47" t="str">
        <f t="shared" si="991"/>
        <v/>
      </c>
      <c r="P801" s="47" t="str">
        <f t="shared" si="992"/>
        <v/>
      </c>
      <c r="Q801" s="47" t="str">
        <f t="shared" si="993"/>
        <v/>
      </c>
      <c r="R801" s="201">
        <f t="shared" si="994"/>
        <v>1</v>
      </c>
      <c r="AE801" s="49" t="str">
        <f t="shared" si="1001"/>
        <v>J</v>
      </c>
      <c r="AF801" s="201">
        <f t="shared" si="995"/>
        <v>1</v>
      </c>
      <c r="AG801" s="47">
        <f t="shared" si="996"/>
        <v>1</v>
      </c>
      <c r="AH801" s="47">
        <f t="shared" si="997"/>
        <v>1</v>
      </c>
      <c r="AI801" s="47" t="str">
        <f t="shared" si="998"/>
        <v/>
      </c>
      <c r="AJ801" s="201">
        <f t="shared" si="999"/>
        <v>1</v>
      </c>
      <c r="GS801" s="48">
        <v>13</v>
      </c>
      <c r="GT801" s="47">
        <v>3</v>
      </c>
      <c r="GU801" s="97" t="s">
        <v>240</v>
      </c>
      <c r="GV801" s="93">
        <f t="shared" si="974"/>
        <v>5</v>
      </c>
      <c r="GW801" s="141" t="s">
        <v>130</v>
      </c>
      <c r="GX801" s="99" t="str">
        <f t="shared" si="969"/>
        <v>Sc3</v>
      </c>
      <c r="GY801" s="48">
        <f t="shared" si="976"/>
        <v>600</v>
      </c>
      <c r="GZ801" s="306">
        <f t="shared" si="989"/>
        <v>21811.436032834521</v>
      </c>
      <c r="HA801" s="95">
        <f t="shared" si="975"/>
        <v>8027.5498475395771</v>
      </c>
      <c r="HB801" s="51">
        <f t="shared" si="971"/>
        <v>1.7389937121460906E-4</v>
      </c>
      <c r="HC801" s="51">
        <f t="shared" si="972"/>
        <v>1.245710109550422E-3</v>
      </c>
      <c r="HD801" s="453">
        <f t="shared" si="973"/>
        <v>1.0493465814899195E-2</v>
      </c>
      <c r="HE801" s="68"/>
    </row>
    <row r="802" spans="13:213">
      <c r="M802" s="49" t="str">
        <f t="shared" si="1000"/>
        <v>J</v>
      </c>
      <c r="N802" s="201">
        <f t="shared" si="990"/>
        <v>1</v>
      </c>
      <c r="O802" s="47" t="str">
        <f t="shared" si="991"/>
        <v/>
      </c>
      <c r="P802" s="47" t="str">
        <f t="shared" si="992"/>
        <v/>
      </c>
      <c r="Q802" s="47" t="str">
        <f t="shared" si="993"/>
        <v/>
      </c>
      <c r="R802" s="201" t="str">
        <f t="shared" si="994"/>
        <v/>
      </c>
      <c r="AE802" s="49" t="str">
        <f t="shared" si="1001"/>
        <v>J</v>
      </c>
      <c r="AF802" s="201">
        <f t="shared" si="995"/>
        <v>1</v>
      </c>
      <c r="AG802" s="47">
        <f t="shared" si="996"/>
        <v>1</v>
      </c>
      <c r="AH802" s="47">
        <f t="shared" si="997"/>
        <v>1</v>
      </c>
      <c r="AI802" s="47" t="str">
        <f t="shared" si="998"/>
        <v/>
      </c>
      <c r="AJ802" s="201" t="str">
        <f t="shared" si="999"/>
        <v/>
      </c>
      <c r="GS802" s="48">
        <v>13</v>
      </c>
      <c r="GT802" s="47">
        <v>2</v>
      </c>
      <c r="GU802" s="97" t="s">
        <v>240</v>
      </c>
      <c r="GV802" s="93">
        <f t="shared" si="974"/>
        <v>5</v>
      </c>
      <c r="GW802" s="141" t="s">
        <v>130</v>
      </c>
      <c r="GX802" s="99" t="str">
        <f t="shared" si="969"/>
        <v>Sc2</v>
      </c>
      <c r="GY802" s="48">
        <f t="shared" si="976"/>
        <v>0</v>
      </c>
      <c r="GZ802" s="306">
        <f t="shared" si="989"/>
        <v>0</v>
      </c>
      <c r="HA802" s="95">
        <f t="shared" si="975"/>
        <v>0</v>
      </c>
      <c r="HB802" s="51">
        <f t="shared" si="971"/>
        <v>0</v>
      </c>
      <c r="HC802" s="51">
        <f t="shared" si="972"/>
        <v>0</v>
      </c>
      <c r="HD802" s="453">
        <f t="shared" si="973"/>
        <v>0</v>
      </c>
      <c r="HE802" s="96"/>
    </row>
    <row r="803" spans="13:213">
      <c r="M803" s="49" t="str">
        <f t="shared" si="1000"/>
        <v>J</v>
      </c>
      <c r="N803" s="201">
        <f t="shared" si="990"/>
        <v>1</v>
      </c>
      <c r="O803" s="47" t="str">
        <f t="shared" si="991"/>
        <v/>
      </c>
      <c r="P803" s="47" t="str">
        <f t="shared" si="992"/>
        <v/>
      </c>
      <c r="Q803" s="47">
        <f t="shared" si="993"/>
        <v>1</v>
      </c>
      <c r="R803" s="201" t="str">
        <f t="shared" si="994"/>
        <v/>
      </c>
      <c r="AE803" s="49" t="str">
        <f t="shared" si="1001"/>
        <v>J</v>
      </c>
      <c r="AF803" s="201">
        <f t="shared" si="995"/>
        <v>1</v>
      </c>
      <c r="AG803" s="47">
        <f t="shared" si="996"/>
        <v>1</v>
      </c>
      <c r="AH803" s="47">
        <f t="shared" si="997"/>
        <v>1</v>
      </c>
      <c r="AI803" s="47">
        <f t="shared" si="998"/>
        <v>1</v>
      </c>
      <c r="AJ803" s="201" t="str">
        <f t="shared" si="999"/>
        <v/>
      </c>
      <c r="GS803" s="295">
        <v>1</v>
      </c>
      <c r="GT803" s="455">
        <v>5</v>
      </c>
      <c r="GU803" s="296" t="s">
        <v>240</v>
      </c>
      <c r="GV803" s="93">
        <f>$GV$672</f>
        <v>8</v>
      </c>
      <c r="GW803" s="47" t="s">
        <v>206</v>
      </c>
      <c r="GX803" s="99" t="str">
        <f t="shared" ref="GX803:GX866" si="1002">CONCATENATE(INDEX($AV$4:$AV$16,MATCH(GS803,$AT$4:$AT$16,0)),GT803)</f>
        <v>Wd5</v>
      </c>
      <c r="GY803" s="48">
        <f t="shared" si="976"/>
        <v>0</v>
      </c>
      <c r="GZ803" s="307">
        <f t="shared" ref="GZ803:GZ834" si="1003">SUMIF($DS$165:$DS$238,GX803,$EG$165:$EG$238)*$GX$671/$AN$56*$AN$4/$AN$42</f>
        <v>0</v>
      </c>
      <c r="HA803" s="95">
        <f>IF(GZ803=0,0,$AN$4/GZ803)</f>
        <v>0</v>
      </c>
      <c r="HB803" s="51">
        <f t="shared" ref="HB803:HB866" si="1004">GZ803/$GZ$306</f>
        <v>0</v>
      </c>
      <c r="HC803" s="51">
        <f t="shared" ref="HC803:HC866" si="1005">PRODUCT(GY803:GZ803)/$AN$4/$AM$19</f>
        <v>0</v>
      </c>
      <c r="HD803" s="453">
        <f t="shared" ref="HD803:HD866" si="1006">(GY803/$AM$19-HC$931)^2*GZ803/$AN$4</f>
        <v>0</v>
      </c>
      <c r="HE803" s="68"/>
    </row>
    <row r="804" spans="13:213">
      <c r="M804" s="49" t="str">
        <f t="shared" si="1000"/>
        <v>J</v>
      </c>
      <c r="N804" s="201">
        <f t="shared" si="990"/>
        <v>1</v>
      </c>
      <c r="O804" s="47">
        <f t="shared" si="991"/>
        <v>1</v>
      </c>
      <c r="P804" s="47" t="str">
        <f t="shared" si="992"/>
        <v/>
      </c>
      <c r="Q804" s="47">
        <f t="shared" si="993"/>
        <v>1</v>
      </c>
      <c r="R804" s="201" t="str">
        <f t="shared" si="994"/>
        <v/>
      </c>
      <c r="AE804" s="49" t="str">
        <f t="shared" si="1001"/>
        <v>J</v>
      </c>
      <c r="AF804" s="201">
        <f t="shared" si="995"/>
        <v>1</v>
      </c>
      <c r="AG804" s="47">
        <f t="shared" si="996"/>
        <v>1</v>
      </c>
      <c r="AH804" s="47">
        <f t="shared" si="997"/>
        <v>1</v>
      </c>
      <c r="AI804" s="47">
        <f t="shared" si="998"/>
        <v>1</v>
      </c>
      <c r="AJ804" s="201" t="str">
        <f t="shared" si="999"/>
        <v/>
      </c>
      <c r="GS804" s="48">
        <v>1</v>
      </c>
      <c r="GT804" s="47">
        <v>4</v>
      </c>
      <c r="GU804" s="97" t="s">
        <v>240</v>
      </c>
      <c r="GV804" s="93">
        <f t="shared" ref="GV804:GV866" si="1007">$GV$672</f>
        <v>8</v>
      </c>
      <c r="GW804" s="47" t="s">
        <v>206</v>
      </c>
      <c r="GX804" s="99" t="str">
        <f t="shared" si="1002"/>
        <v>Wd4</v>
      </c>
      <c r="GY804" s="48">
        <f t="shared" si="976"/>
        <v>0</v>
      </c>
      <c r="GZ804" s="307">
        <f t="shared" si="1003"/>
        <v>0</v>
      </c>
      <c r="HA804" s="95">
        <f t="shared" ref="HA804:HA866" si="1008">IF(GZ804=0,0,$AN$4/GZ804)</f>
        <v>0</v>
      </c>
      <c r="HB804" s="51">
        <f t="shared" si="1004"/>
        <v>0</v>
      </c>
      <c r="HC804" s="51">
        <f t="shared" si="1005"/>
        <v>0</v>
      </c>
      <c r="HD804" s="453">
        <f t="shared" si="1006"/>
        <v>0</v>
      </c>
    </row>
    <row r="805" spans="13:213">
      <c r="M805" s="49" t="str">
        <f t="shared" si="1000"/>
        <v>J</v>
      </c>
      <c r="N805" s="201">
        <f t="shared" si="990"/>
        <v>1</v>
      </c>
      <c r="O805" s="47">
        <f t="shared" si="991"/>
        <v>1</v>
      </c>
      <c r="P805" s="47">
        <f t="shared" si="992"/>
        <v>1</v>
      </c>
      <c r="Q805" s="47">
        <f t="shared" si="993"/>
        <v>1</v>
      </c>
      <c r="R805" s="201">
        <f t="shared" si="994"/>
        <v>1</v>
      </c>
      <c r="AE805" s="49" t="str">
        <f t="shared" si="1001"/>
        <v>J</v>
      </c>
      <c r="AF805" s="201">
        <f t="shared" si="995"/>
        <v>1</v>
      </c>
      <c r="AG805" s="47">
        <f t="shared" si="996"/>
        <v>1</v>
      </c>
      <c r="AH805" s="47">
        <f t="shared" si="997"/>
        <v>1</v>
      </c>
      <c r="AI805" s="47">
        <f t="shared" si="998"/>
        <v>1</v>
      </c>
      <c r="AJ805" s="201">
        <f t="shared" si="999"/>
        <v>1</v>
      </c>
      <c r="GS805" s="48">
        <v>1</v>
      </c>
      <c r="GT805" s="47">
        <v>3</v>
      </c>
      <c r="GU805" s="97" t="s">
        <v>240</v>
      </c>
      <c r="GV805" s="93">
        <f t="shared" si="1007"/>
        <v>8</v>
      </c>
      <c r="GW805" s="47" t="s">
        <v>206</v>
      </c>
      <c r="GX805" s="99" t="str">
        <f t="shared" si="1002"/>
        <v>Wd3</v>
      </c>
      <c r="GY805" s="48">
        <f t="shared" si="976"/>
        <v>0</v>
      </c>
      <c r="GZ805" s="307">
        <f t="shared" si="1003"/>
        <v>0</v>
      </c>
      <c r="HA805" s="95">
        <f t="shared" si="1008"/>
        <v>0</v>
      </c>
      <c r="HB805" s="51">
        <f t="shared" si="1004"/>
        <v>0</v>
      </c>
      <c r="HC805" s="51">
        <f t="shared" si="1005"/>
        <v>0</v>
      </c>
      <c r="HD805" s="453">
        <f t="shared" si="1006"/>
        <v>0</v>
      </c>
    </row>
    <row r="806" spans="13:213">
      <c r="M806" s="49" t="str">
        <f t="shared" si="1000"/>
        <v>J</v>
      </c>
      <c r="N806" s="201">
        <f t="shared" si="990"/>
        <v>1</v>
      </c>
      <c r="O806" s="47">
        <f t="shared" si="991"/>
        <v>1</v>
      </c>
      <c r="P806" s="47">
        <f t="shared" si="992"/>
        <v>1</v>
      </c>
      <c r="Q806" s="47">
        <f t="shared" si="993"/>
        <v>1</v>
      </c>
      <c r="R806" s="201">
        <f t="shared" si="994"/>
        <v>1</v>
      </c>
      <c r="AE806" s="49" t="str">
        <f t="shared" si="1001"/>
        <v>J</v>
      </c>
      <c r="AF806" s="201" t="str">
        <f t="shared" si="995"/>
        <v/>
      </c>
      <c r="AG806" s="47">
        <f t="shared" si="996"/>
        <v>1</v>
      </c>
      <c r="AH806" s="47">
        <f t="shared" si="997"/>
        <v>1</v>
      </c>
      <c r="AI806" s="47">
        <f t="shared" si="998"/>
        <v>1</v>
      </c>
      <c r="AJ806" s="201">
        <f t="shared" si="999"/>
        <v>1</v>
      </c>
      <c r="GS806" s="48">
        <v>1</v>
      </c>
      <c r="GT806" s="47">
        <v>2</v>
      </c>
      <c r="GU806" s="97" t="s">
        <v>240</v>
      </c>
      <c r="GV806" s="93">
        <f t="shared" si="1007"/>
        <v>8</v>
      </c>
      <c r="GW806" s="47" t="s">
        <v>206</v>
      </c>
      <c r="GX806" s="99" t="str">
        <f t="shared" si="1002"/>
        <v>Wd2</v>
      </c>
      <c r="GY806" s="48">
        <f t="shared" si="976"/>
        <v>0</v>
      </c>
      <c r="GZ806" s="307">
        <f t="shared" si="1003"/>
        <v>0</v>
      </c>
      <c r="HA806" s="95">
        <f t="shared" si="1008"/>
        <v>0</v>
      </c>
      <c r="HB806" s="51">
        <f t="shared" si="1004"/>
        <v>0</v>
      </c>
      <c r="HC806" s="51">
        <f t="shared" si="1005"/>
        <v>0</v>
      </c>
      <c r="HD806" s="453">
        <f t="shared" si="1006"/>
        <v>0</v>
      </c>
    </row>
    <row r="807" spans="13:213">
      <c r="M807" s="49" t="str">
        <f t="shared" si="1000"/>
        <v>J</v>
      </c>
      <c r="N807" s="201">
        <f t="shared" si="990"/>
        <v>1</v>
      </c>
      <c r="O807" s="47">
        <f t="shared" si="991"/>
        <v>1</v>
      </c>
      <c r="P807" s="47">
        <f t="shared" si="992"/>
        <v>1</v>
      </c>
      <c r="Q807" s="47">
        <f t="shared" si="993"/>
        <v>1</v>
      </c>
      <c r="R807" s="201">
        <f t="shared" si="994"/>
        <v>1</v>
      </c>
      <c r="AE807" s="49" t="str">
        <f t="shared" si="1001"/>
        <v>J</v>
      </c>
      <c r="AF807" s="201" t="str">
        <f t="shared" si="995"/>
        <v/>
      </c>
      <c r="AG807" s="47">
        <f t="shared" si="996"/>
        <v>1</v>
      </c>
      <c r="AH807" s="47">
        <f t="shared" si="997"/>
        <v>1</v>
      </c>
      <c r="AI807" s="47">
        <f t="shared" si="998"/>
        <v>1</v>
      </c>
      <c r="AJ807" s="201">
        <f t="shared" si="999"/>
        <v>1</v>
      </c>
      <c r="GS807" s="48">
        <v>1</v>
      </c>
      <c r="GT807" s="47">
        <v>1</v>
      </c>
      <c r="GU807" s="97" t="s">
        <v>240</v>
      </c>
      <c r="GV807" s="93">
        <f t="shared" si="1007"/>
        <v>8</v>
      </c>
      <c r="GW807" s="47" t="s">
        <v>206</v>
      </c>
      <c r="GX807" s="99" t="str">
        <f t="shared" si="1002"/>
        <v>Wd1</v>
      </c>
      <c r="GY807" s="48">
        <f t="shared" si="976"/>
        <v>0</v>
      </c>
      <c r="GZ807" s="307">
        <f t="shared" si="1003"/>
        <v>0</v>
      </c>
      <c r="HA807" s="95">
        <f t="shared" si="1008"/>
        <v>0</v>
      </c>
      <c r="HB807" s="51">
        <f t="shared" si="1004"/>
        <v>0</v>
      </c>
      <c r="HC807" s="51">
        <f t="shared" si="1005"/>
        <v>0</v>
      </c>
      <c r="HD807" s="453">
        <f t="shared" si="1006"/>
        <v>0</v>
      </c>
    </row>
    <row r="808" spans="13:213">
      <c r="M808" s="49" t="str">
        <f t="shared" si="1000"/>
        <v>J</v>
      </c>
      <c r="N808" s="201" t="str">
        <f t="shared" si="990"/>
        <v/>
      </c>
      <c r="O808" s="47">
        <f t="shared" si="991"/>
        <v>1</v>
      </c>
      <c r="P808" s="47">
        <f t="shared" si="992"/>
        <v>1</v>
      </c>
      <c r="Q808" s="47">
        <f t="shared" si="993"/>
        <v>1</v>
      </c>
      <c r="R808" s="201">
        <f t="shared" si="994"/>
        <v>1</v>
      </c>
      <c r="AE808" s="49" t="str">
        <f t="shared" si="1001"/>
        <v>J</v>
      </c>
      <c r="AF808" s="201" t="str">
        <f t="shared" si="995"/>
        <v/>
      </c>
      <c r="AG808" s="47">
        <f t="shared" si="996"/>
        <v>1</v>
      </c>
      <c r="AH808" s="47">
        <f t="shared" si="997"/>
        <v>1</v>
      </c>
      <c r="AI808" s="47">
        <f t="shared" si="998"/>
        <v>1</v>
      </c>
      <c r="AJ808" s="201">
        <f t="shared" si="999"/>
        <v>1</v>
      </c>
      <c r="GS808" s="48">
        <v>2</v>
      </c>
      <c r="GT808" s="47">
        <v>5</v>
      </c>
      <c r="GU808" s="97" t="s">
        <v>240</v>
      </c>
      <c r="GV808" s="93">
        <f t="shared" si="1007"/>
        <v>8</v>
      </c>
      <c r="GW808" s="47" t="s">
        <v>206</v>
      </c>
      <c r="GX808" s="99" t="str">
        <f t="shared" si="1002"/>
        <v>Pa5</v>
      </c>
      <c r="GY808" s="48">
        <f t="shared" ref="GY808:GY871" si="1009">INDEX($AW$44:$BA$56,GS808,GT808)*GV808*IF(GW808="Scatter",$AM$19,1)</f>
        <v>16000</v>
      </c>
      <c r="GZ808" s="307">
        <f t="shared" si="1003"/>
        <v>2100.6987269674373</v>
      </c>
      <c r="HA808" s="95">
        <f t="shared" si="1008"/>
        <v>83349.595899818945</v>
      </c>
      <c r="HB808" s="51">
        <f t="shared" si="1004"/>
        <v>1.6748561955344711E-5</v>
      </c>
      <c r="HC808" s="51">
        <f t="shared" si="1005"/>
        <v>3.1993756392914427E-3</v>
      </c>
      <c r="HD808" s="453">
        <f t="shared" si="1006"/>
        <v>0.8479155649638529</v>
      </c>
    </row>
    <row r="809" spans="13:213">
      <c r="M809" s="49" t="str">
        <f t="shared" si="1000"/>
        <v>J</v>
      </c>
      <c r="N809" s="201" t="str">
        <f t="shared" si="990"/>
        <v/>
      </c>
      <c r="O809" s="47">
        <f t="shared" si="991"/>
        <v>1</v>
      </c>
      <c r="P809" s="47">
        <f t="shared" si="992"/>
        <v>1</v>
      </c>
      <c r="Q809" s="47">
        <f t="shared" si="993"/>
        <v>1</v>
      </c>
      <c r="R809" s="201">
        <f t="shared" si="994"/>
        <v>1</v>
      </c>
      <c r="AE809" s="49" t="str">
        <f t="shared" si="1001"/>
        <v>J</v>
      </c>
      <c r="AF809" s="201">
        <f t="shared" si="995"/>
        <v>1</v>
      </c>
      <c r="AG809" s="47">
        <f t="shared" si="996"/>
        <v>1</v>
      </c>
      <c r="AH809" s="47">
        <f t="shared" si="997"/>
        <v>1</v>
      </c>
      <c r="AI809" s="47">
        <f t="shared" si="998"/>
        <v>1</v>
      </c>
      <c r="AJ809" s="201">
        <f t="shared" si="999"/>
        <v>1</v>
      </c>
      <c r="GS809" s="48">
        <v>2</v>
      </c>
      <c r="GT809" s="47">
        <v>4</v>
      </c>
      <c r="GU809" s="97" t="s">
        <v>240</v>
      </c>
      <c r="GV809" s="93">
        <f t="shared" si="1007"/>
        <v>8</v>
      </c>
      <c r="GW809" s="47" t="s">
        <v>206</v>
      </c>
      <c r="GX809" s="99" t="str">
        <f t="shared" si="1002"/>
        <v>Pa4</v>
      </c>
      <c r="GY809" s="48">
        <f t="shared" si="1009"/>
        <v>4000</v>
      </c>
      <c r="GZ809" s="307">
        <f t="shared" si="1003"/>
        <v>13829.599952535627</v>
      </c>
      <c r="HA809" s="95">
        <f t="shared" si="1008"/>
        <v>12660.698111364905</v>
      </c>
      <c r="HB809" s="51">
        <f t="shared" si="1004"/>
        <v>1.1026136620601933E-4</v>
      </c>
      <c r="HC809" s="51">
        <f t="shared" si="1005"/>
        <v>5.2656390730004988E-3</v>
      </c>
      <c r="HD809" s="453">
        <f t="shared" si="1006"/>
        <v>0.34243990650907946</v>
      </c>
    </row>
    <row r="810" spans="13:213">
      <c r="M810" s="49" t="str">
        <f t="shared" si="1000"/>
        <v>J</v>
      </c>
      <c r="N810" s="201" t="str">
        <f t="shared" si="990"/>
        <v/>
      </c>
      <c r="O810" s="47">
        <f t="shared" si="991"/>
        <v>1</v>
      </c>
      <c r="P810" s="47">
        <f t="shared" si="992"/>
        <v>1</v>
      </c>
      <c r="Q810" s="47">
        <f t="shared" si="993"/>
        <v>1</v>
      </c>
      <c r="R810" s="201">
        <f t="shared" si="994"/>
        <v>1</v>
      </c>
      <c r="AE810" s="49" t="str">
        <f t="shared" si="1001"/>
        <v>J</v>
      </c>
      <c r="AF810" s="201">
        <f t="shared" si="995"/>
        <v>1</v>
      </c>
      <c r="AG810" s="47">
        <f t="shared" si="996"/>
        <v>1</v>
      </c>
      <c r="AH810" s="47">
        <f t="shared" si="997"/>
        <v>1</v>
      </c>
      <c r="AI810" s="47">
        <f t="shared" si="998"/>
        <v>1</v>
      </c>
      <c r="AJ810" s="201" t="str">
        <f t="shared" si="999"/>
        <v/>
      </c>
      <c r="GS810" s="48">
        <v>2</v>
      </c>
      <c r="GT810" s="47">
        <v>3</v>
      </c>
      <c r="GU810" s="97" t="s">
        <v>240</v>
      </c>
      <c r="GV810" s="93">
        <f t="shared" si="1007"/>
        <v>8</v>
      </c>
      <c r="GW810" s="47" t="s">
        <v>206</v>
      </c>
      <c r="GX810" s="99" t="str">
        <f t="shared" si="1002"/>
        <v>Pa3</v>
      </c>
      <c r="GY810" s="48">
        <f t="shared" si="1009"/>
        <v>800</v>
      </c>
      <c r="GZ810" s="307">
        <f t="shared" si="1003"/>
        <v>43011.806434658276</v>
      </c>
      <c r="HA810" s="95">
        <f t="shared" si="1008"/>
        <v>4070.7983345454923</v>
      </c>
      <c r="HB810" s="51">
        <f t="shared" si="1004"/>
        <v>3.4292680603568293E-4</v>
      </c>
      <c r="HC810" s="51">
        <f t="shared" si="1005"/>
        <v>3.2753608107246143E-3</v>
      </c>
      <c r="HD810" s="453">
        <f t="shared" si="1006"/>
        <v>3.8453147849643793E-2</v>
      </c>
    </row>
    <row r="811" spans="13:213">
      <c r="M811" s="49" t="str">
        <f t="shared" si="1000"/>
        <v>J</v>
      </c>
      <c r="N811" s="201">
        <f t="shared" si="990"/>
        <v>1</v>
      </c>
      <c r="O811" s="47">
        <f t="shared" si="991"/>
        <v>1</v>
      </c>
      <c r="P811" s="47">
        <f t="shared" si="992"/>
        <v>1</v>
      </c>
      <c r="Q811" s="47">
        <f t="shared" si="993"/>
        <v>1</v>
      </c>
      <c r="R811" s="201">
        <f t="shared" si="994"/>
        <v>1</v>
      </c>
      <c r="AE811" s="49" t="str">
        <f t="shared" si="1001"/>
        <v>J</v>
      </c>
      <c r="AF811" s="201">
        <f t="shared" si="995"/>
        <v>1</v>
      </c>
      <c r="AG811" s="47">
        <f t="shared" si="996"/>
        <v>1</v>
      </c>
      <c r="AH811" s="47">
        <f t="shared" si="997"/>
        <v>1</v>
      </c>
      <c r="AI811" s="47">
        <f t="shared" si="998"/>
        <v>1</v>
      </c>
      <c r="AJ811" s="201" t="str">
        <f t="shared" si="999"/>
        <v/>
      </c>
      <c r="GS811" s="48">
        <v>2</v>
      </c>
      <c r="GT811" s="47">
        <v>2</v>
      </c>
      <c r="GU811" s="97" t="s">
        <v>240</v>
      </c>
      <c r="GV811" s="93">
        <f t="shared" si="1007"/>
        <v>8</v>
      </c>
      <c r="GW811" s="47" t="s">
        <v>206</v>
      </c>
      <c r="GX811" s="99" t="str">
        <f t="shared" si="1002"/>
        <v>Pa2</v>
      </c>
      <c r="GY811" s="48">
        <f t="shared" si="1009"/>
        <v>0</v>
      </c>
      <c r="GZ811" s="307">
        <f t="shared" si="1003"/>
        <v>0</v>
      </c>
      <c r="HA811" s="95">
        <f t="shared" si="1008"/>
        <v>0</v>
      </c>
      <c r="HB811" s="51">
        <f t="shared" si="1004"/>
        <v>0</v>
      </c>
      <c r="HC811" s="51">
        <f t="shared" si="1005"/>
        <v>0</v>
      </c>
      <c r="HD811" s="453">
        <f t="shared" si="1006"/>
        <v>0</v>
      </c>
    </row>
    <row r="812" spans="13:213">
      <c r="M812" s="49" t="str">
        <f t="shared" si="1000"/>
        <v>J</v>
      </c>
      <c r="N812" s="201" t="str">
        <f t="shared" si="990"/>
        <v/>
      </c>
      <c r="O812" s="47">
        <f t="shared" si="991"/>
        <v>1</v>
      </c>
      <c r="P812" s="47">
        <f t="shared" si="992"/>
        <v>1</v>
      </c>
      <c r="Q812" s="47">
        <f t="shared" si="993"/>
        <v>1</v>
      </c>
      <c r="R812" s="201">
        <f t="shared" si="994"/>
        <v>1</v>
      </c>
      <c r="AE812" s="49" t="str">
        <f t="shared" si="1001"/>
        <v>J</v>
      </c>
      <c r="AF812" s="201">
        <f t="shared" si="995"/>
        <v>1</v>
      </c>
      <c r="AG812" s="47">
        <f t="shared" si="996"/>
        <v>1</v>
      </c>
      <c r="AH812" s="47">
        <f t="shared" si="997"/>
        <v>1</v>
      </c>
      <c r="AI812" s="47">
        <f t="shared" si="998"/>
        <v>1</v>
      </c>
      <c r="AJ812" s="201" t="str">
        <f t="shared" si="999"/>
        <v/>
      </c>
      <c r="GS812" s="48">
        <v>2</v>
      </c>
      <c r="GT812" s="47">
        <v>1</v>
      </c>
      <c r="GU812" s="97" t="s">
        <v>240</v>
      </c>
      <c r="GV812" s="93">
        <f t="shared" si="1007"/>
        <v>8</v>
      </c>
      <c r="GW812" s="47" t="s">
        <v>206</v>
      </c>
      <c r="GX812" s="99" t="str">
        <f t="shared" si="1002"/>
        <v>Pa1</v>
      </c>
      <c r="GY812" s="48">
        <f t="shared" si="1009"/>
        <v>0</v>
      </c>
      <c r="GZ812" s="307">
        <f t="shared" si="1003"/>
        <v>0</v>
      </c>
      <c r="HA812" s="95">
        <f t="shared" si="1008"/>
        <v>0</v>
      </c>
      <c r="HB812" s="51">
        <f t="shared" si="1004"/>
        <v>0</v>
      </c>
      <c r="HC812" s="51">
        <f t="shared" si="1005"/>
        <v>0</v>
      </c>
      <c r="HD812" s="453">
        <f t="shared" si="1006"/>
        <v>0</v>
      </c>
    </row>
    <row r="813" spans="13:213">
      <c r="M813" s="49" t="str">
        <f t="shared" si="1000"/>
        <v>J</v>
      </c>
      <c r="N813" s="201" t="str">
        <f t="shared" si="990"/>
        <v/>
      </c>
      <c r="O813" s="47">
        <f t="shared" si="991"/>
        <v>1</v>
      </c>
      <c r="P813" s="47">
        <f t="shared" si="992"/>
        <v>1</v>
      </c>
      <c r="Q813" s="47">
        <f t="shared" si="993"/>
        <v>1</v>
      </c>
      <c r="R813" s="201">
        <f t="shared" si="994"/>
        <v>1</v>
      </c>
      <c r="AE813" s="49" t="str">
        <f t="shared" si="1001"/>
        <v>J</v>
      </c>
      <c r="AF813" s="201">
        <f t="shared" si="995"/>
        <v>1</v>
      </c>
      <c r="AG813" s="47">
        <f t="shared" si="996"/>
        <v>1</v>
      </c>
      <c r="AH813" s="47">
        <f t="shared" si="997"/>
        <v>1</v>
      </c>
      <c r="AI813" s="47">
        <f t="shared" si="998"/>
        <v>1</v>
      </c>
      <c r="AJ813" s="201">
        <f t="shared" si="999"/>
        <v>1</v>
      </c>
      <c r="GS813" s="48">
        <v>3</v>
      </c>
      <c r="GT813" s="47">
        <v>5</v>
      </c>
      <c r="GU813" s="97" t="s">
        <v>240</v>
      </c>
      <c r="GV813" s="93">
        <f t="shared" si="1007"/>
        <v>8</v>
      </c>
      <c r="GW813" s="47" t="s">
        <v>206</v>
      </c>
      <c r="GX813" s="99" t="str">
        <f t="shared" si="1002"/>
        <v>Pb5</v>
      </c>
      <c r="GY813" s="48">
        <f t="shared" si="1009"/>
        <v>14400</v>
      </c>
      <c r="GZ813" s="307">
        <f t="shared" si="1003"/>
        <v>2100.6987269674373</v>
      </c>
      <c r="HA813" s="95">
        <f t="shared" si="1008"/>
        <v>83349.595899818945</v>
      </c>
      <c r="HB813" s="51">
        <f t="shared" si="1004"/>
        <v>1.6748561955344711E-5</v>
      </c>
      <c r="HC813" s="51">
        <f t="shared" si="1005"/>
        <v>2.8794380753622987E-3</v>
      </c>
      <c r="HD813" s="453">
        <f t="shared" si="1006"/>
        <v>0.68633980366501979</v>
      </c>
    </row>
    <row r="814" spans="13:213">
      <c r="M814" s="49" t="str">
        <f t="shared" si="1000"/>
        <v>J</v>
      </c>
      <c r="N814" s="201" t="str">
        <f t="shared" si="990"/>
        <v/>
      </c>
      <c r="O814" s="47">
        <f t="shared" si="991"/>
        <v>1</v>
      </c>
      <c r="P814" s="47">
        <f t="shared" si="992"/>
        <v>1</v>
      </c>
      <c r="Q814" s="47">
        <f t="shared" si="993"/>
        <v>1</v>
      </c>
      <c r="R814" s="201">
        <f t="shared" si="994"/>
        <v>1</v>
      </c>
      <c r="AE814" s="49" t="str">
        <f t="shared" si="1001"/>
        <v>J</v>
      </c>
      <c r="AF814" s="201" t="str">
        <f t="shared" si="995"/>
        <v/>
      </c>
      <c r="AG814" s="47" t="str">
        <f t="shared" si="996"/>
        <v/>
      </c>
      <c r="AH814" s="47">
        <f t="shared" si="997"/>
        <v>1</v>
      </c>
      <c r="AI814" s="47">
        <f t="shared" si="998"/>
        <v>1</v>
      </c>
      <c r="AJ814" s="201">
        <f t="shared" si="999"/>
        <v>1</v>
      </c>
      <c r="GS814" s="48">
        <v>3</v>
      </c>
      <c r="GT814" s="47">
        <v>4</v>
      </c>
      <c r="GU814" s="97" t="s">
        <v>240</v>
      </c>
      <c r="GV814" s="93">
        <f t="shared" si="1007"/>
        <v>8</v>
      </c>
      <c r="GW814" s="47" t="s">
        <v>206</v>
      </c>
      <c r="GX814" s="99" t="str">
        <f t="shared" si="1002"/>
        <v>Pb4</v>
      </c>
      <c r="GY814" s="48">
        <f t="shared" si="1009"/>
        <v>2400</v>
      </c>
      <c r="GZ814" s="307">
        <f t="shared" si="1003"/>
        <v>10643.540216635016</v>
      </c>
      <c r="HA814" s="95">
        <f t="shared" si="1008"/>
        <v>16450.57813812216</v>
      </c>
      <c r="HB814" s="51">
        <f t="shared" si="1004"/>
        <v>8.4859380573746543E-5</v>
      </c>
      <c r="HC814" s="51">
        <f t="shared" si="1005"/>
        <v>2.4315254858614964E-3</v>
      </c>
      <c r="HD814" s="453">
        <f t="shared" si="1006"/>
        <v>9.3304959856810157E-2</v>
      </c>
    </row>
    <row r="815" spans="13:213">
      <c r="M815" s="49" t="str">
        <f t="shared" si="1000"/>
        <v>J</v>
      </c>
      <c r="N815" s="201" t="str">
        <f t="shared" si="990"/>
        <v/>
      </c>
      <c r="O815" s="47">
        <f t="shared" si="991"/>
        <v>1</v>
      </c>
      <c r="P815" s="47">
        <f t="shared" si="992"/>
        <v>1</v>
      </c>
      <c r="Q815" s="47">
        <f t="shared" si="993"/>
        <v>1</v>
      </c>
      <c r="R815" s="201">
        <f t="shared" si="994"/>
        <v>1</v>
      </c>
      <c r="AE815" s="49" t="str">
        <f t="shared" si="1001"/>
        <v>J</v>
      </c>
      <c r="AF815" s="201" t="str">
        <f t="shared" si="995"/>
        <v/>
      </c>
      <c r="AG815" s="47" t="str">
        <f t="shared" si="996"/>
        <v/>
      </c>
      <c r="AH815" s="47">
        <f t="shared" si="997"/>
        <v>1</v>
      </c>
      <c r="AI815" s="47">
        <f t="shared" si="998"/>
        <v>1</v>
      </c>
      <c r="AJ815" s="201">
        <f t="shared" si="999"/>
        <v>1</v>
      </c>
      <c r="GS815" s="48">
        <v>3</v>
      </c>
      <c r="GT815" s="47">
        <v>3</v>
      </c>
      <c r="GU815" s="97" t="s">
        <v>240</v>
      </c>
      <c r="GV815" s="93">
        <f t="shared" si="1007"/>
        <v>8</v>
      </c>
      <c r="GW815" s="47" t="s">
        <v>206</v>
      </c>
      <c r="GX815" s="99" t="str">
        <f t="shared" si="1002"/>
        <v>Pb3</v>
      </c>
      <c r="GY815" s="48">
        <f t="shared" si="1009"/>
        <v>400</v>
      </c>
      <c r="GZ815" s="307">
        <f t="shared" si="1003"/>
        <v>45401.351236583738</v>
      </c>
      <c r="HA815" s="95">
        <f t="shared" si="1008"/>
        <v>3856.5457906220454</v>
      </c>
      <c r="HB815" s="51">
        <f t="shared" si="1004"/>
        <v>3.6197829525988755E-4</v>
      </c>
      <c r="HC815" s="51">
        <f t="shared" si="1005"/>
        <v>1.7286626501046576E-3</v>
      </c>
      <c r="HD815" s="453">
        <f t="shared" si="1006"/>
        <v>8.8578882911337954E-3</v>
      </c>
    </row>
    <row r="816" spans="13:213">
      <c r="M816" s="49" t="str">
        <f t="shared" si="1000"/>
        <v>J</v>
      </c>
      <c r="N816" s="201" t="str">
        <f t="shared" si="990"/>
        <v/>
      </c>
      <c r="O816" s="47">
        <f t="shared" si="991"/>
        <v>1</v>
      </c>
      <c r="P816" s="47">
        <f t="shared" si="992"/>
        <v>1</v>
      </c>
      <c r="Q816" s="47">
        <f t="shared" si="993"/>
        <v>1</v>
      </c>
      <c r="R816" s="201">
        <f t="shared" si="994"/>
        <v>1</v>
      </c>
      <c r="AE816" s="49" t="str">
        <f t="shared" si="1001"/>
        <v>J</v>
      </c>
      <c r="AF816" s="201" t="str">
        <f t="shared" si="995"/>
        <v/>
      </c>
      <c r="AG816" s="47" t="str">
        <f t="shared" si="996"/>
        <v/>
      </c>
      <c r="AH816" s="47">
        <f t="shared" si="997"/>
        <v>1</v>
      </c>
      <c r="AI816" s="47">
        <f t="shared" si="998"/>
        <v>1</v>
      </c>
      <c r="AJ816" s="201">
        <f t="shared" si="999"/>
        <v>1</v>
      </c>
      <c r="GS816" s="48">
        <v>3</v>
      </c>
      <c r="GT816" s="47">
        <v>2</v>
      </c>
      <c r="GU816" s="97" t="s">
        <v>240</v>
      </c>
      <c r="GV816" s="93">
        <f t="shared" si="1007"/>
        <v>8</v>
      </c>
      <c r="GW816" s="47" t="s">
        <v>206</v>
      </c>
      <c r="GX816" s="99" t="str">
        <f t="shared" si="1002"/>
        <v>Pb2</v>
      </c>
      <c r="GY816" s="48">
        <f t="shared" si="1009"/>
        <v>0</v>
      </c>
      <c r="GZ816" s="307">
        <f t="shared" si="1003"/>
        <v>0</v>
      </c>
      <c r="HA816" s="95">
        <f t="shared" si="1008"/>
        <v>0</v>
      </c>
      <c r="HB816" s="51">
        <f t="shared" si="1004"/>
        <v>0</v>
      </c>
      <c r="HC816" s="51">
        <f t="shared" si="1005"/>
        <v>0</v>
      </c>
      <c r="HD816" s="453">
        <f t="shared" si="1006"/>
        <v>0</v>
      </c>
    </row>
    <row r="817" spans="13:212">
      <c r="M817" s="49" t="str">
        <f t="shared" si="1000"/>
        <v>J</v>
      </c>
      <c r="N817" s="201" t="str">
        <f t="shared" si="990"/>
        <v/>
      </c>
      <c r="O817" s="47">
        <f t="shared" si="991"/>
        <v>1</v>
      </c>
      <c r="P817" s="47">
        <f t="shared" si="992"/>
        <v>1</v>
      </c>
      <c r="Q817" s="47" t="str">
        <f t="shared" si="993"/>
        <v/>
      </c>
      <c r="R817" s="201">
        <f t="shared" si="994"/>
        <v>1</v>
      </c>
      <c r="AE817" s="49" t="str">
        <f t="shared" si="1001"/>
        <v>J</v>
      </c>
      <c r="AF817" s="201" t="str">
        <f t="shared" si="995"/>
        <v/>
      </c>
      <c r="AG817" s="47" t="str">
        <f t="shared" si="996"/>
        <v/>
      </c>
      <c r="AH817" s="47">
        <f t="shared" si="997"/>
        <v>1</v>
      </c>
      <c r="AI817" s="47" t="str">
        <f t="shared" si="998"/>
        <v/>
      </c>
      <c r="AJ817" s="201">
        <f t="shared" si="999"/>
        <v>1</v>
      </c>
      <c r="GS817" s="48">
        <v>3</v>
      </c>
      <c r="GT817" s="47">
        <v>1</v>
      </c>
      <c r="GU817" s="97" t="s">
        <v>240</v>
      </c>
      <c r="GV817" s="93">
        <f t="shared" si="1007"/>
        <v>8</v>
      </c>
      <c r="GW817" s="47" t="s">
        <v>206</v>
      </c>
      <c r="GX817" s="99" t="str">
        <f t="shared" si="1002"/>
        <v>Pb1</v>
      </c>
      <c r="GY817" s="48">
        <f t="shared" si="1009"/>
        <v>0</v>
      </c>
      <c r="GZ817" s="307">
        <f t="shared" si="1003"/>
        <v>0</v>
      </c>
      <c r="HA817" s="95">
        <f t="shared" si="1008"/>
        <v>0</v>
      </c>
      <c r="HB817" s="51">
        <f t="shared" si="1004"/>
        <v>0</v>
      </c>
      <c r="HC817" s="51">
        <f t="shared" si="1005"/>
        <v>0</v>
      </c>
      <c r="HD817" s="453">
        <f t="shared" si="1006"/>
        <v>0</v>
      </c>
    </row>
    <row r="818" spans="13:212">
      <c r="M818" s="49" t="str">
        <f t="shared" si="1000"/>
        <v>J</v>
      </c>
      <c r="N818" s="201" t="str">
        <f t="shared" si="990"/>
        <v/>
      </c>
      <c r="O818" s="47">
        <f t="shared" si="991"/>
        <v>1</v>
      </c>
      <c r="P818" s="47">
        <f t="shared" si="992"/>
        <v>1</v>
      </c>
      <c r="Q818" s="47" t="str">
        <f t="shared" si="993"/>
        <v/>
      </c>
      <c r="R818" s="201">
        <f t="shared" si="994"/>
        <v>1</v>
      </c>
      <c r="AE818" s="49" t="str">
        <f t="shared" si="1001"/>
        <v>J</v>
      </c>
      <c r="AF818" s="201" t="str">
        <f t="shared" si="995"/>
        <v/>
      </c>
      <c r="AG818" s="47" t="str">
        <f t="shared" si="996"/>
        <v/>
      </c>
      <c r="AH818" s="47">
        <f t="shared" si="997"/>
        <v>1</v>
      </c>
      <c r="AI818" s="47" t="str">
        <f t="shared" si="998"/>
        <v/>
      </c>
      <c r="AJ818" s="201">
        <f t="shared" si="999"/>
        <v>1</v>
      </c>
      <c r="GS818" s="48">
        <v>4</v>
      </c>
      <c r="GT818" s="47">
        <v>5</v>
      </c>
      <c r="GU818" s="97" t="s">
        <v>240</v>
      </c>
      <c r="GV818" s="93">
        <f t="shared" si="1007"/>
        <v>8</v>
      </c>
      <c r="GW818" s="47" t="s">
        <v>206</v>
      </c>
      <c r="GX818" s="99" t="str">
        <f t="shared" si="1002"/>
        <v>Pc5</v>
      </c>
      <c r="GY818" s="48">
        <f t="shared" si="1009"/>
        <v>14400</v>
      </c>
      <c r="GZ818" s="307">
        <f t="shared" si="1003"/>
        <v>3361.1179631478994</v>
      </c>
      <c r="HA818" s="95">
        <f t="shared" si="1008"/>
        <v>52093.497437386846</v>
      </c>
      <c r="HB818" s="51">
        <f t="shared" si="1004"/>
        <v>2.6797699128551537E-5</v>
      </c>
      <c r="HC818" s="51">
        <f t="shared" si="1005"/>
        <v>4.607100920579677E-3</v>
      </c>
      <c r="HD818" s="453">
        <f t="shared" si="1006"/>
        <v>1.0981436858640317</v>
      </c>
    </row>
    <row r="819" spans="13:212">
      <c r="M819" s="49" t="str">
        <f t="shared" si="1000"/>
        <v>J</v>
      </c>
      <c r="N819" s="201" t="str">
        <f t="shared" si="990"/>
        <v/>
      </c>
      <c r="O819" s="47" t="str">
        <f t="shared" si="991"/>
        <v/>
      </c>
      <c r="P819" s="47">
        <f t="shared" si="992"/>
        <v>1</v>
      </c>
      <c r="Q819" s="47" t="str">
        <f t="shared" si="993"/>
        <v/>
      </c>
      <c r="R819" s="201">
        <f t="shared" si="994"/>
        <v>1</v>
      </c>
      <c r="AE819" s="49" t="str">
        <f t="shared" si="1001"/>
        <v>J</v>
      </c>
      <c r="AF819" s="201" t="str">
        <f t="shared" si="995"/>
        <v/>
      </c>
      <c r="AG819" s="47" t="str">
        <f t="shared" si="996"/>
        <v/>
      </c>
      <c r="AH819" s="47">
        <f t="shared" si="997"/>
        <v>1</v>
      </c>
      <c r="AI819" s="47" t="str">
        <f t="shared" si="998"/>
        <v/>
      </c>
      <c r="AJ819" s="201">
        <f t="shared" si="999"/>
        <v>1</v>
      </c>
      <c r="GS819" s="48">
        <v>4</v>
      </c>
      <c r="GT819" s="47">
        <v>4</v>
      </c>
      <c r="GU819" s="97" t="s">
        <v>240</v>
      </c>
      <c r="GV819" s="93">
        <f t="shared" si="1007"/>
        <v>8</v>
      </c>
      <c r="GW819" s="47" t="s">
        <v>206</v>
      </c>
      <c r="GX819" s="99" t="str">
        <f t="shared" si="1002"/>
        <v>Pc4</v>
      </c>
      <c r="GY819" s="48">
        <f t="shared" si="1009"/>
        <v>2400</v>
      </c>
      <c r="GZ819" s="307">
        <f t="shared" si="1003"/>
        <v>13631.200628322038</v>
      </c>
      <c r="HA819" s="95">
        <f t="shared" si="1008"/>
        <v>12844.971970862509</v>
      </c>
      <c r="HB819" s="51">
        <f t="shared" si="1004"/>
        <v>1.0867955757690347E-4</v>
      </c>
      <c r="HC819" s="51">
        <f t="shared" si="1005"/>
        <v>3.1140589555770045E-3</v>
      </c>
      <c r="HD819" s="453">
        <f t="shared" si="1006"/>
        <v>0.11949582578152881</v>
      </c>
    </row>
    <row r="820" spans="13:212">
      <c r="M820" s="49" t="str">
        <f t="shared" si="1000"/>
        <v>J</v>
      </c>
      <c r="N820" s="201">
        <f t="shared" si="990"/>
        <v>1</v>
      </c>
      <c r="O820" s="47" t="str">
        <f t="shared" si="991"/>
        <v/>
      </c>
      <c r="P820" s="47">
        <f t="shared" si="992"/>
        <v>1</v>
      </c>
      <c r="Q820" s="47" t="str">
        <f t="shared" si="993"/>
        <v/>
      </c>
      <c r="R820" s="201">
        <f t="shared" si="994"/>
        <v>1</v>
      </c>
      <c r="AE820" s="49" t="str">
        <f t="shared" si="1001"/>
        <v>J</v>
      </c>
      <c r="AF820" s="201">
        <f t="shared" si="995"/>
        <v>1</v>
      </c>
      <c r="AG820" s="47" t="str">
        <f t="shared" si="996"/>
        <v/>
      </c>
      <c r="AH820" s="47">
        <f t="shared" si="997"/>
        <v>1</v>
      </c>
      <c r="AI820" s="47" t="str">
        <f t="shared" si="998"/>
        <v/>
      </c>
      <c r="AJ820" s="201">
        <f t="shared" si="999"/>
        <v>1</v>
      </c>
      <c r="GS820" s="48">
        <v>4</v>
      </c>
      <c r="GT820" s="47">
        <v>3</v>
      </c>
      <c r="GU820" s="97" t="s">
        <v>240</v>
      </c>
      <c r="GV820" s="93">
        <f t="shared" si="1007"/>
        <v>8</v>
      </c>
      <c r="GW820" s="47" t="s">
        <v>206</v>
      </c>
      <c r="GX820" s="99" t="str">
        <f t="shared" si="1002"/>
        <v>Pc3</v>
      </c>
      <c r="GY820" s="48">
        <f t="shared" si="1009"/>
        <v>240</v>
      </c>
      <c r="GZ820" s="307">
        <f t="shared" si="1003"/>
        <v>84961.592957349698</v>
      </c>
      <c r="HA820" s="95">
        <f t="shared" si="1008"/>
        <v>2060.8416568636549</v>
      </c>
      <c r="HB820" s="51">
        <f t="shared" si="1004"/>
        <v>6.773862835272751E-4</v>
      </c>
      <c r="HC820" s="51">
        <f t="shared" si="1005"/>
        <v>1.9409545545034754E-3</v>
      </c>
      <c r="HD820" s="453">
        <f t="shared" si="1006"/>
        <v>4.9009477703767963E-3</v>
      </c>
    </row>
    <row r="821" spans="13:212">
      <c r="M821" s="49" t="str">
        <f t="shared" si="1000"/>
        <v>J</v>
      </c>
      <c r="N821" s="201">
        <f t="shared" si="990"/>
        <v>1</v>
      </c>
      <c r="O821" s="47" t="str">
        <f t="shared" si="991"/>
        <v/>
      </c>
      <c r="P821" s="47">
        <f t="shared" si="992"/>
        <v>1</v>
      </c>
      <c r="Q821" s="47">
        <f t="shared" si="993"/>
        <v>1</v>
      </c>
      <c r="R821" s="201">
        <f t="shared" si="994"/>
        <v>1</v>
      </c>
      <c r="AE821" s="49" t="str">
        <f t="shared" si="1001"/>
        <v>J</v>
      </c>
      <c r="AF821" s="201">
        <f t="shared" si="995"/>
        <v>1</v>
      </c>
      <c r="AG821" s="47" t="str">
        <f t="shared" si="996"/>
        <v/>
      </c>
      <c r="AH821" s="47">
        <f t="shared" si="997"/>
        <v>1</v>
      </c>
      <c r="AI821" s="47">
        <f t="shared" si="998"/>
        <v>1</v>
      </c>
      <c r="AJ821" s="201">
        <f t="shared" si="999"/>
        <v>1</v>
      </c>
      <c r="GS821" s="48">
        <v>4</v>
      </c>
      <c r="GT821" s="47">
        <v>2</v>
      </c>
      <c r="GU821" s="97" t="s">
        <v>240</v>
      </c>
      <c r="GV821" s="93">
        <f t="shared" si="1007"/>
        <v>8</v>
      </c>
      <c r="GW821" s="47" t="s">
        <v>206</v>
      </c>
      <c r="GX821" s="99" t="str">
        <f t="shared" si="1002"/>
        <v>Pc2</v>
      </c>
      <c r="GY821" s="48">
        <f t="shared" si="1009"/>
        <v>0</v>
      </c>
      <c r="GZ821" s="307">
        <f t="shared" si="1003"/>
        <v>0</v>
      </c>
      <c r="HA821" s="95">
        <f t="shared" si="1008"/>
        <v>0</v>
      </c>
      <c r="HB821" s="51">
        <f t="shared" si="1004"/>
        <v>0</v>
      </c>
      <c r="HC821" s="51">
        <f t="shared" si="1005"/>
        <v>0</v>
      </c>
      <c r="HD821" s="453">
        <f t="shared" si="1006"/>
        <v>0</v>
      </c>
    </row>
    <row r="822" spans="13:212">
      <c r="M822" s="49" t="str">
        <f t="shared" si="1000"/>
        <v>J</v>
      </c>
      <c r="N822" s="201">
        <f t="shared" si="990"/>
        <v>1</v>
      </c>
      <c r="O822" s="47" t="str">
        <f t="shared" si="991"/>
        <v/>
      </c>
      <c r="P822" s="47">
        <f t="shared" si="992"/>
        <v>1</v>
      </c>
      <c r="Q822" s="47">
        <f t="shared" si="993"/>
        <v>1</v>
      </c>
      <c r="R822" s="201">
        <f t="shared" si="994"/>
        <v>1</v>
      </c>
      <c r="AE822" s="49" t="str">
        <f t="shared" si="1001"/>
        <v>J</v>
      </c>
      <c r="AF822" s="201">
        <f t="shared" si="995"/>
        <v>1</v>
      </c>
      <c r="AG822" s="47" t="str">
        <f t="shared" si="996"/>
        <v/>
      </c>
      <c r="AH822" s="47" t="str">
        <f t="shared" si="997"/>
        <v/>
      </c>
      <c r="AI822" s="47">
        <f t="shared" si="998"/>
        <v>1</v>
      </c>
      <c r="AJ822" s="201">
        <f t="shared" si="999"/>
        <v>1</v>
      </c>
      <c r="GS822" s="48">
        <v>4</v>
      </c>
      <c r="GT822" s="47">
        <v>1</v>
      </c>
      <c r="GU822" s="97" t="s">
        <v>240</v>
      </c>
      <c r="GV822" s="93">
        <f t="shared" si="1007"/>
        <v>8</v>
      </c>
      <c r="GW822" s="47" t="s">
        <v>206</v>
      </c>
      <c r="GX822" s="99" t="str">
        <f t="shared" si="1002"/>
        <v>Pc1</v>
      </c>
      <c r="GY822" s="48">
        <f t="shared" si="1009"/>
        <v>0</v>
      </c>
      <c r="GZ822" s="307">
        <f t="shared" si="1003"/>
        <v>0</v>
      </c>
      <c r="HA822" s="95">
        <f t="shared" si="1008"/>
        <v>0</v>
      </c>
      <c r="HB822" s="51">
        <f t="shared" si="1004"/>
        <v>0</v>
      </c>
      <c r="HC822" s="51">
        <f t="shared" si="1005"/>
        <v>0</v>
      </c>
      <c r="HD822" s="453">
        <f t="shared" si="1006"/>
        <v>0</v>
      </c>
    </row>
    <row r="823" spans="13:212">
      <c r="M823" s="49" t="str">
        <f t="shared" si="1000"/>
        <v>J</v>
      </c>
      <c r="N823" s="201">
        <f t="shared" si="990"/>
        <v>1</v>
      </c>
      <c r="O823" s="47" t="str">
        <f t="shared" si="991"/>
        <v/>
      </c>
      <c r="P823" s="47" t="str">
        <f t="shared" si="992"/>
        <v/>
      </c>
      <c r="Q823" s="47" t="str">
        <f t="shared" si="993"/>
        <v/>
      </c>
      <c r="R823" s="201">
        <f t="shared" si="994"/>
        <v>1</v>
      </c>
      <c r="AE823" s="49" t="str">
        <f t="shared" si="1001"/>
        <v>J</v>
      </c>
      <c r="AF823" s="201">
        <f t="shared" si="995"/>
        <v>1</v>
      </c>
      <c r="AG823" s="47" t="str">
        <f t="shared" si="996"/>
        <v/>
      </c>
      <c r="AH823" s="47" t="str">
        <f t="shared" si="997"/>
        <v/>
      </c>
      <c r="AI823" s="47" t="str">
        <f t="shared" si="998"/>
        <v/>
      </c>
      <c r="AJ823" s="201">
        <f t="shared" si="999"/>
        <v>1</v>
      </c>
      <c r="GS823" s="48">
        <v>5</v>
      </c>
      <c r="GT823" s="47">
        <v>5</v>
      </c>
      <c r="GU823" s="97" t="s">
        <v>240</v>
      </c>
      <c r="GV823" s="93">
        <f t="shared" si="1007"/>
        <v>8</v>
      </c>
      <c r="GW823" s="47" t="s">
        <v>206</v>
      </c>
      <c r="GX823" s="99" t="str">
        <f t="shared" si="1002"/>
        <v>Pd5</v>
      </c>
      <c r="GY823" s="48">
        <f t="shared" si="1009"/>
        <v>2400</v>
      </c>
      <c r="GZ823" s="307">
        <f t="shared" si="1003"/>
        <v>20166.707778887398</v>
      </c>
      <c r="HA823" s="95">
        <f t="shared" si="1008"/>
        <v>8682.2495728978083</v>
      </c>
      <c r="HB823" s="51">
        <f t="shared" si="1004"/>
        <v>1.6078619477130922E-4</v>
      </c>
      <c r="HC823" s="51">
        <f t="shared" si="1005"/>
        <v>4.607100920579677E-3</v>
      </c>
      <c r="HD823" s="453">
        <f t="shared" si="1006"/>
        <v>0.17678834499185081</v>
      </c>
    </row>
    <row r="824" spans="13:212">
      <c r="M824" s="49" t="str">
        <f t="shared" si="1000"/>
        <v>J</v>
      </c>
      <c r="N824" s="201">
        <f t="shared" si="990"/>
        <v>1</v>
      </c>
      <c r="O824" s="47" t="str">
        <f t="shared" si="991"/>
        <v/>
      </c>
      <c r="P824" s="47" t="str">
        <f t="shared" si="992"/>
        <v/>
      </c>
      <c r="Q824" s="47" t="str">
        <f t="shared" si="993"/>
        <v/>
      </c>
      <c r="R824" s="201" t="str">
        <f t="shared" si="994"/>
        <v/>
      </c>
      <c r="AE824" s="49" t="str">
        <f t="shared" si="1001"/>
        <v>J</v>
      </c>
      <c r="AF824" s="201">
        <f t="shared" si="995"/>
        <v>1</v>
      </c>
      <c r="AG824" s="47" t="str">
        <f t="shared" si="996"/>
        <v/>
      </c>
      <c r="AH824" s="47" t="str">
        <f t="shared" si="997"/>
        <v/>
      </c>
      <c r="AI824" s="47" t="str">
        <f t="shared" si="998"/>
        <v/>
      </c>
      <c r="AJ824" s="201">
        <f t="shared" si="999"/>
        <v>1</v>
      </c>
      <c r="GS824" s="48">
        <v>5</v>
      </c>
      <c r="GT824" s="47">
        <v>4</v>
      </c>
      <c r="GU824" s="97" t="s">
        <v>240</v>
      </c>
      <c r="GV824" s="93">
        <f t="shared" si="1007"/>
        <v>8</v>
      </c>
      <c r="GW824" s="47" t="s">
        <v>206</v>
      </c>
      <c r="GX824" s="99" t="str">
        <f t="shared" si="1002"/>
        <v>Pd4</v>
      </c>
      <c r="GY824" s="48">
        <f t="shared" si="1009"/>
        <v>800</v>
      </c>
      <c r="GZ824" s="307">
        <f t="shared" si="1003"/>
        <v>30810.247995522408</v>
      </c>
      <c r="HA824" s="95">
        <f t="shared" si="1008"/>
        <v>5682.9269931694753</v>
      </c>
      <c r="HB824" s="51">
        <f t="shared" si="1004"/>
        <v>2.4564557534505573E-4</v>
      </c>
      <c r="HC824" s="51">
        <f t="shared" si="1005"/>
        <v>2.3462088021470578E-3</v>
      </c>
      <c r="HD824" s="453">
        <f t="shared" si="1006"/>
        <v>2.7544786412443255E-2</v>
      </c>
    </row>
    <row r="825" spans="13:212">
      <c r="M825" s="49" t="str">
        <f t="shared" si="1000"/>
        <v>J</v>
      </c>
      <c r="N825" s="201" t="str">
        <f t="shared" si="990"/>
        <v/>
      </c>
      <c r="O825" s="47" t="str">
        <f t="shared" si="991"/>
        <v/>
      </c>
      <c r="P825" s="47" t="str">
        <f t="shared" si="992"/>
        <v/>
      </c>
      <c r="Q825" s="47" t="str">
        <f t="shared" si="993"/>
        <v/>
      </c>
      <c r="R825" s="201" t="str">
        <f t="shared" si="994"/>
        <v/>
      </c>
      <c r="AE825" s="49" t="str">
        <f t="shared" si="1001"/>
        <v>J</v>
      </c>
      <c r="AF825" s="201">
        <f t="shared" si="995"/>
        <v>1</v>
      </c>
      <c r="AG825" s="47" t="str">
        <f t="shared" si="996"/>
        <v/>
      </c>
      <c r="AH825" s="47" t="str">
        <f t="shared" si="997"/>
        <v/>
      </c>
      <c r="AI825" s="47" t="str">
        <f t="shared" si="998"/>
        <v/>
      </c>
      <c r="AJ825" s="201" t="str">
        <f t="shared" si="999"/>
        <v/>
      </c>
      <c r="GS825" s="48">
        <v>5</v>
      </c>
      <c r="GT825" s="47">
        <v>3</v>
      </c>
      <c r="GU825" s="97" t="s">
        <v>240</v>
      </c>
      <c r="GV825" s="93">
        <f t="shared" si="1007"/>
        <v>8</v>
      </c>
      <c r="GW825" s="47" t="s">
        <v>206</v>
      </c>
      <c r="GX825" s="99" t="str">
        <f t="shared" si="1002"/>
        <v>Pd3</v>
      </c>
      <c r="GY825" s="48">
        <f t="shared" si="1009"/>
        <v>240</v>
      </c>
      <c r="GZ825" s="307">
        <f t="shared" si="1003"/>
        <v>65314.224585962584</v>
      </c>
      <c r="HA825" s="95">
        <f t="shared" si="1008"/>
        <v>2680.7696349445919</v>
      </c>
      <c r="HB825" s="51">
        <f t="shared" si="1004"/>
        <v>5.2074070546159279E-4</v>
      </c>
      <c r="HC825" s="51">
        <f t="shared" si="1005"/>
        <v>1.4921088137745469E-3</v>
      </c>
      <c r="HD825" s="453">
        <f t="shared" si="1006"/>
        <v>3.7676035984771619E-3</v>
      </c>
    </row>
    <row r="826" spans="13:212">
      <c r="M826" s="49" t="str">
        <f t="shared" si="1000"/>
        <v>J</v>
      </c>
      <c r="N826" s="201" t="str">
        <f t="shared" si="990"/>
        <v/>
      </c>
      <c r="O826" s="47" t="str">
        <f t="shared" si="991"/>
        <v/>
      </c>
      <c r="P826" s="47" t="str">
        <f t="shared" si="992"/>
        <v/>
      </c>
      <c r="Q826" s="47" t="str">
        <f t="shared" si="993"/>
        <v/>
      </c>
      <c r="R826" s="201" t="str">
        <f t="shared" si="994"/>
        <v/>
      </c>
      <c r="AE826" s="49" t="str">
        <f t="shared" si="1001"/>
        <v>J</v>
      </c>
      <c r="AF826" s="201">
        <f t="shared" si="995"/>
        <v>1</v>
      </c>
      <c r="AG826" s="47" t="str">
        <f t="shared" si="996"/>
        <v/>
      </c>
      <c r="AH826" s="47">
        <f t="shared" si="997"/>
        <v>1</v>
      </c>
      <c r="AI826" s="47" t="str">
        <f t="shared" si="998"/>
        <v/>
      </c>
      <c r="AJ826" s="201" t="str">
        <f t="shared" si="999"/>
        <v/>
      </c>
      <c r="GS826" s="48">
        <v>5</v>
      </c>
      <c r="GT826" s="47">
        <v>2</v>
      </c>
      <c r="GU826" s="97" t="s">
        <v>240</v>
      </c>
      <c r="GV826" s="93">
        <f t="shared" si="1007"/>
        <v>8</v>
      </c>
      <c r="GW826" s="47" t="s">
        <v>206</v>
      </c>
      <c r="GX826" s="99" t="str">
        <f t="shared" si="1002"/>
        <v>Pd2</v>
      </c>
      <c r="GY826" s="48">
        <f t="shared" si="1009"/>
        <v>0</v>
      </c>
      <c r="GZ826" s="307">
        <f t="shared" si="1003"/>
        <v>0</v>
      </c>
      <c r="HA826" s="95">
        <f t="shared" si="1008"/>
        <v>0</v>
      </c>
      <c r="HB826" s="51">
        <f t="shared" si="1004"/>
        <v>0</v>
      </c>
      <c r="HC826" s="51">
        <f t="shared" si="1005"/>
        <v>0</v>
      </c>
      <c r="HD826" s="453">
        <f t="shared" si="1006"/>
        <v>0</v>
      </c>
    </row>
    <row r="827" spans="13:212">
      <c r="M827" s="49" t="str">
        <f t="shared" si="1000"/>
        <v>J</v>
      </c>
      <c r="N827" s="201" t="str">
        <f t="shared" si="990"/>
        <v/>
      </c>
      <c r="O827" s="47" t="str">
        <f t="shared" si="991"/>
        <v/>
      </c>
      <c r="P827" s="47">
        <f t="shared" si="992"/>
        <v>1</v>
      </c>
      <c r="Q827" s="47">
        <f t="shared" si="993"/>
        <v>1</v>
      </c>
      <c r="R827" s="201">
        <f t="shared" si="994"/>
        <v>1</v>
      </c>
      <c r="AE827" s="49" t="str">
        <f t="shared" si="1001"/>
        <v>J</v>
      </c>
      <c r="AF827" s="201" t="str">
        <f t="shared" si="995"/>
        <v/>
      </c>
      <c r="AG827" s="47" t="str">
        <f t="shared" si="996"/>
        <v/>
      </c>
      <c r="AH827" s="47">
        <f t="shared" si="997"/>
        <v>1</v>
      </c>
      <c r="AI827" s="47" t="str">
        <f t="shared" si="998"/>
        <v/>
      </c>
      <c r="AJ827" s="201" t="str">
        <f t="shared" si="999"/>
        <v/>
      </c>
      <c r="GS827" s="48">
        <v>5</v>
      </c>
      <c r="GT827" s="47">
        <v>1</v>
      </c>
      <c r="GU827" s="97" t="s">
        <v>240</v>
      </c>
      <c r="GV827" s="93">
        <f t="shared" si="1007"/>
        <v>8</v>
      </c>
      <c r="GW827" s="47" t="s">
        <v>206</v>
      </c>
      <c r="GX827" s="99" t="str">
        <f t="shared" si="1002"/>
        <v>Pd1</v>
      </c>
      <c r="GY827" s="48">
        <f t="shared" si="1009"/>
        <v>0</v>
      </c>
      <c r="GZ827" s="307">
        <f t="shared" si="1003"/>
        <v>0</v>
      </c>
      <c r="HA827" s="95">
        <f t="shared" si="1008"/>
        <v>0</v>
      </c>
      <c r="HB827" s="51">
        <f t="shared" si="1004"/>
        <v>0</v>
      </c>
      <c r="HC827" s="51">
        <f t="shared" si="1005"/>
        <v>0</v>
      </c>
      <c r="HD827" s="453">
        <f t="shared" si="1006"/>
        <v>0</v>
      </c>
    </row>
    <row r="828" spans="13:212">
      <c r="M828" s="49" t="str">
        <f t="shared" si="1000"/>
        <v>J</v>
      </c>
      <c r="N828" s="201" t="str">
        <f t="shared" si="990"/>
        <v/>
      </c>
      <c r="O828" s="47" t="str">
        <f t="shared" si="991"/>
        <v/>
      </c>
      <c r="P828" s="47">
        <f t="shared" si="992"/>
        <v>1</v>
      </c>
      <c r="Q828" s="47">
        <f t="shared" si="993"/>
        <v>1</v>
      </c>
      <c r="R828" s="201">
        <f t="shared" si="994"/>
        <v>1</v>
      </c>
      <c r="AE828" s="49" t="str">
        <f t="shared" si="1001"/>
        <v>J</v>
      </c>
      <c r="AF828" s="201" t="str">
        <f t="shared" si="995"/>
        <v/>
      </c>
      <c r="AG828" s="47" t="str">
        <f t="shared" si="996"/>
        <v/>
      </c>
      <c r="AH828" s="47">
        <f t="shared" si="997"/>
        <v>1</v>
      </c>
      <c r="AI828" s="47" t="str">
        <f t="shared" si="998"/>
        <v/>
      </c>
      <c r="AJ828" s="201">
        <f t="shared" si="999"/>
        <v>1</v>
      </c>
      <c r="GS828" s="48">
        <v>6</v>
      </c>
      <c r="GT828" s="47">
        <v>5</v>
      </c>
      <c r="GU828" s="97" t="s">
        <v>240</v>
      </c>
      <c r="GV828" s="93">
        <f t="shared" si="1007"/>
        <v>8</v>
      </c>
      <c r="GW828" s="47" t="s">
        <v>206</v>
      </c>
      <c r="GX828" s="99" t="str">
        <f t="shared" si="1002"/>
        <v>Pe5</v>
      </c>
      <c r="GY828" s="48">
        <f t="shared" si="1009"/>
        <v>2400</v>
      </c>
      <c r="GZ828" s="307">
        <f t="shared" si="1003"/>
        <v>18672.877573043887</v>
      </c>
      <c r="HA828" s="95">
        <f t="shared" si="1008"/>
        <v>9376.829538729633</v>
      </c>
      <c r="HB828" s="51">
        <f t="shared" si="1004"/>
        <v>1.4887610626973077E-4</v>
      </c>
      <c r="HC828" s="51">
        <f t="shared" si="1005"/>
        <v>4.2658341857219235E-3</v>
      </c>
      <c r="HD828" s="453">
        <f t="shared" si="1006"/>
        <v>0.16369291202949149</v>
      </c>
    </row>
    <row r="829" spans="13:212">
      <c r="M829" s="49" t="str">
        <f t="shared" si="1000"/>
        <v>J</v>
      </c>
      <c r="N829" s="201" t="str">
        <f t="shared" ref="N829:N860" si="1010">IF(AND(COUNTIF(H36:H38,$AL$26)=0,COUNTIF(H36:H38,$M829)=0,H39&lt;&gt;""),1,"")</f>
        <v/>
      </c>
      <c r="O829" s="47" t="str">
        <f t="shared" ref="O829:O860" si="1011">IF(AND(COUNTIF(I36:I39,$AL$26)=0,COUNTIF(I36:I39,$M829)=0,I39&lt;&gt;""),1,"")</f>
        <v/>
      </c>
      <c r="P829" s="47">
        <f t="shared" ref="P829:P860" si="1012">IF(AND(COUNTIF(J36:J39,$AL$26)=0,COUNTIF(J36:J39,$M829)=0,J39&lt;&gt;""),1,"")</f>
        <v>1</v>
      </c>
      <c r="Q829" s="47">
        <f t="shared" ref="Q829:Q860" si="1013">IF(AND(COUNTIF(K36:K39,$AL$26)=0,COUNTIF(K36:K39,$M829)=0,K39&lt;&gt;""),1,"")</f>
        <v>1</v>
      </c>
      <c r="R829" s="201">
        <f t="shared" ref="R829:R860" si="1014">IF(AND(COUNTIF(L36:L38,$AL$26)=0,COUNTIF(L36:L38,$M829)=0,L39&lt;&gt;""),1,"")</f>
        <v>1</v>
      </c>
      <c r="AE829" s="49" t="str">
        <f t="shared" si="1001"/>
        <v>J</v>
      </c>
      <c r="AF829" s="201" t="str">
        <f t="shared" ref="AF829:AF860" si="1015">IF(AND(COUNTIF(Z36:Z38,$AL$26)=0,COUNTIF(Z36:Z38,$AE829)=0,Z39&lt;&gt;""),1,"")</f>
        <v/>
      </c>
      <c r="AG829" s="47" t="str">
        <f t="shared" ref="AG829:AG860" si="1016">IF(AND(COUNTIF(AA36:AA39,$AL$26)=0,COUNTIF(AA36:AA39,$AE829)=0,AA39&lt;&gt;""),1,"")</f>
        <v/>
      </c>
      <c r="AH829" s="47">
        <f t="shared" ref="AH829:AH860" si="1017">IF(AND(COUNTIF(AB36:AB39,$AL$26)=0,COUNTIF(AB36:AB39,$AE829)=0,AB39&lt;&gt;""),1,"")</f>
        <v>1</v>
      </c>
      <c r="AI829" s="47" t="str">
        <f t="shared" ref="AI829:AI860" si="1018">IF(AND(COUNTIF(AC36:AC39,$AL$26)=0,COUNTIF(AC36:AC39,$AE829)=0,AC39&lt;&gt;""),1,"")</f>
        <v/>
      </c>
      <c r="AJ829" s="201">
        <f t="shared" ref="AJ829:AJ860" si="1019">IF(AND(COUNTIF(AD36:AD38,$AL$26)=0,COUNTIF(AD36:AD38,$AE829)=0,AD39&lt;&gt;""),1,"")</f>
        <v>1</v>
      </c>
      <c r="GS829" s="48">
        <v>6</v>
      </c>
      <c r="GT829" s="47">
        <v>4</v>
      </c>
      <c r="GU829" s="97" t="s">
        <v>240</v>
      </c>
      <c r="GV829" s="93">
        <f t="shared" si="1007"/>
        <v>8</v>
      </c>
      <c r="GW829" s="47" t="s">
        <v>206</v>
      </c>
      <c r="GX829" s="99" t="str">
        <f t="shared" si="1002"/>
        <v>Pe4</v>
      </c>
      <c r="GY829" s="48">
        <f t="shared" si="1009"/>
        <v>800</v>
      </c>
      <c r="GZ829" s="307">
        <f t="shared" si="1003"/>
        <v>122929.77735587225</v>
      </c>
      <c r="HA829" s="95">
        <f t="shared" si="1008"/>
        <v>1424.3285375285518</v>
      </c>
      <c r="HB829" s="51">
        <f t="shared" si="1004"/>
        <v>9.8010103294239419E-4</v>
      </c>
      <c r="HC829" s="51">
        <f t="shared" si="1005"/>
        <v>9.3611361297786678E-3</v>
      </c>
      <c r="HD829" s="453">
        <f t="shared" si="1006"/>
        <v>0.10990091548399077</v>
      </c>
    </row>
    <row r="830" spans="13:212">
      <c r="M830" s="49" t="str">
        <f t="shared" ref="M830:M861" si="1020">M829</f>
        <v>J</v>
      </c>
      <c r="N830" s="201">
        <f t="shared" si="1010"/>
        <v>1</v>
      </c>
      <c r="O830" s="47" t="str">
        <f t="shared" si="1011"/>
        <v/>
      </c>
      <c r="P830" s="47">
        <f t="shared" si="1012"/>
        <v>1</v>
      </c>
      <c r="Q830" s="47">
        <f t="shared" si="1013"/>
        <v>1</v>
      </c>
      <c r="R830" s="201" t="str">
        <f t="shared" si="1014"/>
        <v/>
      </c>
      <c r="AE830" s="49" t="str">
        <f t="shared" ref="AE830:AE861" si="1021">AE829</f>
        <v>J</v>
      </c>
      <c r="AF830" s="201">
        <f t="shared" si="1015"/>
        <v>1</v>
      </c>
      <c r="AG830" s="47" t="str">
        <f t="shared" si="1016"/>
        <v/>
      </c>
      <c r="AH830" s="47">
        <f t="shared" si="1017"/>
        <v>1</v>
      </c>
      <c r="AI830" s="47" t="str">
        <f t="shared" si="1018"/>
        <v/>
      </c>
      <c r="AJ830" s="201" t="str">
        <f t="shared" si="1019"/>
        <v/>
      </c>
      <c r="GS830" s="48">
        <v>6</v>
      </c>
      <c r="GT830" s="47">
        <v>3</v>
      </c>
      <c r="GU830" s="97" t="s">
        <v>240</v>
      </c>
      <c r="GV830" s="93">
        <f t="shared" si="1007"/>
        <v>8</v>
      </c>
      <c r="GW830" s="47" t="s">
        <v>206</v>
      </c>
      <c r="GX830" s="99" t="str">
        <f t="shared" si="1002"/>
        <v>Pe3</v>
      </c>
      <c r="GY830" s="48">
        <f t="shared" si="1009"/>
        <v>240</v>
      </c>
      <c r="GZ830" s="307">
        <f t="shared" si="1003"/>
        <v>177003.3186611452</v>
      </c>
      <c r="HA830" s="95">
        <f t="shared" si="1008"/>
        <v>989.20399529455449</v>
      </c>
      <c r="HB830" s="51">
        <f t="shared" si="1004"/>
        <v>1.4112214240151564E-3</v>
      </c>
      <c r="HC830" s="51">
        <f t="shared" si="1005"/>
        <v>4.0436553218822398E-3</v>
      </c>
      <c r="HD830" s="453">
        <f t="shared" si="1006"/>
        <v>1.0210307854951656E-2</v>
      </c>
    </row>
    <row r="831" spans="13:212">
      <c r="M831" s="49" t="str">
        <f t="shared" si="1020"/>
        <v>J</v>
      </c>
      <c r="N831" s="201" t="str">
        <f t="shared" si="1010"/>
        <v/>
      </c>
      <c r="O831" s="47" t="str">
        <f t="shared" si="1011"/>
        <v/>
      </c>
      <c r="P831" s="47">
        <f t="shared" si="1012"/>
        <v>1</v>
      </c>
      <c r="Q831" s="47">
        <f t="shared" si="1013"/>
        <v>1</v>
      </c>
      <c r="R831" s="201" t="str">
        <f t="shared" si="1014"/>
        <v/>
      </c>
      <c r="AE831" s="49" t="str">
        <f t="shared" si="1021"/>
        <v>J</v>
      </c>
      <c r="AF831" s="201" t="str">
        <f t="shared" si="1015"/>
        <v/>
      </c>
      <c r="AG831" s="47" t="str">
        <f t="shared" si="1016"/>
        <v/>
      </c>
      <c r="AH831" s="47">
        <f t="shared" si="1017"/>
        <v>1</v>
      </c>
      <c r="AI831" s="47" t="str">
        <f t="shared" si="1018"/>
        <v/>
      </c>
      <c r="AJ831" s="201" t="str">
        <f t="shared" si="1019"/>
        <v/>
      </c>
      <c r="GS831" s="48">
        <v>6</v>
      </c>
      <c r="GT831" s="47">
        <v>2</v>
      </c>
      <c r="GU831" s="97" t="s">
        <v>240</v>
      </c>
      <c r="GV831" s="93">
        <f t="shared" si="1007"/>
        <v>8</v>
      </c>
      <c r="GW831" s="47" t="s">
        <v>206</v>
      </c>
      <c r="GX831" s="99" t="str">
        <f t="shared" si="1002"/>
        <v>Pe2</v>
      </c>
      <c r="GY831" s="48">
        <f t="shared" si="1009"/>
        <v>0</v>
      </c>
      <c r="GZ831" s="307">
        <f t="shared" si="1003"/>
        <v>0</v>
      </c>
      <c r="HA831" s="95">
        <f t="shared" si="1008"/>
        <v>0</v>
      </c>
      <c r="HB831" s="51">
        <f t="shared" si="1004"/>
        <v>0</v>
      </c>
      <c r="HC831" s="51">
        <f t="shared" si="1005"/>
        <v>0</v>
      </c>
      <c r="HD831" s="453">
        <f t="shared" si="1006"/>
        <v>0</v>
      </c>
    </row>
    <row r="832" spans="13:212">
      <c r="M832" s="49" t="str">
        <f t="shared" si="1020"/>
        <v>J</v>
      </c>
      <c r="N832" s="201" t="str">
        <f t="shared" si="1010"/>
        <v/>
      </c>
      <c r="O832" s="47" t="str">
        <f t="shared" si="1011"/>
        <v/>
      </c>
      <c r="P832" s="47">
        <f t="shared" si="1012"/>
        <v>1</v>
      </c>
      <c r="Q832" s="47">
        <f t="shared" si="1013"/>
        <v>1</v>
      </c>
      <c r="R832" s="201" t="str">
        <f t="shared" si="1014"/>
        <v/>
      </c>
      <c r="AE832" s="49" t="str">
        <f t="shared" si="1021"/>
        <v>J</v>
      </c>
      <c r="AF832" s="201" t="str">
        <f t="shared" si="1015"/>
        <v/>
      </c>
      <c r="AG832" s="47" t="str">
        <f t="shared" si="1016"/>
        <v/>
      </c>
      <c r="AH832" s="47">
        <f t="shared" si="1017"/>
        <v>1</v>
      </c>
      <c r="AI832" s="47" t="str">
        <f t="shared" si="1018"/>
        <v/>
      </c>
      <c r="AJ832" s="201" t="str">
        <f t="shared" si="1019"/>
        <v/>
      </c>
      <c r="GS832" s="48">
        <v>6</v>
      </c>
      <c r="GT832" s="47">
        <v>1</v>
      </c>
      <c r="GU832" s="97" t="s">
        <v>240</v>
      </c>
      <c r="GV832" s="93">
        <f t="shared" si="1007"/>
        <v>8</v>
      </c>
      <c r="GW832" s="47" t="s">
        <v>206</v>
      </c>
      <c r="GX832" s="99" t="str">
        <f t="shared" si="1002"/>
        <v>Pe1</v>
      </c>
      <c r="GY832" s="48">
        <f t="shared" si="1009"/>
        <v>0</v>
      </c>
      <c r="GZ832" s="307">
        <f t="shared" si="1003"/>
        <v>0</v>
      </c>
      <c r="HA832" s="95">
        <f t="shared" si="1008"/>
        <v>0</v>
      </c>
      <c r="HB832" s="51">
        <f t="shared" si="1004"/>
        <v>0</v>
      </c>
      <c r="HC832" s="51">
        <f t="shared" si="1005"/>
        <v>0</v>
      </c>
      <c r="HD832" s="453">
        <f t="shared" si="1006"/>
        <v>0</v>
      </c>
    </row>
    <row r="833" spans="13:212">
      <c r="M833" s="49" t="str">
        <f t="shared" si="1020"/>
        <v>J</v>
      </c>
      <c r="N833" s="201" t="str">
        <f t="shared" si="1010"/>
        <v/>
      </c>
      <c r="O833" s="47" t="str">
        <f t="shared" si="1011"/>
        <v/>
      </c>
      <c r="P833" s="47">
        <f t="shared" si="1012"/>
        <v>1</v>
      </c>
      <c r="Q833" s="47">
        <f t="shared" si="1013"/>
        <v>1</v>
      </c>
      <c r="R833" s="201">
        <f t="shared" si="1014"/>
        <v>1</v>
      </c>
      <c r="AE833" s="49" t="str">
        <f t="shared" si="1021"/>
        <v>J</v>
      </c>
      <c r="AF833" s="201" t="str">
        <f t="shared" si="1015"/>
        <v/>
      </c>
      <c r="AG833" s="47" t="str">
        <f t="shared" si="1016"/>
        <v/>
      </c>
      <c r="AH833" s="47">
        <f t="shared" si="1017"/>
        <v>1</v>
      </c>
      <c r="AI833" s="47">
        <f t="shared" si="1018"/>
        <v>1</v>
      </c>
      <c r="AJ833" s="201">
        <f t="shared" si="1019"/>
        <v>1</v>
      </c>
      <c r="GS833" s="48">
        <v>7</v>
      </c>
      <c r="GT833" s="47">
        <v>5</v>
      </c>
      <c r="GU833" s="97" t="s">
        <v>240</v>
      </c>
      <c r="GV833" s="93">
        <f t="shared" si="1007"/>
        <v>8</v>
      </c>
      <c r="GW833" s="47" t="s">
        <v>206</v>
      </c>
      <c r="GX833" s="99" t="str">
        <f t="shared" si="1002"/>
        <v>Ac5</v>
      </c>
      <c r="GY833" s="48">
        <f t="shared" si="1009"/>
        <v>1600</v>
      </c>
      <c r="GZ833" s="307">
        <f t="shared" si="1003"/>
        <v>35711.87835844644</v>
      </c>
      <c r="HA833" s="95">
        <f t="shared" si="1008"/>
        <v>4902.9174058717017</v>
      </c>
      <c r="HB833" s="51">
        <f t="shared" si="1004"/>
        <v>2.8472555324086013E-4</v>
      </c>
      <c r="HC833" s="51">
        <f t="shared" si="1005"/>
        <v>5.4389385867954533E-3</v>
      </c>
      <c r="HD833" s="453">
        <f t="shared" si="1006"/>
        <v>0.13623521231132182</v>
      </c>
    </row>
    <row r="834" spans="13:212">
      <c r="M834" s="49" t="str">
        <f t="shared" si="1020"/>
        <v>J</v>
      </c>
      <c r="N834" s="201">
        <f t="shared" si="1010"/>
        <v>1</v>
      </c>
      <c r="O834" s="47" t="str">
        <f t="shared" si="1011"/>
        <v/>
      </c>
      <c r="P834" s="47">
        <f t="shared" si="1012"/>
        <v>1</v>
      </c>
      <c r="Q834" s="47">
        <f t="shared" si="1013"/>
        <v>1</v>
      </c>
      <c r="R834" s="201">
        <f t="shared" si="1014"/>
        <v>1</v>
      </c>
      <c r="AE834" s="49" t="str">
        <f t="shared" si="1021"/>
        <v>J</v>
      </c>
      <c r="AF834" s="201">
        <f t="shared" si="1015"/>
        <v>1</v>
      </c>
      <c r="AG834" s="47" t="str">
        <f t="shared" si="1016"/>
        <v/>
      </c>
      <c r="AH834" s="47">
        <f t="shared" si="1017"/>
        <v>1</v>
      </c>
      <c r="AI834" s="47">
        <f t="shared" si="1018"/>
        <v>1</v>
      </c>
      <c r="AJ834" s="201">
        <f t="shared" si="1019"/>
        <v>1</v>
      </c>
      <c r="GS834" s="48">
        <v>7</v>
      </c>
      <c r="GT834" s="47">
        <v>4</v>
      </c>
      <c r="GU834" s="97" t="s">
        <v>240</v>
      </c>
      <c r="GV834" s="93">
        <f t="shared" si="1007"/>
        <v>8</v>
      </c>
      <c r="GW834" s="47" t="s">
        <v>206</v>
      </c>
      <c r="GX834" s="99" t="str">
        <f t="shared" si="1002"/>
        <v>Ac4</v>
      </c>
      <c r="GY834" s="48">
        <f t="shared" si="1009"/>
        <v>400</v>
      </c>
      <c r="GZ834" s="307">
        <f t="shared" si="1003"/>
        <v>28009.316359565833</v>
      </c>
      <c r="HA834" s="95">
        <f t="shared" si="1008"/>
        <v>6251.2196924864211</v>
      </c>
      <c r="HB834" s="51">
        <f t="shared" si="1004"/>
        <v>2.2331415940459617E-4</v>
      </c>
      <c r="HC834" s="51">
        <f t="shared" si="1005"/>
        <v>1.0664585464304811E-3</v>
      </c>
      <c r="HD834" s="453">
        <f t="shared" si="1006"/>
        <v>5.4646698537937433E-3</v>
      </c>
    </row>
    <row r="835" spans="13:212">
      <c r="M835" s="49" t="str">
        <f t="shared" si="1020"/>
        <v>J</v>
      </c>
      <c r="N835" s="201">
        <f t="shared" si="1010"/>
        <v>1</v>
      </c>
      <c r="O835" s="47" t="str">
        <f t="shared" si="1011"/>
        <v/>
      </c>
      <c r="P835" s="47">
        <f t="shared" si="1012"/>
        <v>1</v>
      </c>
      <c r="Q835" s="47" t="str">
        <f t="shared" si="1013"/>
        <v/>
      </c>
      <c r="R835" s="201">
        <f t="shared" si="1014"/>
        <v>1</v>
      </c>
      <c r="AE835" s="49" t="str">
        <f t="shared" si="1021"/>
        <v>J</v>
      </c>
      <c r="AF835" s="201">
        <f t="shared" si="1015"/>
        <v>1</v>
      </c>
      <c r="AG835" s="47" t="str">
        <f t="shared" si="1016"/>
        <v/>
      </c>
      <c r="AH835" s="47">
        <f t="shared" si="1017"/>
        <v>1</v>
      </c>
      <c r="AI835" s="47" t="str">
        <f t="shared" si="1018"/>
        <v/>
      </c>
      <c r="AJ835" s="201">
        <f t="shared" si="1019"/>
        <v>1</v>
      </c>
      <c r="GS835" s="48">
        <v>7</v>
      </c>
      <c r="GT835" s="47">
        <v>3</v>
      </c>
      <c r="GU835" s="97" t="s">
        <v>240</v>
      </c>
      <c r="GV835" s="93">
        <f t="shared" si="1007"/>
        <v>8</v>
      </c>
      <c r="GW835" s="47" t="s">
        <v>206</v>
      </c>
      <c r="GX835" s="99" t="str">
        <f t="shared" si="1002"/>
        <v>Ac3</v>
      </c>
      <c r="GY835" s="48">
        <f t="shared" si="1009"/>
        <v>80</v>
      </c>
      <c r="GZ835" s="307">
        <f t="shared" ref="GZ835:GZ866" si="1022">SUMIF($DS$165:$DS$238,GX835,$EG$165:$EG$238)*$GX$671/$AN$56*$AN$4/$AN$42</f>
        <v>165675.10626683189</v>
      </c>
      <c r="HA835" s="95">
        <f t="shared" si="1008"/>
        <v>1056.841875314695</v>
      </c>
      <c r="HB835" s="51">
        <f t="shared" si="1004"/>
        <v>1.3209032528781863E-3</v>
      </c>
      <c r="HC835" s="51">
        <f t="shared" si="1005"/>
        <v>1.261620460427259E-3</v>
      </c>
      <c r="HD835" s="453">
        <f t="shared" si="1006"/>
        <v>2.474590305036119E-4</v>
      </c>
    </row>
    <row r="836" spans="13:212">
      <c r="M836" s="49" t="str">
        <f t="shared" si="1020"/>
        <v>J</v>
      </c>
      <c r="N836" s="201">
        <f t="shared" si="1010"/>
        <v>1</v>
      </c>
      <c r="O836" s="47" t="str">
        <f t="shared" si="1011"/>
        <v/>
      </c>
      <c r="P836" s="47">
        <f t="shared" si="1012"/>
        <v>1</v>
      </c>
      <c r="Q836" s="47" t="str">
        <f t="shared" si="1013"/>
        <v/>
      </c>
      <c r="R836" s="201">
        <f t="shared" si="1014"/>
        <v>1</v>
      </c>
      <c r="AE836" s="49" t="str">
        <f t="shared" si="1021"/>
        <v>J</v>
      </c>
      <c r="AF836" s="201">
        <f t="shared" si="1015"/>
        <v>1</v>
      </c>
      <c r="AG836" s="47" t="str">
        <f t="shared" si="1016"/>
        <v/>
      </c>
      <c r="AH836" s="47">
        <f t="shared" si="1017"/>
        <v>1</v>
      </c>
      <c r="AI836" s="47" t="str">
        <f t="shared" si="1018"/>
        <v/>
      </c>
      <c r="AJ836" s="201">
        <f t="shared" si="1019"/>
        <v>1</v>
      </c>
      <c r="GS836" s="48">
        <v>7</v>
      </c>
      <c r="GT836" s="47">
        <v>2</v>
      </c>
      <c r="GU836" s="97" t="s">
        <v>240</v>
      </c>
      <c r="GV836" s="93">
        <f t="shared" si="1007"/>
        <v>8</v>
      </c>
      <c r="GW836" s="47" t="s">
        <v>206</v>
      </c>
      <c r="GX836" s="99" t="str">
        <f t="shared" si="1002"/>
        <v>Ac2</v>
      </c>
      <c r="GY836" s="48">
        <f t="shared" si="1009"/>
        <v>0</v>
      </c>
      <c r="GZ836" s="307">
        <f t="shared" si="1022"/>
        <v>0</v>
      </c>
      <c r="HA836" s="95">
        <f t="shared" si="1008"/>
        <v>0</v>
      </c>
      <c r="HB836" s="51">
        <f t="shared" si="1004"/>
        <v>0</v>
      </c>
      <c r="HC836" s="51">
        <f t="shared" si="1005"/>
        <v>0</v>
      </c>
      <c r="HD836" s="453">
        <f t="shared" si="1006"/>
        <v>0</v>
      </c>
    </row>
    <row r="837" spans="13:212">
      <c r="M837" s="49" t="str">
        <f t="shared" si="1020"/>
        <v>J</v>
      </c>
      <c r="N837" s="201" t="str">
        <f t="shared" si="1010"/>
        <v/>
      </c>
      <c r="O837" s="47" t="str">
        <f t="shared" si="1011"/>
        <v/>
      </c>
      <c r="P837" s="47">
        <f t="shared" si="1012"/>
        <v>1</v>
      </c>
      <c r="Q837" s="47" t="str">
        <f t="shared" si="1013"/>
        <v/>
      </c>
      <c r="R837" s="201">
        <f t="shared" si="1014"/>
        <v>1</v>
      </c>
      <c r="AE837" s="49" t="str">
        <f t="shared" si="1021"/>
        <v>J</v>
      </c>
      <c r="AF837" s="201" t="str">
        <f t="shared" si="1015"/>
        <v/>
      </c>
      <c r="AG837" s="47" t="str">
        <f t="shared" si="1016"/>
        <v/>
      </c>
      <c r="AH837" s="47" t="str">
        <f t="shared" si="1017"/>
        <v/>
      </c>
      <c r="AI837" s="47" t="str">
        <f t="shared" si="1018"/>
        <v/>
      </c>
      <c r="AJ837" s="201">
        <f t="shared" si="1019"/>
        <v>1</v>
      </c>
      <c r="GS837" s="48">
        <v>7</v>
      </c>
      <c r="GT837" s="47">
        <v>1</v>
      </c>
      <c r="GU837" s="97" t="s">
        <v>240</v>
      </c>
      <c r="GV837" s="93">
        <f t="shared" si="1007"/>
        <v>8</v>
      </c>
      <c r="GW837" s="47" t="s">
        <v>206</v>
      </c>
      <c r="GX837" s="99" t="str">
        <f t="shared" si="1002"/>
        <v>Ac1</v>
      </c>
      <c r="GY837" s="48">
        <f t="shared" si="1009"/>
        <v>0</v>
      </c>
      <c r="GZ837" s="307">
        <f t="shared" si="1022"/>
        <v>0</v>
      </c>
      <c r="HA837" s="95">
        <f t="shared" si="1008"/>
        <v>0</v>
      </c>
      <c r="HB837" s="51">
        <f t="shared" si="1004"/>
        <v>0</v>
      </c>
      <c r="HC837" s="51">
        <f t="shared" si="1005"/>
        <v>0</v>
      </c>
      <c r="HD837" s="453">
        <f t="shared" si="1006"/>
        <v>0</v>
      </c>
    </row>
    <row r="838" spans="13:212">
      <c r="M838" s="49" t="str">
        <f t="shared" si="1020"/>
        <v>J</v>
      </c>
      <c r="N838" s="201" t="str">
        <f t="shared" si="1010"/>
        <v/>
      </c>
      <c r="O838" s="47" t="str">
        <f t="shared" si="1011"/>
        <v/>
      </c>
      <c r="P838" s="47" t="str">
        <f t="shared" si="1012"/>
        <v/>
      </c>
      <c r="Q838" s="47" t="str">
        <f t="shared" si="1013"/>
        <v/>
      </c>
      <c r="R838" s="201" t="str">
        <f t="shared" si="1014"/>
        <v/>
      </c>
      <c r="AE838" s="49" t="str">
        <f t="shared" si="1021"/>
        <v>J</v>
      </c>
      <c r="AF838" s="201" t="str">
        <f t="shared" si="1015"/>
        <v/>
      </c>
      <c r="AG838" s="47" t="str">
        <f t="shared" si="1016"/>
        <v/>
      </c>
      <c r="AH838" s="47" t="str">
        <f t="shared" si="1017"/>
        <v/>
      </c>
      <c r="AI838" s="47" t="str">
        <f t="shared" si="1018"/>
        <v/>
      </c>
      <c r="AJ838" s="201" t="str">
        <f t="shared" si="1019"/>
        <v/>
      </c>
      <c r="GS838" s="48">
        <v>8</v>
      </c>
      <c r="GT838" s="47">
        <v>5</v>
      </c>
      <c r="GU838" s="97" t="s">
        <v>240</v>
      </c>
      <c r="GV838" s="93">
        <f t="shared" si="1007"/>
        <v>8</v>
      </c>
      <c r="GW838" s="47" t="s">
        <v>206</v>
      </c>
      <c r="GX838" s="99" t="str">
        <f t="shared" si="1002"/>
        <v>Kg5</v>
      </c>
      <c r="GY838" s="48">
        <f t="shared" si="1009"/>
        <v>1600</v>
      </c>
      <c r="GZ838" s="307">
        <f t="shared" si="1022"/>
        <v>9453.144271353467</v>
      </c>
      <c r="HA838" s="95">
        <f t="shared" si="1008"/>
        <v>18522.132422181989</v>
      </c>
      <c r="HB838" s="51">
        <f t="shared" si="1004"/>
        <v>7.5368528799051192E-5</v>
      </c>
      <c r="HC838" s="51">
        <f t="shared" si="1005"/>
        <v>1.4397190376811491E-3</v>
      </c>
      <c r="HD838" s="453">
        <f t="shared" si="1006"/>
        <v>3.606226208240871E-2</v>
      </c>
    </row>
    <row r="839" spans="13:212">
      <c r="M839" s="49" t="str">
        <f t="shared" si="1020"/>
        <v>J</v>
      </c>
      <c r="N839" s="201" t="str">
        <f t="shared" si="1010"/>
        <v/>
      </c>
      <c r="O839" s="47" t="str">
        <f t="shared" si="1011"/>
        <v/>
      </c>
      <c r="P839" s="47" t="str">
        <f t="shared" si="1012"/>
        <v/>
      </c>
      <c r="Q839" s="47">
        <f t="shared" si="1013"/>
        <v>1</v>
      </c>
      <c r="R839" s="201" t="str">
        <f t="shared" si="1014"/>
        <v/>
      </c>
      <c r="AE839" s="49" t="str">
        <f t="shared" si="1021"/>
        <v>J</v>
      </c>
      <c r="AF839" s="201" t="str">
        <f t="shared" si="1015"/>
        <v/>
      </c>
      <c r="AG839" s="47" t="str">
        <f t="shared" si="1016"/>
        <v/>
      </c>
      <c r="AH839" s="47" t="str">
        <f t="shared" si="1017"/>
        <v/>
      </c>
      <c r="AI839" s="47">
        <f t="shared" si="1018"/>
        <v>1</v>
      </c>
      <c r="AJ839" s="201" t="str">
        <f t="shared" si="1019"/>
        <v/>
      </c>
      <c r="GS839" s="48">
        <v>8</v>
      </c>
      <c r="GT839" s="47">
        <v>4</v>
      </c>
      <c r="GU839" s="97" t="s">
        <v>240</v>
      </c>
      <c r="GV839" s="93">
        <f t="shared" si="1007"/>
        <v>8</v>
      </c>
      <c r="GW839" s="47" t="s">
        <v>206</v>
      </c>
      <c r="GX839" s="99" t="str">
        <f t="shared" si="1002"/>
        <v>Kg4</v>
      </c>
      <c r="GY839" s="48">
        <f t="shared" si="1009"/>
        <v>400</v>
      </c>
      <c r="GZ839" s="307">
        <f t="shared" si="1022"/>
        <v>22407.453087652662</v>
      </c>
      <c r="HA839" s="95">
        <f t="shared" si="1008"/>
        <v>7814.0246156080275</v>
      </c>
      <c r="HB839" s="51">
        <f t="shared" si="1004"/>
        <v>1.786513275236769E-4</v>
      </c>
      <c r="HC839" s="51">
        <f t="shared" si="1005"/>
        <v>8.5316683714438456E-4</v>
      </c>
      <c r="HD839" s="453">
        <f t="shared" si="1006"/>
        <v>4.3717358830349939E-3</v>
      </c>
    </row>
    <row r="840" spans="13:212">
      <c r="M840" s="49" t="str">
        <f t="shared" si="1020"/>
        <v>J</v>
      </c>
      <c r="N840" s="201" t="str">
        <f t="shared" si="1010"/>
        <v/>
      </c>
      <c r="O840" s="47" t="str">
        <f t="shared" si="1011"/>
        <v/>
      </c>
      <c r="P840" s="47" t="str">
        <f t="shared" si="1012"/>
        <v/>
      </c>
      <c r="Q840" s="47">
        <f t="shared" si="1013"/>
        <v>1</v>
      </c>
      <c r="R840" s="201" t="str">
        <f t="shared" si="1014"/>
        <v/>
      </c>
      <c r="AE840" s="49" t="str">
        <f t="shared" si="1021"/>
        <v>J</v>
      </c>
      <c r="AF840" s="201">
        <f t="shared" si="1015"/>
        <v>1</v>
      </c>
      <c r="AG840" s="47" t="str">
        <f t="shared" si="1016"/>
        <v/>
      </c>
      <c r="AH840" s="47" t="str">
        <f t="shared" si="1017"/>
        <v/>
      </c>
      <c r="AI840" s="47">
        <f t="shared" si="1018"/>
        <v>1</v>
      </c>
      <c r="AJ840" s="201" t="str">
        <f t="shared" si="1019"/>
        <v/>
      </c>
      <c r="GS840" s="48">
        <v>8</v>
      </c>
      <c r="GT840" s="47">
        <v>3</v>
      </c>
      <c r="GU840" s="97" t="s">
        <v>240</v>
      </c>
      <c r="GV840" s="93">
        <f t="shared" si="1007"/>
        <v>8</v>
      </c>
      <c r="GW840" s="47" t="s">
        <v>206</v>
      </c>
      <c r="GX840" s="99" t="str">
        <f t="shared" si="1002"/>
        <v>Kg3</v>
      </c>
      <c r="GY840" s="48">
        <f t="shared" si="1009"/>
        <v>80</v>
      </c>
      <c r="GZ840" s="307">
        <f t="shared" si="1022"/>
        <v>18585.348459420242</v>
      </c>
      <c r="HA840" s="95">
        <f t="shared" si="1008"/>
        <v>9420.9904313767111</v>
      </c>
      <c r="HB840" s="51">
        <f t="shared" si="1004"/>
        <v>1.4817824952159138E-4</v>
      </c>
      <c r="HC840" s="51">
        <f t="shared" si="1005"/>
        <v>1.415279362658784E-4</v>
      </c>
      <c r="HD840" s="453">
        <f t="shared" si="1006"/>
        <v>2.7759827139828259E-5</v>
      </c>
    </row>
    <row r="841" spans="13:212">
      <c r="M841" s="49" t="str">
        <f t="shared" si="1020"/>
        <v>J</v>
      </c>
      <c r="N841" s="201" t="str">
        <f t="shared" si="1010"/>
        <v/>
      </c>
      <c r="O841" s="47" t="str">
        <f t="shared" si="1011"/>
        <v/>
      </c>
      <c r="P841" s="47" t="str">
        <f t="shared" si="1012"/>
        <v/>
      </c>
      <c r="Q841" s="47">
        <f t="shared" si="1013"/>
        <v>1</v>
      </c>
      <c r="R841" s="201" t="str">
        <f t="shared" si="1014"/>
        <v/>
      </c>
      <c r="AE841" s="49" t="str">
        <f t="shared" si="1021"/>
        <v>J</v>
      </c>
      <c r="AF841" s="201">
        <f t="shared" si="1015"/>
        <v>1</v>
      </c>
      <c r="AG841" s="47" t="str">
        <f t="shared" si="1016"/>
        <v/>
      </c>
      <c r="AH841" s="47">
        <f t="shared" si="1017"/>
        <v>1</v>
      </c>
      <c r="AI841" s="47">
        <f t="shared" si="1018"/>
        <v>1</v>
      </c>
      <c r="AJ841" s="201" t="str">
        <f t="shared" si="1019"/>
        <v/>
      </c>
      <c r="GS841" s="48">
        <v>8</v>
      </c>
      <c r="GT841" s="47">
        <v>2</v>
      </c>
      <c r="GU841" s="97" t="s">
        <v>240</v>
      </c>
      <c r="GV841" s="93">
        <f t="shared" si="1007"/>
        <v>8</v>
      </c>
      <c r="GW841" s="47" t="s">
        <v>206</v>
      </c>
      <c r="GX841" s="99" t="str">
        <f t="shared" si="1002"/>
        <v>Kg2</v>
      </c>
      <c r="GY841" s="48">
        <f t="shared" si="1009"/>
        <v>0</v>
      </c>
      <c r="GZ841" s="307">
        <f t="shared" si="1022"/>
        <v>0</v>
      </c>
      <c r="HA841" s="95">
        <f t="shared" si="1008"/>
        <v>0</v>
      </c>
      <c r="HB841" s="51">
        <f t="shared" si="1004"/>
        <v>0</v>
      </c>
      <c r="HC841" s="51">
        <f t="shared" si="1005"/>
        <v>0</v>
      </c>
      <c r="HD841" s="453">
        <f t="shared" si="1006"/>
        <v>0</v>
      </c>
    </row>
    <row r="842" spans="13:212">
      <c r="M842" s="49" t="str">
        <f t="shared" si="1020"/>
        <v>J</v>
      </c>
      <c r="N842" s="201">
        <f t="shared" si="1010"/>
        <v>1</v>
      </c>
      <c r="O842" s="47" t="str">
        <f t="shared" si="1011"/>
        <v/>
      </c>
      <c r="P842" s="47" t="str">
        <f t="shared" si="1012"/>
        <v/>
      </c>
      <c r="Q842" s="47">
        <f t="shared" si="1013"/>
        <v>1</v>
      </c>
      <c r="R842" s="201" t="str">
        <f t="shared" si="1014"/>
        <v/>
      </c>
      <c r="AE842" s="49" t="str">
        <f t="shared" si="1021"/>
        <v>J</v>
      </c>
      <c r="AF842" s="201">
        <f t="shared" si="1015"/>
        <v>1</v>
      </c>
      <c r="AG842" s="47" t="str">
        <f t="shared" si="1016"/>
        <v/>
      </c>
      <c r="AH842" s="47" t="str">
        <f t="shared" si="1017"/>
        <v/>
      </c>
      <c r="AI842" s="47">
        <f t="shared" si="1018"/>
        <v>1</v>
      </c>
      <c r="AJ842" s="201" t="str">
        <f t="shared" si="1019"/>
        <v/>
      </c>
      <c r="GS842" s="48">
        <v>8</v>
      </c>
      <c r="GT842" s="47">
        <v>1</v>
      </c>
      <c r="GU842" s="97" t="s">
        <v>240</v>
      </c>
      <c r="GV842" s="93">
        <f t="shared" si="1007"/>
        <v>8</v>
      </c>
      <c r="GW842" s="47" t="s">
        <v>206</v>
      </c>
      <c r="GX842" s="99" t="str">
        <f t="shared" si="1002"/>
        <v>Kg1</v>
      </c>
      <c r="GY842" s="48">
        <f t="shared" si="1009"/>
        <v>0</v>
      </c>
      <c r="GZ842" s="307">
        <f t="shared" si="1022"/>
        <v>0</v>
      </c>
      <c r="HA842" s="95">
        <f t="shared" si="1008"/>
        <v>0</v>
      </c>
      <c r="HB842" s="51">
        <f t="shared" si="1004"/>
        <v>0</v>
      </c>
      <c r="HC842" s="51">
        <f t="shared" si="1005"/>
        <v>0</v>
      </c>
      <c r="HD842" s="453">
        <f t="shared" si="1006"/>
        <v>0</v>
      </c>
    </row>
    <row r="843" spans="13:212">
      <c r="M843" s="49" t="str">
        <f t="shared" si="1020"/>
        <v>J</v>
      </c>
      <c r="N843" s="201" t="str">
        <f t="shared" si="1010"/>
        <v/>
      </c>
      <c r="O843" s="47" t="str">
        <f t="shared" si="1011"/>
        <v/>
      </c>
      <c r="P843" s="47" t="str">
        <f t="shared" si="1012"/>
        <v/>
      </c>
      <c r="Q843" s="47" t="str">
        <f t="shared" si="1013"/>
        <v/>
      </c>
      <c r="R843" s="201" t="str">
        <f t="shared" si="1014"/>
        <v/>
      </c>
      <c r="AE843" s="49" t="str">
        <f t="shared" si="1021"/>
        <v>J</v>
      </c>
      <c r="AF843" s="201" t="str">
        <f t="shared" si="1015"/>
        <v/>
      </c>
      <c r="AG843" s="47" t="str">
        <f t="shared" si="1016"/>
        <v/>
      </c>
      <c r="AH843" s="47" t="str">
        <f t="shared" si="1017"/>
        <v/>
      </c>
      <c r="AI843" s="47" t="str">
        <f t="shared" si="1018"/>
        <v/>
      </c>
      <c r="AJ843" s="201" t="str">
        <f t="shared" si="1019"/>
        <v/>
      </c>
      <c r="GS843" s="48">
        <v>9</v>
      </c>
      <c r="GT843" s="47">
        <v>5</v>
      </c>
      <c r="GU843" s="97" t="s">
        <v>240</v>
      </c>
      <c r="GV843" s="93">
        <f t="shared" si="1007"/>
        <v>8</v>
      </c>
      <c r="GW843" s="47" t="s">
        <v>206</v>
      </c>
      <c r="GX843" s="99" t="str">
        <f t="shared" si="1002"/>
        <v>Qn5</v>
      </c>
      <c r="GY843" s="48">
        <f t="shared" si="1009"/>
        <v>800</v>
      </c>
      <c r="GZ843" s="307">
        <f t="shared" si="1022"/>
        <v>58819.564355088245</v>
      </c>
      <c r="HA843" s="95">
        <f t="shared" si="1008"/>
        <v>2976.7712821363912</v>
      </c>
      <c r="HB843" s="51">
        <f t="shared" si="1004"/>
        <v>4.6895973474965193E-4</v>
      </c>
      <c r="HC843" s="51">
        <f t="shared" si="1005"/>
        <v>4.4791258950080204E-3</v>
      </c>
      <c r="HD843" s="453">
        <f t="shared" si="1006"/>
        <v>5.2585501332846223E-2</v>
      </c>
    </row>
    <row r="844" spans="13:212">
      <c r="M844" s="49" t="str">
        <f t="shared" si="1020"/>
        <v>J</v>
      </c>
      <c r="N844" s="201" t="str">
        <f t="shared" si="1010"/>
        <v/>
      </c>
      <c r="O844" s="47" t="str">
        <f t="shared" si="1011"/>
        <v/>
      </c>
      <c r="P844" s="47" t="str">
        <f t="shared" si="1012"/>
        <v/>
      </c>
      <c r="Q844" s="47" t="str">
        <f t="shared" si="1013"/>
        <v/>
      </c>
      <c r="R844" s="201" t="str">
        <f t="shared" si="1014"/>
        <v/>
      </c>
      <c r="AE844" s="49" t="str">
        <f t="shared" si="1021"/>
        <v>J</v>
      </c>
      <c r="AF844" s="201" t="str">
        <f t="shared" si="1015"/>
        <v/>
      </c>
      <c r="AG844" s="47" t="str">
        <f t="shared" si="1016"/>
        <v/>
      </c>
      <c r="AH844" s="47" t="str">
        <f t="shared" si="1017"/>
        <v/>
      </c>
      <c r="AI844" s="47" t="str">
        <f t="shared" si="1018"/>
        <v/>
      </c>
      <c r="AJ844" s="201">
        <f t="shared" si="1019"/>
        <v>1</v>
      </c>
      <c r="GS844" s="48">
        <v>9</v>
      </c>
      <c r="GT844" s="47">
        <v>4</v>
      </c>
      <c r="GU844" s="97" t="s">
        <v>240</v>
      </c>
      <c r="GV844" s="93">
        <f t="shared" si="1007"/>
        <v>8</v>
      </c>
      <c r="GW844" s="47" t="s">
        <v>206</v>
      </c>
      <c r="GX844" s="99" t="str">
        <f t="shared" si="1002"/>
        <v>Qn4</v>
      </c>
      <c r="GY844" s="48">
        <f t="shared" si="1009"/>
        <v>160</v>
      </c>
      <c r="GZ844" s="307">
        <f t="shared" si="1022"/>
        <v>66662.172935766677</v>
      </c>
      <c r="HA844" s="95">
        <f t="shared" si="1008"/>
        <v>2626.5628960026979</v>
      </c>
      <c r="HB844" s="51">
        <f t="shared" si="1004"/>
        <v>5.314876993829388E-4</v>
      </c>
      <c r="HC844" s="51">
        <f t="shared" si="1005"/>
        <v>1.0152685362018179E-3</v>
      </c>
      <c r="HD844" s="453">
        <f t="shared" si="1006"/>
        <v>1.2956184761402335E-3</v>
      </c>
    </row>
    <row r="845" spans="13:212">
      <c r="M845" s="49" t="str">
        <f t="shared" si="1020"/>
        <v>J</v>
      </c>
      <c r="N845" s="201" t="str">
        <f t="shared" si="1010"/>
        <v/>
      </c>
      <c r="O845" s="47" t="str">
        <f t="shared" si="1011"/>
        <v/>
      </c>
      <c r="P845" s="47" t="str">
        <f t="shared" si="1012"/>
        <v/>
      </c>
      <c r="Q845" s="47" t="str">
        <f t="shared" si="1013"/>
        <v/>
      </c>
      <c r="R845" s="201" t="str">
        <f t="shared" si="1014"/>
        <v/>
      </c>
      <c r="AE845" s="49" t="str">
        <f t="shared" si="1021"/>
        <v>J</v>
      </c>
      <c r="AF845" s="201" t="str">
        <f t="shared" si="1015"/>
        <v/>
      </c>
      <c r="AG845" s="47" t="str">
        <f t="shared" si="1016"/>
        <v/>
      </c>
      <c r="AH845" s="47" t="str">
        <f t="shared" si="1017"/>
        <v/>
      </c>
      <c r="AI845" s="47" t="str">
        <f t="shared" si="1018"/>
        <v/>
      </c>
      <c r="AJ845" s="201" t="str">
        <f t="shared" si="1019"/>
        <v/>
      </c>
      <c r="GS845" s="48">
        <v>9</v>
      </c>
      <c r="GT845" s="47">
        <v>3</v>
      </c>
      <c r="GU845" s="97" t="s">
        <v>240</v>
      </c>
      <c r="GV845" s="93">
        <f t="shared" si="1007"/>
        <v>8</v>
      </c>
      <c r="GW845" s="47" t="s">
        <v>206</v>
      </c>
      <c r="GX845" s="99" t="str">
        <f t="shared" si="1002"/>
        <v>Qn3</v>
      </c>
      <c r="GY845" s="48">
        <f t="shared" si="1009"/>
        <v>80</v>
      </c>
      <c r="GZ845" s="307">
        <f t="shared" si="1022"/>
        <v>438614.22364231769</v>
      </c>
      <c r="HA845" s="95">
        <f t="shared" si="1008"/>
        <v>399.19450980409795</v>
      </c>
      <c r="HB845" s="51">
        <f t="shared" si="1004"/>
        <v>3.4970066887095568E-3</v>
      </c>
      <c r="HC845" s="51">
        <f t="shared" si="1005"/>
        <v>3.3400592958747295E-3</v>
      </c>
      <c r="HD845" s="453">
        <f t="shared" si="1006"/>
        <v>6.5513192049994687E-4</v>
      </c>
    </row>
    <row r="846" spans="13:212">
      <c r="M846" s="49" t="str">
        <f t="shared" si="1020"/>
        <v>J</v>
      </c>
      <c r="N846" s="201">
        <f t="shared" si="1010"/>
        <v>1</v>
      </c>
      <c r="O846" s="47" t="str">
        <f t="shared" si="1011"/>
        <v/>
      </c>
      <c r="P846" s="47" t="str">
        <f t="shared" si="1012"/>
        <v/>
      </c>
      <c r="Q846" s="47" t="str">
        <f t="shared" si="1013"/>
        <v/>
      </c>
      <c r="R846" s="201" t="str">
        <f t="shared" si="1014"/>
        <v/>
      </c>
      <c r="AE846" s="49" t="str">
        <f t="shared" si="1021"/>
        <v>J</v>
      </c>
      <c r="AF846" s="201">
        <f t="shared" si="1015"/>
        <v>1</v>
      </c>
      <c r="AG846" s="47" t="str">
        <f t="shared" si="1016"/>
        <v/>
      </c>
      <c r="AH846" s="47" t="str">
        <f t="shared" si="1017"/>
        <v/>
      </c>
      <c r="AI846" s="47" t="str">
        <f t="shared" si="1018"/>
        <v/>
      </c>
      <c r="AJ846" s="201" t="str">
        <f t="shared" si="1019"/>
        <v/>
      </c>
      <c r="GS846" s="48">
        <v>9</v>
      </c>
      <c r="GT846" s="47">
        <v>2</v>
      </c>
      <c r="GU846" s="97" t="s">
        <v>240</v>
      </c>
      <c r="GV846" s="93">
        <f t="shared" si="1007"/>
        <v>8</v>
      </c>
      <c r="GW846" s="47" t="s">
        <v>206</v>
      </c>
      <c r="GX846" s="99" t="str">
        <f t="shared" si="1002"/>
        <v>Qn2</v>
      </c>
      <c r="GY846" s="48">
        <f t="shared" si="1009"/>
        <v>0</v>
      </c>
      <c r="GZ846" s="307">
        <f t="shared" si="1022"/>
        <v>0</v>
      </c>
      <c r="HA846" s="95">
        <f t="shared" si="1008"/>
        <v>0</v>
      </c>
      <c r="HB846" s="51">
        <f t="shared" si="1004"/>
        <v>0</v>
      </c>
      <c r="HC846" s="51">
        <f t="shared" si="1005"/>
        <v>0</v>
      </c>
      <c r="HD846" s="453">
        <f t="shared" si="1006"/>
        <v>0</v>
      </c>
    </row>
    <row r="847" spans="13:212">
      <c r="M847" s="49" t="str">
        <f t="shared" si="1020"/>
        <v>J</v>
      </c>
      <c r="N847" s="201" t="str">
        <f t="shared" si="1010"/>
        <v/>
      </c>
      <c r="O847" s="47" t="str">
        <f t="shared" si="1011"/>
        <v/>
      </c>
      <c r="P847" s="47" t="str">
        <f t="shared" si="1012"/>
        <v/>
      </c>
      <c r="Q847" s="47" t="str">
        <f t="shared" si="1013"/>
        <v/>
      </c>
      <c r="R847" s="201" t="str">
        <f t="shared" si="1014"/>
        <v/>
      </c>
      <c r="AE847" s="49" t="str">
        <f t="shared" si="1021"/>
        <v>J</v>
      </c>
      <c r="AF847" s="201" t="str">
        <f t="shared" si="1015"/>
        <v/>
      </c>
      <c r="AG847" s="47" t="str">
        <f t="shared" si="1016"/>
        <v/>
      </c>
      <c r="AH847" s="47" t="str">
        <f t="shared" si="1017"/>
        <v/>
      </c>
      <c r="AI847" s="47" t="str">
        <f t="shared" si="1018"/>
        <v/>
      </c>
      <c r="AJ847" s="201" t="str">
        <f t="shared" si="1019"/>
        <v/>
      </c>
      <c r="GS847" s="48">
        <v>9</v>
      </c>
      <c r="GT847" s="47">
        <v>1</v>
      </c>
      <c r="GU847" s="97" t="s">
        <v>240</v>
      </c>
      <c r="GV847" s="93">
        <f t="shared" si="1007"/>
        <v>8</v>
      </c>
      <c r="GW847" s="47" t="s">
        <v>206</v>
      </c>
      <c r="GX847" s="99" t="str">
        <f t="shared" si="1002"/>
        <v>Qn1</v>
      </c>
      <c r="GY847" s="48">
        <f t="shared" si="1009"/>
        <v>0</v>
      </c>
      <c r="GZ847" s="307">
        <f t="shared" si="1022"/>
        <v>0</v>
      </c>
      <c r="HA847" s="95">
        <f t="shared" si="1008"/>
        <v>0</v>
      </c>
      <c r="HB847" s="51">
        <f t="shared" si="1004"/>
        <v>0</v>
      </c>
      <c r="HC847" s="51">
        <f t="shared" si="1005"/>
        <v>0</v>
      </c>
      <c r="HD847" s="453">
        <f t="shared" si="1006"/>
        <v>0</v>
      </c>
    </row>
    <row r="848" spans="13:212">
      <c r="M848" s="49" t="str">
        <f t="shared" si="1020"/>
        <v>J</v>
      </c>
      <c r="N848" s="201" t="str">
        <f t="shared" si="1010"/>
        <v/>
      </c>
      <c r="O848" s="47" t="str">
        <f t="shared" si="1011"/>
        <v/>
      </c>
      <c r="P848" s="47" t="str">
        <f t="shared" si="1012"/>
        <v/>
      </c>
      <c r="Q848" s="47" t="str">
        <f t="shared" si="1013"/>
        <v/>
      </c>
      <c r="R848" s="201" t="str">
        <f t="shared" si="1014"/>
        <v/>
      </c>
      <c r="AE848" s="49" t="str">
        <f t="shared" si="1021"/>
        <v>J</v>
      </c>
      <c r="AF848" s="201" t="str">
        <f t="shared" si="1015"/>
        <v/>
      </c>
      <c r="AG848" s="47" t="str">
        <f t="shared" si="1016"/>
        <v/>
      </c>
      <c r="AH848" s="47" t="str">
        <f t="shared" si="1017"/>
        <v/>
      </c>
      <c r="AI848" s="47" t="str">
        <f t="shared" si="1018"/>
        <v/>
      </c>
      <c r="AJ848" s="201">
        <f t="shared" si="1019"/>
        <v>1</v>
      </c>
      <c r="GS848" s="48">
        <v>10</v>
      </c>
      <c r="GT848" s="47">
        <v>5</v>
      </c>
      <c r="GU848" s="97" t="s">
        <v>240</v>
      </c>
      <c r="GV848" s="93">
        <f t="shared" si="1007"/>
        <v>8</v>
      </c>
      <c r="GW848" s="47" t="s">
        <v>206</v>
      </c>
      <c r="GX848" s="99" t="str">
        <f t="shared" si="1002"/>
        <v>Jk5</v>
      </c>
      <c r="GY848" s="48">
        <f t="shared" si="1009"/>
        <v>800</v>
      </c>
      <c r="GZ848" s="307">
        <f t="shared" si="1022"/>
        <v>38232.71683080736</v>
      </c>
      <c r="HA848" s="95">
        <f t="shared" si="1008"/>
        <v>4579.6481263636788</v>
      </c>
      <c r="HB848" s="51">
        <f t="shared" si="1004"/>
        <v>3.0482382758727374E-4</v>
      </c>
      <c r="HC848" s="51">
        <f t="shared" si="1005"/>
        <v>2.9114318317552128E-3</v>
      </c>
      <c r="HD848" s="453">
        <f t="shared" si="1006"/>
        <v>3.4180575866350045E-2</v>
      </c>
    </row>
    <row r="849" spans="13:212">
      <c r="M849" s="49" t="str">
        <f t="shared" si="1020"/>
        <v>J</v>
      </c>
      <c r="N849" s="201" t="str">
        <f t="shared" si="1010"/>
        <v/>
      </c>
      <c r="O849" s="47" t="str">
        <f t="shared" si="1011"/>
        <v/>
      </c>
      <c r="P849" s="47" t="str">
        <f t="shared" si="1012"/>
        <v/>
      </c>
      <c r="Q849" s="47" t="str">
        <f t="shared" si="1013"/>
        <v/>
      </c>
      <c r="R849" s="201" t="str">
        <f t="shared" si="1014"/>
        <v/>
      </c>
      <c r="AE849" s="49" t="str">
        <f t="shared" si="1021"/>
        <v>J</v>
      </c>
      <c r="AF849" s="201" t="str">
        <f t="shared" si="1015"/>
        <v/>
      </c>
      <c r="AG849" s="47" t="str">
        <f t="shared" si="1016"/>
        <v/>
      </c>
      <c r="AH849" s="47" t="str">
        <f t="shared" si="1017"/>
        <v/>
      </c>
      <c r="AI849" s="47" t="str">
        <f t="shared" si="1018"/>
        <v/>
      </c>
      <c r="AJ849" s="201">
        <f t="shared" si="1019"/>
        <v>1</v>
      </c>
      <c r="GS849" s="48">
        <v>10</v>
      </c>
      <c r="GT849" s="47">
        <v>4</v>
      </c>
      <c r="GU849" s="97" t="s">
        <v>240</v>
      </c>
      <c r="GV849" s="93">
        <f t="shared" si="1007"/>
        <v>8</v>
      </c>
      <c r="GW849" s="47" t="s">
        <v>206</v>
      </c>
      <c r="GX849" s="99" t="str">
        <f t="shared" si="1002"/>
        <v>Jk4</v>
      </c>
      <c r="GY849" s="48">
        <f t="shared" si="1009"/>
        <v>160</v>
      </c>
      <c r="GZ849" s="307">
        <f t="shared" si="1022"/>
        <v>127442.3894360245</v>
      </c>
      <c r="HA849" s="95">
        <f t="shared" si="1008"/>
        <v>1373.8944379091038</v>
      </c>
      <c r="HB849" s="51">
        <f t="shared" si="1004"/>
        <v>1.0160794252909123E-3</v>
      </c>
      <c r="HC849" s="51">
        <f t="shared" si="1005"/>
        <v>1.9409545545034748E-3</v>
      </c>
      <c r="HD849" s="453">
        <f t="shared" si="1006"/>
        <v>2.4769176749739751E-3</v>
      </c>
    </row>
    <row r="850" spans="13:212">
      <c r="M850" s="49" t="str">
        <f t="shared" si="1020"/>
        <v>J</v>
      </c>
      <c r="N850" s="201" t="str">
        <f t="shared" si="1010"/>
        <v/>
      </c>
      <c r="O850" s="47" t="str">
        <f t="shared" si="1011"/>
        <v/>
      </c>
      <c r="P850" s="47" t="str">
        <f t="shared" si="1012"/>
        <v/>
      </c>
      <c r="Q850" s="47" t="str">
        <f t="shared" si="1013"/>
        <v/>
      </c>
      <c r="R850" s="201" t="str">
        <f t="shared" si="1014"/>
        <v/>
      </c>
      <c r="AE850" s="49" t="str">
        <f t="shared" si="1021"/>
        <v>J</v>
      </c>
      <c r="AF850" s="201">
        <f t="shared" si="1015"/>
        <v>1</v>
      </c>
      <c r="AG850" s="47" t="str">
        <f t="shared" si="1016"/>
        <v/>
      </c>
      <c r="AH850" s="47" t="str">
        <f t="shared" si="1017"/>
        <v/>
      </c>
      <c r="AI850" s="47" t="str">
        <f t="shared" si="1018"/>
        <v/>
      </c>
      <c r="AJ850" s="201">
        <f t="shared" si="1019"/>
        <v>1</v>
      </c>
      <c r="GS850" s="48">
        <v>10</v>
      </c>
      <c r="GT850" s="47">
        <v>3</v>
      </c>
      <c r="GU850" s="97" t="s">
        <v>240</v>
      </c>
      <c r="GV850" s="93">
        <f t="shared" si="1007"/>
        <v>8</v>
      </c>
      <c r="GW850" s="47" t="s">
        <v>206</v>
      </c>
      <c r="GX850" s="99" t="str">
        <f t="shared" si="1002"/>
        <v>Jk3</v>
      </c>
      <c r="GY850" s="48">
        <f t="shared" si="1009"/>
        <v>80</v>
      </c>
      <c r="GZ850" s="307">
        <f t="shared" si="1022"/>
        <v>86023.612869316552</v>
      </c>
      <c r="HA850" s="95">
        <f t="shared" si="1008"/>
        <v>2035.3991672727461</v>
      </c>
      <c r="HB850" s="51">
        <f t="shared" si="1004"/>
        <v>6.8585361207136586E-4</v>
      </c>
      <c r="HC850" s="51">
        <f t="shared" si="1005"/>
        <v>6.5507216214492274E-4</v>
      </c>
      <c r="HD850" s="453">
        <f t="shared" si="1006"/>
        <v>1.284883427614908E-4</v>
      </c>
    </row>
    <row r="851" spans="13:212">
      <c r="M851" s="49" t="str">
        <f t="shared" si="1020"/>
        <v>J</v>
      </c>
      <c r="N851" s="201" t="str">
        <f t="shared" si="1010"/>
        <v/>
      </c>
      <c r="O851" s="47" t="str">
        <f t="shared" si="1011"/>
        <v/>
      </c>
      <c r="P851" s="47" t="str">
        <f t="shared" si="1012"/>
        <v/>
      </c>
      <c r="Q851" s="47" t="str">
        <f t="shared" si="1013"/>
        <v/>
      </c>
      <c r="R851" s="201" t="str">
        <f t="shared" si="1014"/>
        <v/>
      </c>
      <c r="AE851" s="49" t="str">
        <f t="shared" si="1021"/>
        <v>J</v>
      </c>
      <c r="AF851" s="201">
        <f t="shared" si="1015"/>
        <v>1</v>
      </c>
      <c r="AG851" s="47" t="str">
        <f t="shared" si="1016"/>
        <v/>
      </c>
      <c r="AH851" s="47" t="str">
        <f t="shared" si="1017"/>
        <v/>
      </c>
      <c r="AI851" s="47" t="str">
        <f t="shared" si="1018"/>
        <v/>
      </c>
      <c r="AJ851" s="201">
        <f t="shared" si="1019"/>
        <v>1</v>
      </c>
      <c r="GS851" s="48">
        <v>10</v>
      </c>
      <c r="GT851" s="47">
        <v>2</v>
      </c>
      <c r="GU851" s="97" t="s">
        <v>240</v>
      </c>
      <c r="GV851" s="93">
        <f t="shared" si="1007"/>
        <v>8</v>
      </c>
      <c r="GW851" s="47" t="s">
        <v>206</v>
      </c>
      <c r="GX851" s="99" t="str">
        <f t="shared" si="1002"/>
        <v>Jk2</v>
      </c>
      <c r="GY851" s="48">
        <f t="shared" si="1009"/>
        <v>0</v>
      </c>
      <c r="GZ851" s="307">
        <f t="shared" si="1022"/>
        <v>0</v>
      </c>
      <c r="HA851" s="95">
        <f t="shared" si="1008"/>
        <v>0</v>
      </c>
      <c r="HB851" s="51">
        <f t="shared" si="1004"/>
        <v>0</v>
      </c>
      <c r="HC851" s="51">
        <f t="shared" si="1005"/>
        <v>0</v>
      </c>
      <c r="HD851" s="453">
        <f t="shared" si="1006"/>
        <v>0</v>
      </c>
    </row>
    <row r="852" spans="13:212">
      <c r="M852" s="49" t="str">
        <f t="shared" si="1020"/>
        <v>J</v>
      </c>
      <c r="N852" s="201" t="str">
        <f t="shared" si="1010"/>
        <v/>
      </c>
      <c r="O852" s="47" t="str">
        <f t="shared" si="1011"/>
        <v/>
      </c>
      <c r="P852" s="47" t="str">
        <f t="shared" si="1012"/>
        <v/>
      </c>
      <c r="Q852" s="47" t="str">
        <f t="shared" si="1013"/>
        <v/>
      </c>
      <c r="R852" s="201" t="str">
        <f t="shared" si="1014"/>
        <v/>
      </c>
      <c r="AE852" s="49" t="str">
        <f t="shared" si="1021"/>
        <v>J</v>
      </c>
      <c r="AF852" s="201">
        <f t="shared" si="1015"/>
        <v>1</v>
      </c>
      <c r="AG852" s="47" t="str">
        <f t="shared" si="1016"/>
        <v/>
      </c>
      <c r="AH852" s="47" t="str">
        <f t="shared" si="1017"/>
        <v/>
      </c>
      <c r="AI852" s="47" t="str">
        <f t="shared" si="1018"/>
        <v/>
      </c>
      <c r="AJ852" s="201">
        <f t="shared" si="1019"/>
        <v>1</v>
      </c>
      <c r="GS852" s="48">
        <v>10</v>
      </c>
      <c r="GT852" s="47">
        <v>1</v>
      </c>
      <c r="GU852" s="97" t="s">
        <v>240</v>
      </c>
      <c r="GV852" s="93">
        <f t="shared" si="1007"/>
        <v>8</v>
      </c>
      <c r="GW852" s="47" t="s">
        <v>206</v>
      </c>
      <c r="GX852" s="99" t="str">
        <f t="shared" si="1002"/>
        <v>Jk1</v>
      </c>
      <c r="GY852" s="48">
        <f t="shared" si="1009"/>
        <v>0</v>
      </c>
      <c r="GZ852" s="307">
        <f t="shared" si="1022"/>
        <v>0</v>
      </c>
      <c r="HA852" s="95">
        <f t="shared" si="1008"/>
        <v>0</v>
      </c>
      <c r="HB852" s="51">
        <f t="shared" si="1004"/>
        <v>0</v>
      </c>
      <c r="HC852" s="51">
        <f t="shared" si="1005"/>
        <v>0</v>
      </c>
      <c r="HD852" s="453">
        <f t="shared" si="1006"/>
        <v>0</v>
      </c>
    </row>
    <row r="853" spans="13:212">
      <c r="M853" s="49" t="str">
        <f t="shared" si="1020"/>
        <v>J</v>
      </c>
      <c r="N853" s="201" t="str">
        <f t="shared" si="1010"/>
        <v/>
      </c>
      <c r="O853" s="47" t="str">
        <f t="shared" si="1011"/>
        <v/>
      </c>
      <c r="P853" s="47" t="str">
        <f t="shared" si="1012"/>
        <v/>
      </c>
      <c r="Q853" s="47" t="str">
        <f t="shared" si="1013"/>
        <v/>
      </c>
      <c r="R853" s="201" t="str">
        <f t="shared" si="1014"/>
        <v/>
      </c>
      <c r="AE853" s="49" t="str">
        <f t="shared" si="1021"/>
        <v>J</v>
      </c>
      <c r="AF853" s="201" t="str">
        <f t="shared" si="1015"/>
        <v/>
      </c>
      <c r="AG853" s="47" t="str">
        <f t="shared" si="1016"/>
        <v/>
      </c>
      <c r="AH853" s="47" t="str">
        <f t="shared" si="1017"/>
        <v/>
      </c>
      <c r="AI853" s="47" t="str">
        <f t="shared" si="1018"/>
        <v/>
      </c>
      <c r="AJ853" s="201">
        <f t="shared" si="1019"/>
        <v>1</v>
      </c>
      <c r="GS853" s="48">
        <v>11</v>
      </c>
      <c r="GT853" s="47">
        <v>5</v>
      </c>
      <c r="GU853" s="97" t="s">
        <v>240</v>
      </c>
      <c r="GV853" s="93">
        <f t="shared" si="1007"/>
        <v>8</v>
      </c>
      <c r="GW853" s="47" t="s">
        <v>206</v>
      </c>
      <c r="GX853" s="99" t="str">
        <f t="shared" si="1002"/>
        <v>Te5</v>
      </c>
      <c r="GY853" s="48">
        <f t="shared" si="1009"/>
        <v>800</v>
      </c>
      <c r="GZ853" s="307">
        <f t="shared" si="1022"/>
        <v>39213.042903392161</v>
      </c>
      <c r="HA853" s="95">
        <f t="shared" si="1008"/>
        <v>4465.1569232045867</v>
      </c>
      <c r="HB853" s="51">
        <f t="shared" si="1004"/>
        <v>3.1263982316643462E-4</v>
      </c>
      <c r="HC853" s="51">
        <f t="shared" si="1005"/>
        <v>2.9860839300053462E-3</v>
      </c>
      <c r="HD853" s="453">
        <f t="shared" si="1006"/>
        <v>3.5057000888564144E-2</v>
      </c>
    </row>
    <row r="854" spans="13:212">
      <c r="M854" s="49" t="str">
        <f t="shared" si="1020"/>
        <v>J</v>
      </c>
      <c r="N854" s="201" t="str">
        <f t="shared" si="1010"/>
        <v/>
      </c>
      <c r="O854" s="47" t="str">
        <f t="shared" si="1011"/>
        <v/>
      </c>
      <c r="P854" s="47" t="str">
        <f t="shared" si="1012"/>
        <v/>
      </c>
      <c r="Q854" s="47">
        <f t="shared" si="1013"/>
        <v>1</v>
      </c>
      <c r="R854" s="201" t="str">
        <f t="shared" si="1014"/>
        <v/>
      </c>
      <c r="AE854" s="49" t="str">
        <f t="shared" si="1021"/>
        <v>J</v>
      </c>
      <c r="AF854" s="201" t="str">
        <f t="shared" si="1015"/>
        <v/>
      </c>
      <c r="AG854" s="47" t="str">
        <f t="shared" si="1016"/>
        <v/>
      </c>
      <c r="AH854" s="47" t="str">
        <f t="shared" si="1017"/>
        <v/>
      </c>
      <c r="AI854" s="47">
        <f t="shared" si="1018"/>
        <v>1</v>
      </c>
      <c r="AJ854" s="201">
        <f t="shared" si="1019"/>
        <v>1</v>
      </c>
      <c r="GS854" s="48">
        <v>11</v>
      </c>
      <c r="GT854" s="47">
        <v>4</v>
      </c>
      <c r="GU854" s="97" t="s">
        <v>240</v>
      </c>
      <c r="GV854" s="93">
        <f t="shared" si="1007"/>
        <v>8</v>
      </c>
      <c r="GW854" s="47" t="s">
        <v>206</v>
      </c>
      <c r="GX854" s="99" t="str">
        <f t="shared" si="1002"/>
        <v>Te4</v>
      </c>
      <c r="GY854" s="48">
        <f t="shared" si="1009"/>
        <v>160</v>
      </c>
      <c r="GZ854" s="307">
        <f t="shared" si="1022"/>
        <v>109469.7447719698</v>
      </c>
      <c r="HA854" s="95">
        <f t="shared" si="1008"/>
        <v>1599.4591963717921</v>
      </c>
      <c r="HB854" s="51">
        <f t="shared" si="1004"/>
        <v>8.7278617300629664E-4</v>
      </c>
      <c r="HC854" s="51">
        <f t="shared" si="1005"/>
        <v>1.667230194252985E-3</v>
      </c>
      <c r="HD854" s="453">
        <f t="shared" si="1006"/>
        <v>2.127608772093031E-3</v>
      </c>
    </row>
    <row r="855" spans="13:212">
      <c r="M855" s="49" t="str">
        <f t="shared" si="1020"/>
        <v>J</v>
      </c>
      <c r="N855" s="201" t="str">
        <f t="shared" si="1010"/>
        <v/>
      </c>
      <c r="O855" s="47" t="str">
        <f t="shared" si="1011"/>
        <v/>
      </c>
      <c r="P855" s="47" t="str">
        <f t="shared" si="1012"/>
        <v/>
      </c>
      <c r="Q855" s="47">
        <f t="shared" si="1013"/>
        <v>1</v>
      </c>
      <c r="R855" s="201" t="str">
        <f t="shared" si="1014"/>
        <v/>
      </c>
      <c r="AE855" s="49" t="str">
        <f t="shared" si="1021"/>
        <v>J</v>
      </c>
      <c r="AF855" s="201" t="str">
        <f t="shared" si="1015"/>
        <v/>
      </c>
      <c r="AG855" s="47" t="str">
        <f t="shared" si="1016"/>
        <v/>
      </c>
      <c r="AH855" s="47" t="str">
        <f t="shared" si="1017"/>
        <v/>
      </c>
      <c r="AI855" s="47">
        <f t="shared" si="1018"/>
        <v>1</v>
      </c>
      <c r="AJ855" s="201">
        <f t="shared" si="1019"/>
        <v>1</v>
      </c>
      <c r="GS855" s="48">
        <v>11</v>
      </c>
      <c r="GT855" s="47">
        <v>3</v>
      </c>
      <c r="GU855" s="97" t="s">
        <v>240</v>
      </c>
      <c r="GV855" s="93">
        <f t="shared" si="1007"/>
        <v>8</v>
      </c>
      <c r="GW855" s="47" t="s">
        <v>206</v>
      </c>
      <c r="GX855" s="99" t="str">
        <f t="shared" si="1002"/>
        <v>Te3</v>
      </c>
      <c r="GY855" s="48">
        <f t="shared" si="1009"/>
        <v>80</v>
      </c>
      <c r="GZ855" s="307">
        <f t="shared" si="1022"/>
        <v>244264.57975238035</v>
      </c>
      <c r="HA855" s="95">
        <f t="shared" si="1008"/>
        <v>716.81448934388015</v>
      </c>
      <c r="HB855" s="51">
        <f t="shared" si="1004"/>
        <v>1.9474855651409155E-3</v>
      </c>
      <c r="HC855" s="51">
        <f t="shared" si="1005"/>
        <v>1.8600814480658305E-3</v>
      </c>
      <c r="HD855" s="453">
        <f t="shared" si="1006"/>
        <v>3.6484344240917147E-4</v>
      </c>
    </row>
    <row r="856" spans="13:212">
      <c r="M856" s="49" t="str">
        <f t="shared" si="1020"/>
        <v>J</v>
      </c>
      <c r="N856" s="201" t="str">
        <f t="shared" si="1010"/>
        <v/>
      </c>
      <c r="O856" s="47" t="str">
        <f t="shared" si="1011"/>
        <v/>
      </c>
      <c r="P856" s="47" t="str">
        <f t="shared" si="1012"/>
        <v/>
      </c>
      <c r="Q856" s="47">
        <f t="shared" si="1013"/>
        <v>1</v>
      </c>
      <c r="R856" s="201" t="str">
        <f t="shared" si="1014"/>
        <v/>
      </c>
      <c r="AE856" s="49" t="str">
        <f t="shared" si="1021"/>
        <v>J</v>
      </c>
      <c r="AF856" s="201" t="str">
        <f t="shared" si="1015"/>
        <v/>
      </c>
      <c r="AG856" s="47" t="str">
        <f t="shared" si="1016"/>
        <v/>
      </c>
      <c r="AH856" s="47" t="str">
        <f t="shared" si="1017"/>
        <v/>
      </c>
      <c r="AI856" s="47">
        <f t="shared" si="1018"/>
        <v>1</v>
      </c>
      <c r="AJ856" s="201">
        <f t="shared" si="1019"/>
        <v>1</v>
      </c>
      <c r="GS856" s="48">
        <v>11</v>
      </c>
      <c r="GT856" s="47">
        <v>2</v>
      </c>
      <c r="GU856" s="97" t="s">
        <v>240</v>
      </c>
      <c r="GV856" s="93">
        <f t="shared" si="1007"/>
        <v>8</v>
      </c>
      <c r="GW856" s="47" t="s">
        <v>206</v>
      </c>
      <c r="GX856" s="99" t="str">
        <f t="shared" si="1002"/>
        <v>Te2</v>
      </c>
      <c r="GY856" s="48">
        <f t="shared" si="1009"/>
        <v>0</v>
      </c>
      <c r="GZ856" s="307">
        <f t="shared" si="1022"/>
        <v>0</v>
      </c>
      <c r="HA856" s="95">
        <f t="shared" si="1008"/>
        <v>0</v>
      </c>
      <c r="HB856" s="51">
        <f t="shared" si="1004"/>
        <v>0</v>
      </c>
      <c r="HC856" s="51">
        <f t="shared" si="1005"/>
        <v>0</v>
      </c>
      <c r="HD856" s="453">
        <f t="shared" si="1006"/>
        <v>0</v>
      </c>
    </row>
    <row r="857" spans="13:212">
      <c r="M857" s="49" t="str">
        <f t="shared" si="1020"/>
        <v>J</v>
      </c>
      <c r="N857" s="201" t="str">
        <f t="shared" si="1010"/>
        <v/>
      </c>
      <c r="O857" s="47" t="str">
        <f t="shared" si="1011"/>
        <v/>
      </c>
      <c r="P857" s="47" t="str">
        <f t="shared" si="1012"/>
        <v/>
      </c>
      <c r="Q857" s="47" t="str">
        <f t="shared" si="1013"/>
        <v/>
      </c>
      <c r="R857" s="201" t="str">
        <f t="shared" si="1014"/>
        <v/>
      </c>
      <c r="AE857" s="49" t="str">
        <f t="shared" si="1021"/>
        <v>J</v>
      </c>
      <c r="AF857" s="201" t="str">
        <f t="shared" si="1015"/>
        <v/>
      </c>
      <c r="AG857" s="47" t="str">
        <f t="shared" si="1016"/>
        <v/>
      </c>
      <c r="AH857" s="47" t="str">
        <f t="shared" si="1017"/>
        <v/>
      </c>
      <c r="AI857" s="47" t="str">
        <f t="shared" si="1018"/>
        <v/>
      </c>
      <c r="AJ857" s="201">
        <f t="shared" si="1019"/>
        <v>1</v>
      </c>
      <c r="GS857" s="48">
        <v>11</v>
      </c>
      <c r="GT857" s="47">
        <v>1</v>
      </c>
      <c r="GU857" s="97" t="s">
        <v>240</v>
      </c>
      <c r="GV857" s="93">
        <f t="shared" si="1007"/>
        <v>8</v>
      </c>
      <c r="GW857" s="47" t="s">
        <v>206</v>
      </c>
      <c r="GX857" s="99" t="str">
        <f t="shared" si="1002"/>
        <v>Te1</v>
      </c>
      <c r="GY857" s="48">
        <f t="shared" si="1009"/>
        <v>0</v>
      </c>
      <c r="GZ857" s="307">
        <f t="shared" si="1022"/>
        <v>0</v>
      </c>
      <c r="HA857" s="95">
        <f t="shared" si="1008"/>
        <v>0</v>
      </c>
      <c r="HB857" s="51">
        <f t="shared" si="1004"/>
        <v>0</v>
      </c>
      <c r="HC857" s="51">
        <f t="shared" si="1005"/>
        <v>0</v>
      </c>
      <c r="HD857" s="453">
        <f t="shared" si="1006"/>
        <v>0</v>
      </c>
    </row>
    <row r="858" spans="13:212">
      <c r="M858" s="49" t="str">
        <f t="shared" si="1020"/>
        <v>J</v>
      </c>
      <c r="N858" s="201" t="str">
        <f t="shared" si="1010"/>
        <v/>
      </c>
      <c r="O858" s="47" t="str">
        <f t="shared" si="1011"/>
        <v/>
      </c>
      <c r="P858" s="47" t="str">
        <f t="shared" si="1012"/>
        <v/>
      </c>
      <c r="Q858" s="47" t="str">
        <f t="shared" si="1013"/>
        <v/>
      </c>
      <c r="R858" s="201" t="str">
        <f t="shared" si="1014"/>
        <v/>
      </c>
      <c r="AE858" s="49" t="str">
        <f t="shared" si="1021"/>
        <v>J</v>
      </c>
      <c r="AF858" s="201" t="str">
        <f t="shared" si="1015"/>
        <v/>
      </c>
      <c r="AG858" s="47" t="str">
        <f t="shared" si="1016"/>
        <v/>
      </c>
      <c r="AH858" s="47" t="str">
        <f t="shared" si="1017"/>
        <v/>
      </c>
      <c r="AI858" s="47" t="str">
        <f t="shared" si="1018"/>
        <v/>
      </c>
      <c r="AJ858" s="201">
        <f t="shared" si="1019"/>
        <v>1</v>
      </c>
      <c r="GS858" s="48">
        <v>12</v>
      </c>
      <c r="GT858" s="47">
        <v>5</v>
      </c>
      <c r="GU858" s="97" t="s">
        <v>240</v>
      </c>
      <c r="GV858" s="93">
        <f t="shared" si="1007"/>
        <v>8</v>
      </c>
      <c r="GW858" s="47" t="s">
        <v>206</v>
      </c>
      <c r="GX858" s="99" t="str">
        <f t="shared" si="1002"/>
        <v>Nn5</v>
      </c>
      <c r="GY858" s="48">
        <f t="shared" si="1009"/>
        <v>800</v>
      </c>
      <c r="GZ858" s="307">
        <f t="shared" si="1022"/>
        <v>32350.760395298526</v>
      </c>
      <c r="HA858" s="95">
        <f t="shared" si="1008"/>
        <v>5412.3114220661673</v>
      </c>
      <c r="HB858" s="51">
        <f t="shared" si="1004"/>
        <v>2.5792785411230847E-4</v>
      </c>
      <c r="HC858" s="51">
        <f t="shared" si="1005"/>
        <v>2.4635192422544101E-3</v>
      </c>
      <c r="HD858" s="453">
        <f t="shared" si="1006"/>
        <v>2.8922025733065414E-2</v>
      </c>
    </row>
    <row r="859" spans="13:212">
      <c r="M859" s="49" t="str">
        <f t="shared" si="1020"/>
        <v>J</v>
      </c>
      <c r="N859" s="201" t="str">
        <f t="shared" si="1010"/>
        <v/>
      </c>
      <c r="O859" s="47" t="str">
        <f t="shared" si="1011"/>
        <v/>
      </c>
      <c r="P859" s="47" t="str">
        <f t="shared" si="1012"/>
        <v/>
      </c>
      <c r="Q859" s="47" t="str">
        <f t="shared" si="1013"/>
        <v/>
      </c>
      <c r="R859" s="201" t="str">
        <f t="shared" si="1014"/>
        <v/>
      </c>
      <c r="AE859" s="49" t="str">
        <f t="shared" si="1021"/>
        <v>J</v>
      </c>
      <c r="AF859" s="201" t="str">
        <f t="shared" si="1015"/>
        <v/>
      </c>
      <c r="AG859" s="47" t="str">
        <f t="shared" si="1016"/>
        <v/>
      </c>
      <c r="AH859" s="47" t="str">
        <f t="shared" si="1017"/>
        <v/>
      </c>
      <c r="AI859" s="47" t="str">
        <f t="shared" si="1018"/>
        <v/>
      </c>
      <c r="AJ859" s="201">
        <f t="shared" si="1019"/>
        <v>1</v>
      </c>
      <c r="GS859" s="48">
        <v>12</v>
      </c>
      <c r="GT859" s="47">
        <v>4</v>
      </c>
      <c r="GU859" s="97" t="s">
        <v>240</v>
      </c>
      <c r="GV859" s="93">
        <f t="shared" si="1007"/>
        <v>8</v>
      </c>
      <c r="GW859" s="47" t="s">
        <v>206</v>
      </c>
      <c r="GX859" s="99" t="str">
        <f t="shared" si="1002"/>
        <v>Nn4</v>
      </c>
      <c r="GY859" s="48">
        <f t="shared" si="1009"/>
        <v>160</v>
      </c>
      <c r="GZ859" s="307">
        <f t="shared" si="1022"/>
        <v>294751.37249049777</v>
      </c>
      <c r="HA859" s="95">
        <f t="shared" si="1008"/>
        <v>594.03418047067669</v>
      </c>
      <c r="HB859" s="51">
        <f t="shared" si="1004"/>
        <v>2.3500093374677002E-3</v>
      </c>
      <c r="HC859" s="51">
        <f t="shared" si="1005"/>
        <v>4.4890795081080374E-3</v>
      </c>
      <c r="HD859" s="453">
        <f t="shared" si="1006"/>
        <v>5.7286660072475033E-3</v>
      </c>
    </row>
    <row r="860" spans="13:212">
      <c r="M860" s="49" t="str">
        <f t="shared" si="1020"/>
        <v>J</v>
      </c>
      <c r="N860" s="201" t="str">
        <f t="shared" si="1010"/>
        <v/>
      </c>
      <c r="O860" s="47" t="str">
        <f t="shared" si="1011"/>
        <v/>
      </c>
      <c r="P860" s="47" t="str">
        <f t="shared" si="1012"/>
        <v/>
      </c>
      <c r="Q860" s="47" t="str">
        <f t="shared" si="1013"/>
        <v/>
      </c>
      <c r="R860" s="201" t="str">
        <f t="shared" si="1014"/>
        <v/>
      </c>
      <c r="AE860" s="49" t="str">
        <f t="shared" si="1021"/>
        <v>J</v>
      </c>
      <c r="AF860" s="201" t="str">
        <f t="shared" si="1015"/>
        <v/>
      </c>
      <c r="AG860" s="47" t="str">
        <f t="shared" si="1016"/>
        <v/>
      </c>
      <c r="AH860" s="47" t="str">
        <f t="shared" si="1017"/>
        <v/>
      </c>
      <c r="AI860" s="47" t="str">
        <f t="shared" si="1018"/>
        <v/>
      </c>
      <c r="AJ860" s="201">
        <f t="shared" si="1019"/>
        <v>1</v>
      </c>
      <c r="GS860" s="48">
        <v>12</v>
      </c>
      <c r="GT860" s="47">
        <v>3</v>
      </c>
      <c r="GU860" s="97" t="s">
        <v>240</v>
      </c>
      <c r="GV860" s="93">
        <f t="shared" si="1007"/>
        <v>8</v>
      </c>
      <c r="GW860" s="47" t="s">
        <v>206</v>
      </c>
      <c r="GX860" s="99" t="str">
        <f t="shared" si="1002"/>
        <v>Nn3</v>
      </c>
      <c r="GY860" s="48">
        <f t="shared" si="1009"/>
        <v>80</v>
      </c>
      <c r="GZ860" s="307">
        <f t="shared" si="1022"/>
        <v>197624.2052851686</v>
      </c>
      <c r="HA860" s="95">
        <f t="shared" si="1008"/>
        <v>885.98656094451815</v>
      </c>
      <c r="HB860" s="51">
        <f t="shared" si="1004"/>
        <v>1.575628719912922E-3</v>
      </c>
      <c r="HC860" s="51">
        <f t="shared" si="1005"/>
        <v>1.5049137222938403E-3</v>
      </c>
      <c r="HD860" s="453">
        <f t="shared" si="1006"/>
        <v>2.9517949525350716E-4</v>
      </c>
    </row>
    <row r="861" spans="13:212">
      <c r="M861" s="49" t="str">
        <f t="shared" si="1020"/>
        <v>J</v>
      </c>
      <c r="N861" s="201" t="str">
        <f t="shared" ref="N861:N889" si="1023">IF(AND(COUNTIF(H68:H70,$AL$26)=0,COUNTIF(H68:H70,$M861)=0,H71&lt;&gt;""),1,"")</f>
        <v/>
      </c>
      <c r="O861" s="47" t="str">
        <f t="shared" ref="O861:O889" si="1024">IF(AND(COUNTIF(I68:I71,$AL$26)=0,COUNTIF(I68:I71,$M861)=0,I71&lt;&gt;""),1,"")</f>
        <v/>
      </c>
      <c r="P861" s="47" t="str">
        <f t="shared" ref="P861:P889" si="1025">IF(AND(COUNTIF(J68:J71,$AL$26)=0,COUNTIF(J68:J71,$M861)=0,J71&lt;&gt;""),1,"")</f>
        <v/>
      </c>
      <c r="Q861" s="47">
        <f t="shared" ref="Q861:Q889" si="1026">IF(AND(COUNTIF(K68:K71,$AL$26)=0,COUNTIF(K68:K71,$M861)=0,K71&lt;&gt;""),1,"")</f>
        <v>1</v>
      </c>
      <c r="R861" s="201" t="str">
        <f t="shared" ref="R861:R889" si="1027">IF(AND(COUNTIF(L68:L70,$AL$26)=0,COUNTIF(L68:L70,$M861)=0,L71&lt;&gt;""),1,"")</f>
        <v/>
      </c>
      <c r="AE861" s="49" t="str">
        <f t="shared" si="1021"/>
        <v>J</v>
      </c>
      <c r="AF861" s="201" t="str">
        <f t="shared" ref="AF861:AF889" si="1028">IF(AND(COUNTIF(Z68:Z70,$AL$26)=0,COUNTIF(Z68:Z70,$AE861)=0,Z71&lt;&gt;""),1,"")</f>
        <v/>
      </c>
      <c r="AG861" s="47" t="str">
        <f t="shared" ref="AG861:AG889" si="1029">IF(AND(COUNTIF(AA68:AA71,$AL$26)=0,COUNTIF(AA68:AA71,$AE861)=0,AA71&lt;&gt;""),1,"")</f>
        <v/>
      </c>
      <c r="AH861" s="47" t="str">
        <f t="shared" ref="AH861:AH889" si="1030">IF(AND(COUNTIF(AB68:AB71,$AL$26)=0,COUNTIF(AB68:AB71,$AE861)=0,AB71&lt;&gt;""),1,"")</f>
        <v/>
      </c>
      <c r="AI861" s="47">
        <f t="shared" ref="AI861:AI889" si="1031">IF(AND(COUNTIF(AC68:AC71,$AL$26)=0,COUNTIF(AC68:AC71,$AE861)=0,AC71&lt;&gt;""),1,"")</f>
        <v>1</v>
      </c>
      <c r="AJ861" s="201">
        <f t="shared" ref="AJ861:AJ889" si="1032">IF(AND(COUNTIF(AD68:AD70,$AL$26)=0,COUNTIF(AD68:AD70,$AE861)=0,AD71&lt;&gt;""),1,"")</f>
        <v>1</v>
      </c>
      <c r="GS861" s="48">
        <v>12</v>
      </c>
      <c r="GT861" s="47">
        <v>2</v>
      </c>
      <c r="GU861" s="97" t="s">
        <v>240</v>
      </c>
      <c r="GV861" s="93">
        <f t="shared" si="1007"/>
        <v>8</v>
      </c>
      <c r="GW861" s="47" t="s">
        <v>206</v>
      </c>
      <c r="GX861" s="99" t="str">
        <f t="shared" si="1002"/>
        <v>Nn2</v>
      </c>
      <c r="GY861" s="48">
        <f t="shared" si="1009"/>
        <v>0</v>
      </c>
      <c r="GZ861" s="307">
        <f t="shared" si="1022"/>
        <v>0</v>
      </c>
      <c r="HA861" s="95">
        <f t="shared" si="1008"/>
        <v>0</v>
      </c>
      <c r="HB861" s="51">
        <f t="shared" si="1004"/>
        <v>0</v>
      </c>
      <c r="HC861" s="51">
        <f t="shared" si="1005"/>
        <v>0</v>
      </c>
      <c r="HD861" s="453">
        <f t="shared" si="1006"/>
        <v>0</v>
      </c>
    </row>
    <row r="862" spans="13:212">
      <c r="M862" s="49" t="str">
        <f t="shared" ref="M862:M889" si="1033">M861</f>
        <v>J</v>
      </c>
      <c r="N862" s="201" t="str">
        <f t="shared" si="1023"/>
        <v/>
      </c>
      <c r="O862" s="47" t="str">
        <f t="shared" si="1024"/>
        <v/>
      </c>
      <c r="P862" s="47" t="str">
        <f t="shared" si="1025"/>
        <v/>
      </c>
      <c r="Q862" s="47">
        <f t="shared" si="1026"/>
        <v>1</v>
      </c>
      <c r="R862" s="201" t="str">
        <f t="shared" si="1027"/>
        <v/>
      </c>
      <c r="AE862" s="49" t="str">
        <f t="shared" ref="AE862:AE889" si="1034">AE861</f>
        <v>J</v>
      </c>
      <c r="AF862" s="201" t="str">
        <f t="shared" si="1028"/>
        <v/>
      </c>
      <c r="AG862" s="47" t="str">
        <f t="shared" si="1029"/>
        <v/>
      </c>
      <c r="AH862" s="47" t="str">
        <f t="shared" si="1030"/>
        <v/>
      </c>
      <c r="AI862" s="47">
        <f t="shared" si="1031"/>
        <v>1</v>
      </c>
      <c r="AJ862" s="201">
        <f t="shared" si="1032"/>
        <v>1</v>
      </c>
      <c r="GS862" s="48">
        <v>12</v>
      </c>
      <c r="GT862" s="47">
        <v>1</v>
      </c>
      <c r="GU862" s="97" t="s">
        <v>240</v>
      </c>
      <c r="GV862" s="93">
        <f t="shared" si="1007"/>
        <v>8</v>
      </c>
      <c r="GW862" s="47" t="s">
        <v>206</v>
      </c>
      <c r="GX862" s="99" t="str">
        <f t="shared" si="1002"/>
        <v>Nn1</v>
      </c>
      <c r="GY862" s="48">
        <f t="shared" si="1009"/>
        <v>0</v>
      </c>
      <c r="GZ862" s="307">
        <f t="shared" si="1022"/>
        <v>0</v>
      </c>
      <c r="HA862" s="95">
        <f t="shared" si="1008"/>
        <v>0</v>
      </c>
      <c r="HB862" s="51">
        <f t="shared" si="1004"/>
        <v>0</v>
      </c>
      <c r="HC862" s="51">
        <f t="shared" si="1005"/>
        <v>0</v>
      </c>
      <c r="HD862" s="453">
        <f t="shared" si="1006"/>
        <v>0</v>
      </c>
    </row>
    <row r="863" spans="13:212">
      <c r="M863" s="49" t="str">
        <f t="shared" si="1033"/>
        <v>J</v>
      </c>
      <c r="N863" s="201" t="str">
        <f t="shared" si="1023"/>
        <v/>
      </c>
      <c r="O863" s="47" t="str">
        <f t="shared" si="1024"/>
        <v/>
      </c>
      <c r="P863" s="47" t="str">
        <f t="shared" si="1025"/>
        <v/>
      </c>
      <c r="Q863" s="47" t="str">
        <f t="shared" si="1026"/>
        <v/>
      </c>
      <c r="R863" s="201" t="str">
        <f t="shared" si="1027"/>
        <v/>
      </c>
      <c r="AE863" s="49" t="str">
        <f t="shared" si="1034"/>
        <v>J</v>
      </c>
      <c r="AF863" s="201" t="str">
        <f t="shared" si="1028"/>
        <v/>
      </c>
      <c r="AG863" s="47" t="str">
        <f t="shared" si="1029"/>
        <v/>
      </c>
      <c r="AH863" s="47" t="str">
        <f t="shared" si="1030"/>
        <v/>
      </c>
      <c r="AI863" s="47" t="str">
        <f t="shared" si="1031"/>
        <v/>
      </c>
      <c r="AJ863" s="201">
        <f t="shared" si="1032"/>
        <v>1</v>
      </c>
      <c r="GS863" s="48">
        <v>13</v>
      </c>
      <c r="GT863" s="47">
        <v>5</v>
      </c>
      <c r="GU863" s="97" t="s">
        <v>240</v>
      </c>
      <c r="GV863" s="93">
        <f t="shared" si="1007"/>
        <v>8</v>
      </c>
      <c r="GW863" s="141" t="s">
        <v>130</v>
      </c>
      <c r="GX863" s="99" t="str">
        <f t="shared" si="1002"/>
        <v>Sc5</v>
      </c>
      <c r="GY863" s="48">
        <f t="shared" si="1009"/>
        <v>14400</v>
      </c>
      <c r="GZ863" s="307">
        <f t="shared" si="1022"/>
        <v>11.67054848315243</v>
      </c>
      <c r="HA863" s="95">
        <f t="shared" si="1008"/>
        <v>15002927.261967409</v>
      </c>
      <c r="HB863" s="51">
        <f t="shared" si="1004"/>
        <v>9.304756641858174E-8</v>
      </c>
      <c r="HC863" s="51">
        <f t="shared" si="1005"/>
        <v>1.5996878196457212E-5</v>
      </c>
      <c r="HD863" s="453">
        <f t="shared" si="1006"/>
        <v>3.8129989092501103E-3</v>
      </c>
    </row>
    <row r="864" spans="13:212">
      <c r="M864" s="49" t="str">
        <f t="shared" si="1033"/>
        <v>J</v>
      </c>
      <c r="N864" s="201" t="str">
        <f t="shared" si="1023"/>
        <v/>
      </c>
      <c r="O864" s="47" t="str">
        <f t="shared" si="1024"/>
        <v/>
      </c>
      <c r="P864" s="47" t="str">
        <f t="shared" si="1025"/>
        <v/>
      </c>
      <c r="Q864" s="47" t="str">
        <f t="shared" si="1026"/>
        <v/>
      </c>
      <c r="R864" s="201" t="str">
        <f t="shared" si="1027"/>
        <v/>
      </c>
      <c r="AE864" s="49" t="str">
        <f t="shared" si="1034"/>
        <v>J</v>
      </c>
      <c r="AF864" s="201" t="str">
        <f t="shared" si="1028"/>
        <v/>
      </c>
      <c r="AG864" s="47" t="str">
        <f t="shared" si="1029"/>
        <v/>
      </c>
      <c r="AH864" s="47" t="str">
        <f t="shared" si="1030"/>
        <v/>
      </c>
      <c r="AI864" s="47" t="str">
        <f t="shared" si="1031"/>
        <v/>
      </c>
      <c r="AJ864" s="201">
        <f t="shared" si="1032"/>
        <v>1</v>
      </c>
      <c r="GS864" s="48">
        <v>13</v>
      </c>
      <c r="GT864" s="47">
        <v>4</v>
      </c>
      <c r="GU864" s="97" t="s">
        <v>240</v>
      </c>
      <c r="GV864" s="93">
        <f t="shared" si="1007"/>
        <v>8</v>
      </c>
      <c r="GW864" s="141" t="s">
        <v>130</v>
      </c>
      <c r="GX864" s="99" t="str">
        <f t="shared" si="1002"/>
        <v>Sc4</v>
      </c>
      <c r="GY864" s="48">
        <f t="shared" si="1009"/>
        <v>4800</v>
      </c>
      <c r="GZ864" s="307">
        <f t="shared" si="1022"/>
        <v>810.1305738721644</v>
      </c>
      <c r="HA864" s="95">
        <f t="shared" si="1008"/>
        <v>216128.6040139363</v>
      </c>
      <c r="HB864" s="51">
        <f t="shared" si="1004"/>
        <v>6.4590519022232143E-6</v>
      </c>
      <c r="HC864" s="51">
        <f t="shared" si="1005"/>
        <v>3.7014998715691275E-4</v>
      </c>
      <c r="HD864" s="453">
        <f t="shared" si="1006"/>
        <v>2.900664403922628E-2</v>
      </c>
    </row>
    <row r="865" spans="13:212">
      <c r="M865" s="49" t="str">
        <f t="shared" si="1033"/>
        <v>J</v>
      </c>
      <c r="N865" s="201" t="str">
        <f t="shared" si="1023"/>
        <v/>
      </c>
      <c r="O865" s="47" t="str">
        <f t="shared" si="1024"/>
        <v/>
      </c>
      <c r="P865" s="47" t="str">
        <f t="shared" si="1025"/>
        <v/>
      </c>
      <c r="Q865" s="47" t="str">
        <f t="shared" si="1026"/>
        <v/>
      </c>
      <c r="R865" s="201" t="str">
        <f t="shared" si="1027"/>
        <v/>
      </c>
      <c r="AE865" s="49" t="str">
        <f t="shared" si="1034"/>
        <v>J</v>
      </c>
      <c r="AF865" s="201" t="str">
        <f t="shared" si="1028"/>
        <v/>
      </c>
      <c r="AG865" s="47" t="str">
        <f t="shared" si="1029"/>
        <v/>
      </c>
      <c r="AH865" s="47" t="str">
        <f t="shared" si="1030"/>
        <v/>
      </c>
      <c r="AI865" s="47" t="str">
        <f t="shared" si="1031"/>
        <v/>
      </c>
      <c r="AJ865" s="201">
        <f t="shared" si="1032"/>
        <v>1</v>
      </c>
      <c r="GS865" s="48">
        <v>13</v>
      </c>
      <c r="GT865" s="47">
        <v>3</v>
      </c>
      <c r="GU865" s="97" t="s">
        <v>240</v>
      </c>
      <c r="GV865" s="93">
        <f t="shared" si="1007"/>
        <v>8</v>
      </c>
      <c r="GW865" s="141" t="s">
        <v>130</v>
      </c>
      <c r="GX865" s="99" t="str">
        <f t="shared" si="1002"/>
        <v>Sc3</v>
      </c>
      <c r="GY865" s="48">
        <f t="shared" si="1009"/>
        <v>960</v>
      </c>
      <c r="GZ865" s="307">
        <f t="shared" si="1022"/>
        <v>20274.498261405402</v>
      </c>
      <c r="HA865" s="95">
        <f t="shared" si="1008"/>
        <v>8636.0899166272538</v>
      </c>
      <c r="HB865" s="51">
        <f t="shared" si="1004"/>
        <v>1.6164559243336972E-4</v>
      </c>
      <c r="HC865" s="51">
        <f t="shared" si="1005"/>
        <v>1.8526902978620969E-3</v>
      </c>
      <c r="HD865" s="453">
        <f t="shared" si="1006"/>
        <v>2.6675679005873105E-2</v>
      </c>
    </row>
    <row r="866" spans="13:212">
      <c r="M866" s="49" t="str">
        <f t="shared" si="1033"/>
        <v>J</v>
      </c>
      <c r="N866" s="201" t="str">
        <f t="shared" si="1023"/>
        <v/>
      </c>
      <c r="O866" s="47" t="str">
        <f t="shared" si="1024"/>
        <v/>
      </c>
      <c r="P866" s="47" t="str">
        <f t="shared" si="1025"/>
        <v/>
      </c>
      <c r="Q866" s="47" t="str">
        <f t="shared" si="1026"/>
        <v/>
      </c>
      <c r="R866" s="201" t="str">
        <f t="shared" si="1027"/>
        <v/>
      </c>
      <c r="AE866" s="49" t="str">
        <f t="shared" si="1034"/>
        <v>J</v>
      </c>
      <c r="AF866" s="201" t="str">
        <f t="shared" si="1028"/>
        <v/>
      </c>
      <c r="AG866" s="47" t="str">
        <f t="shared" si="1029"/>
        <v/>
      </c>
      <c r="AH866" s="47" t="str">
        <f t="shared" si="1030"/>
        <v/>
      </c>
      <c r="AI866" s="47" t="str">
        <f t="shared" si="1031"/>
        <v/>
      </c>
      <c r="AJ866" s="201">
        <f t="shared" si="1032"/>
        <v>1</v>
      </c>
      <c r="GS866" s="48">
        <v>13</v>
      </c>
      <c r="GT866" s="47">
        <v>2</v>
      </c>
      <c r="GU866" s="97" t="s">
        <v>240</v>
      </c>
      <c r="GV866" s="93">
        <f t="shared" si="1007"/>
        <v>8</v>
      </c>
      <c r="GW866" s="141" t="s">
        <v>130</v>
      </c>
      <c r="GX866" s="99" t="str">
        <f t="shared" si="1002"/>
        <v>Sc2</v>
      </c>
      <c r="GY866" s="48">
        <f t="shared" si="1009"/>
        <v>0</v>
      </c>
      <c r="GZ866" s="307">
        <f t="shared" si="1022"/>
        <v>0</v>
      </c>
      <c r="HA866" s="95">
        <f t="shared" si="1008"/>
        <v>0</v>
      </c>
      <c r="HB866" s="51">
        <f t="shared" si="1004"/>
        <v>0</v>
      </c>
      <c r="HC866" s="51">
        <f t="shared" si="1005"/>
        <v>0</v>
      </c>
      <c r="HD866" s="453">
        <f t="shared" si="1006"/>
        <v>0</v>
      </c>
    </row>
    <row r="867" spans="13:212">
      <c r="M867" s="49" t="str">
        <f t="shared" si="1033"/>
        <v>J</v>
      </c>
      <c r="N867" s="201" t="str">
        <f t="shared" si="1023"/>
        <v/>
      </c>
      <c r="O867" s="47" t="str">
        <f t="shared" si="1024"/>
        <v/>
      </c>
      <c r="P867" s="47" t="str">
        <f t="shared" si="1025"/>
        <v/>
      </c>
      <c r="Q867" s="47" t="str">
        <f t="shared" si="1026"/>
        <v/>
      </c>
      <c r="R867" s="201" t="str">
        <f t="shared" si="1027"/>
        <v/>
      </c>
      <c r="AE867" s="49" t="str">
        <f t="shared" si="1034"/>
        <v>J</v>
      </c>
      <c r="AF867" s="201" t="str">
        <f t="shared" si="1028"/>
        <v/>
      </c>
      <c r="AG867" s="47" t="str">
        <f t="shared" si="1029"/>
        <v/>
      </c>
      <c r="AH867" s="47" t="str">
        <f t="shared" si="1030"/>
        <v/>
      </c>
      <c r="AI867" s="47" t="str">
        <f t="shared" si="1031"/>
        <v/>
      </c>
      <c r="AJ867" s="201">
        <f t="shared" si="1032"/>
        <v>1</v>
      </c>
      <c r="GS867" s="295">
        <v>1</v>
      </c>
      <c r="GT867" s="455">
        <v>5</v>
      </c>
      <c r="GU867" s="296" t="s">
        <v>240</v>
      </c>
      <c r="GV867" s="93">
        <f>+$GW$672</f>
        <v>10</v>
      </c>
      <c r="GW867" s="47" t="s">
        <v>206</v>
      </c>
      <c r="GX867" s="99" t="str">
        <f t="shared" ref="GX867:GX930" si="1035">CONCATENATE(INDEX($AV$4:$AV$16,MATCH(GS867,$AT$4:$AT$16,0)),GT867)</f>
        <v>Wd5</v>
      </c>
      <c r="GY867" s="48">
        <f t="shared" si="1009"/>
        <v>0</v>
      </c>
      <c r="GZ867" s="305">
        <f t="shared" ref="GZ867:GZ898" si="1036">SUMIF($DS$244:$DS$317,GX867,$EG$244:$EG$317)*$GX$671/$AN$56*$AN$4/$AN$42</f>
        <v>0</v>
      </c>
      <c r="HA867" s="95">
        <f>IF(GZ867=0,0,$AN$4/GZ867)</f>
        <v>0</v>
      </c>
      <c r="HB867" s="51">
        <f t="shared" ref="HB867:HB930" si="1037">GZ867/$GZ$306</f>
        <v>0</v>
      </c>
      <c r="HC867" s="51">
        <f t="shared" ref="HC867:HC930" si="1038">PRODUCT(GY867:GZ867)/$AN$4/$AM$19</f>
        <v>0</v>
      </c>
      <c r="HD867" s="453">
        <f t="shared" ref="HD867:HD930" si="1039">(GY867/$AM$19-HC$931)^2*GZ867/$AN$4</f>
        <v>0</v>
      </c>
    </row>
    <row r="868" spans="13:212">
      <c r="M868" s="49" t="str">
        <f t="shared" si="1033"/>
        <v>J</v>
      </c>
      <c r="N868" s="201" t="str">
        <f t="shared" si="1023"/>
        <v/>
      </c>
      <c r="O868" s="47" t="str">
        <f t="shared" si="1024"/>
        <v/>
      </c>
      <c r="P868" s="47" t="str">
        <f t="shared" si="1025"/>
        <v/>
      </c>
      <c r="Q868" s="47" t="str">
        <f t="shared" si="1026"/>
        <v/>
      </c>
      <c r="R868" s="201" t="str">
        <f t="shared" si="1027"/>
        <v/>
      </c>
      <c r="AE868" s="49" t="str">
        <f t="shared" si="1034"/>
        <v>J</v>
      </c>
      <c r="AF868" s="201" t="str">
        <f t="shared" si="1028"/>
        <v/>
      </c>
      <c r="AG868" s="47" t="str">
        <f t="shared" si="1029"/>
        <v/>
      </c>
      <c r="AH868" s="47" t="str">
        <f t="shared" si="1030"/>
        <v/>
      </c>
      <c r="AI868" s="47" t="str">
        <f t="shared" si="1031"/>
        <v/>
      </c>
      <c r="AJ868" s="201">
        <f t="shared" si="1032"/>
        <v>1</v>
      </c>
      <c r="GS868" s="48">
        <v>1</v>
      </c>
      <c r="GT868" s="47">
        <v>4</v>
      </c>
      <c r="GU868" s="97" t="s">
        <v>240</v>
      </c>
      <c r="GV868" s="93">
        <f t="shared" ref="GV868:GV930" si="1040">+$GW$672</f>
        <v>10</v>
      </c>
      <c r="GW868" s="47" t="s">
        <v>206</v>
      </c>
      <c r="GX868" s="99" t="str">
        <f t="shared" si="1035"/>
        <v>Wd4</v>
      </c>
      <c r="GY868" s="48">
        <f t="shared" si="1009"/>
        <v>0</v>
      </c>
      <c r="GZ868" s="305">
        <f t="shared" si="1036"/>
        <v>0</v>
      </c>
      <c r="HA868" s="95">
        <f t="shared" ref="HA868:HA930" si="1041">IF(GZ868=0,0,$AN$4/GZ868)</f>
        <v>0</v>
      </c>
      <c r="HB868" s="51">
        <f t="shared" si="1037"/>
        <v>0</v>
      </c>
      <c r="HC868" s="51">
        <f t="shared" si="1038"/>
        <v>0</v>
      </c>
      <c r="HD868" s="453">
        <f t="shared" si="1039"/>
        <v>0</v>
      </c>
    </row>
    <row r="869" spans="13:212">
      <c r="M869" s="49" t="str">
        <f t="shared" si="1033"/>
        <v>J</v>
      </c>
      <c r="N869" s="201" t="str">
        <f t="shared" si="1023"/>
        <v/>
      </c>
      <c r="O869" s="47" t="str">
        <f t="shared" si="1024"/>
        <v/>
      </c>
      <c r="P869" s="47" t="str">
        <f t="shared" si="1025"/>
        <v/>
      </c>
      <c r="Q869" s="47" t="str">
        <f t="shared" si="1026"/>
        <v/>
      </c>
      <c r="R869" s="201" t="str">
        <f t="shared" si="1027"/>
        <v/>
      </c>
      <c r="AE869" s="49" t="str">
        <f t="shared" si="1034"/>
        <v>J</v>
      </c>
      <c r="AF869" s="201" t="str">
        <f t="shared" si="1028"/>
        <v/>
      </c>
      <c r="AG869" s="47" t="str">
        <f t="shared" si="1029"/>
        <v/>
      </c>
      <c r="AH869" s="47" t="str">
        <f t="shared" si="1030"/>
        <v/>
      </c>
      <c r="AI869" s="47" t="str">
        <f t="shared" si="1031"/>
        <v/>
      </c>
      <c r="AJ869" s="201">
        <f t="shared" si="1032"/>
        <v>1</v>
      </c>
      <c r="GS869" s="48">
        <v>1</v>
      </c>
      <c r="GT869" s="47">
        <v>3</v>
      </c>
      <c r="GU869" s="97" t="s">
        <v>240</v>
      </c>
      <c r="GV869" s="93">
        <f t="shared" si="1040"/>
        <v>10</v>
      </c>
      <c r="GW869" s="47" t="s">
        <v>206</v>
      </c>
      <c r="GX869" s="99" t="str">
        <f t="shared" si="1035"/>
        <v>Wd3</v>
      </c>
      <c r="GY869" s="48">
        <f t="shared" si="1009"/>
        <v>0</v>
      </c>
      <c r="GZ869" s="305">
        <f t="shared" si="1036"/>
        <v>0</v>
      </c>
      <c r="HA869" s="95">
        <f t="shared" si="1041"/>
        <v>0</v>
      </c>
      <c r="HB869" s="51">
        <f t="shared" si="1037"/>
        <v>0</v>
      </c>
      <c r="HC869" s="51">
        <f t="shared" si="1038"/>
        <v>0</v>
      </c>
      <c r="HD869" s="453">
        <f t="shared" si="1039"/>
        <v>0</v>
      </c>
    </row>
    <row r="870" spans="13:212">
      <c r="M870" s="49" t="str">
        <f t="shared" si="1033"/>
        <v>J</v>
      </c>
      <c r="N870" s="201" t="str">
        <f t="shared" si="1023"/>
        <v/>
      </c>
      <c r="O870" s="47" t="str">
        <f t="shared" si="1024"/>
        <v/>
      </c>
      <c r="P870" s="47" t="str">
        <f t="shared" si="1025"/>
        <v/>
      </c>
      <c r="Q870" s="47" t="str">
        <f t="shared" si="1026"/>
        <v/>
      </c>
      <c r="R870" s="201" t="str">
        <f t="shared" si="1027"/>
        <v/>
      </c>
      <c r="AE870" s="49" t="str">
        <f t="shared" si="1034"/>
        <v>J</v>
      </c>
      <c r="AF870" s="201" t="str">
        <f t="shared" si="1028"/>
        <v/>
      </c>
      <c r="AG870" s="47" t="str">
        <f t="shared" si="1029"/>
        <v/>
      </c>
      <c r="AH870" s="47" t="str">
        <f t="shared" si="1030"/>
        <v/>
      </c>
      <c r="AI870" s="47" t="str">
        <f t="shared" si="1031"/>
        <v/>
      </c>
      <c r="AJ870" s="201">
        <f t="shared" si="1032"/>
        <v>1</v>
      </c>
      <c r="GS870" s="48">
        <v>1</v>
      </c>
      <c r="GT870" s="47">
        <v>2</v>
      </c>
      <c r="GU870" s="97" t="s">
        <v>240</v>
      </c>
      <c r="GV870" s="93">
        <f t="shared" si="1040"/>
        <v>10</v>
      </c>
      <c r="GW870" s="47" t="s">
        <v>206</v>
      </c>
      <c r="GX870" s="99" t="str">
        <f t="shared" si="1035"/>
        <v>Wd2</v>
      </c>
      <c r="GY870" s="48">
        <f t="shared" si="1009"/>
        <v>0</v>
      </c>
      <c r="GZ870" s="305">
        <f t="shared" si="1036"/>
        <v>0</v>
      </c>
      <c r="HA870" s="95">
        <f t="shared" si="1041"/>
        <v>0</v>
      </c>
      <c r="HB870" s="51">
        <f t="shared" si="1037"/>
        <v>0</v>
      </c>
      <c r="HC870" s="51">
        <f t="shared" si="1038"/>
        <v>0</v>
      </c>
      <c r="HD870" s="453">
        <f t="shared" si="1039"/>
        <v>0</v>
      </c>
    </row>
    <row r="871" spans="13:212">
      <c r="M871" s="49" t="str">
        <f t="shared" si="1033"/>
        <v>J</v>
      </c>
      <c r="N871" s="201" t="str">
        <f t="shared" si="1023"/>
        <v/>
      </c>
      <c r="O871" s="47" t="str">
        <f t="shared" si="1024"/>
        <v/>
      </c>
      <c r="P871" s="47" t="str">
        <f t="shared" si="1025"/>
        <v/>
      </c>
      <c r="Q871" s="47" t="str">
        <f t="shared" si="1026"/>
        <v/>
      </c>
      <c r="R871" s="201" t="str">
        <f t="shared" si="1027"/>
        <v/>
      </c>
      <c r="AE871" s="49" t="str">
        <f t="shared" si="1034"/>
        <v>J</v>
      </c>
      <c r="AF871" s="201" t="str">
        <f t="shared" si="1028"/>
        <v/>
      </c>
      <c r="AG871" s="47" t="str">
        <f t="shared" si="1029"/>
        <v/>
      </c>
      <c r="AH871" s="47" t="str">
        <f t="shared" si="1030"/>
        <v/>
      </c>
      <c r="AI871" s="47" t="str">
        <f t="shared" si="1031"/>
        <v/>
      </c>
      <c r="AJ871" s="201">
        <f t="shared" si="1032"/>
        <v>1</v>
      </c>
      <c r="GS871" s="48">
        <v>1</v>
      </c>
      <c r="GT871" s="47">
        <v>1</v>
      </c>
      <c r="GU871" s="97" t="s">
        <v>240</v>
      </c>
      <c r="GV871" s="93">
        <f t="shared" si="1040"/>
        <v>10</v>
      </c>
      <c r="GW871" s="47" t="s">
        <v>206</v>
      </c>
      <c r="GX871" s="99" t="str">
        <f t="shared" si="1035"/>
        <v>Wd1</v>
      </c>
      <c r="GY871" s="48">
        <f t="shared" si="1009"/>
        <v>0</v>
      </c>
      <c r="GZ871" s="305">
        <f t="shared" si="1036"/>
        <v>0</v>
      </c>
      <c r="HA871" s="95">
        <f t="shared" si="1041"/>
        <v>0</v>
      </c>
      <c r="HB871" s="51">
        <f t="shared" si="1037"/>
        <v>0</v>
      </c>
      <c r="HC871" s="51">
        <f t="shared" si="1038"/>
        <v>0</v>
      </c>
      <c r="HD871" s="453">
        <f t="shared" si="1039"/>
        <v>0</v>
      </c>
    </row>
    <row r="872" spans="13:212">
      <c r="M872" s="49" t="str">
        <f t="shared" si="1033"/>
        <v>J</v>
      </c>
      <c r="N872" s="201" t="str">
        <f t="shared" si="1023"/>
        <v/>
      </c>
      <c r="O872" s="47" t="str">
        <f t="shared" si="1024"/>
        <v/>
      </c>
      <c r="P872" s="47" t="str">
        <f t="shared" si="1025"/>
        <v/>
      </c>
      <c r="Q872" s="47" t="str">
        <f t="shared" si="1026"/>
        <v/>
      </c>
      <c r="R872" s="201" t="str">
        <f t="shared" si="1027"/>
        <v/>
      </c>
      <c r="AE872" s="49" t="str">
        <f t="shared" si="1034"/>
        <v>J</v>
      </c>
      <c r="AF872" s="201" t="str">
        <f t="shared" si="1028"/>
        <v/>
      </c>
      <c r="AG872" s="47" t="str">
        <f t="shared" si="1029"/>
        <v/>
      </c>
      <c r="AH872" s="47" t="str">
        <f t="shared" si="1030"/>
        <v/>
      </c>
      <c r="AI872" s="47" t="str">
        <f t="shared" si="1031"/>
        <v/>
      </c>
      <c r="AJ872" s="201">
        <f t="shared" si="1032"/>
        <v>1</v>
      </c>
      <c r="GS872" s="48">
        <v>2</v>
      </c>
      <c r="GT872" s="47">
        <v>5</v>
      </c>
      <c r="GU872" s="97" t="s">
        <v>240</v>
      </c>
      <c r="GV872" s="93">
        <f t="shared" si="1040"/>
        <v>10</v>
      </c>
      <c r="GW872" s="47" t="s">
        <v>206</v>
      </c>
      <c r="GX872" s="99" t="str">
        <f t="shared" si="1035"/>
        <v>Pa5</v>
      </c>
      <c r="GY872" s="48">
        <f t="shared" ref="GY872:GY930" si="1042">INDEX($AW$44:$BA$56,GS872,GT872)*GV872*IF(GW872="Scatter",$AM$19,1)</f>
        <v>20000</v>
      </c>
      <c r="GZ872" s="305">
        <f t="shared" si="1036"/>
        <v>2100.6987269674373</v>
      </c>
      <c r="HA872" s="95">
        <f t="shared" si="1041"/>
        <v>83349.595899818945</v>
      </c>
      <c r="HB872" s="51">
        <f t="shared" si="1037"/>
        <v>1.6748561955344711E-5</v>
      </c>
      <c r="HC872" s="51">
        <f t="shared" si="1038"/>
        <v>3.9992195491143035E-3</v>
      </c>
      <c r="HD872" s="453">
        <f t="shared" si="1039"/>
        <v>1.326507066461069</v>
      </c>
    </row>
    <row r="873" spans="13:212">
      <c r="M873" s="49" t="str">
        <f t="shared" si="1033"/>
        <v>J</v>
      </c>
      <c r="N873" s="201" t="str">
        <f t="shared" si="1023"/>
        <v/>
      </c>
      <c r="O873" s="47" t="str">
        <f t="shared" si="1024"/>
        <v/>
      </c>
      <c r="P873" s="47" t="str">
        <f t="shared" si="1025"/>
        <v/>
      </c>
      <c r="Q873" s="47" t="str">
        <f t="shared" si="1026"/>
        <v/>
      </c>
      <c r="R873" s="201" t="str">
        <f t="shared" si="1027"/>
        <v/>
      </c>
      <c r="AE873" s="49" t="str">
        <f t="shared" si="1034"/>
        <v>J</v>
      </c>
      <c r="AF873" s="201" t="str">
        <f t="shared" si="1028"/>
        <v/>
      </c>
      <c r="AG873" s="47" t="str">
        <f t="shared" si="1029"/>
        <v/>
      </c>
      <c r="AH873" s="47" t="str">
        <f t="shared" si="1030"/>
        <v/>
      </c>
      <c r="AI873" s="47" t="str">
        <f t="shared" si="1031"/>
        <v/>
      </c>
      <c r="AJ873" s="201">
        <f t="shared" si="1032"/>
        <v>1</v>
      </c>
      <c r="GS873" s="48">
        <v>2</v>
      </c>
      <c r="GT873" s="47">
        <v>4</v>
      </c>
      <c r="GU873" s="97" t="s">
        <v>240</v>
      </c>
      <c r="GV873" s="93">
        <f t="shared" si="1040"/>
        <v>10</v>
      </c>
      <c r="GW873" s="47" t="s">
        <v>206</v>
      </c>
      <c r="GX873" s="99" t="str">
        <f t="shared" si="1035"/>
        <v>Pa4</v>
      </c>
      <c r="GY873" s="48">
        <f t="shared" si="1042"/>
        <v>5000</v>
      </c>
      <c r="GZ873" s="305">
        <f t="shared" si="1036"/>
        <v>13829.599952535627</v>
      </c>
      <c r="HA873" s="95">
        <f t="shared" si="1041"/>
        <v>12660.698111364905</v>
      </c>
      <c r="HB873" s="51">
        <f t="shared" si="1037"/>
        <v>1.1026136620601933E-4</v>
      </c>
      <c r="HC873" s="51">
        <f t="shared" si="1038"/>
        <v>6.582048841250623E-3</v>
      </c>
      <c r="HD873" s="453">
        <f t="shared" si="1039"/>
        <v>0.53773735701069125</v>
      </c>
    </row>
    <row r="874" spans="13:212">
      <c r="M874" s="49" t="str">
        <f t="shared" si="1033"/>
        <v>J</v>
      </c>
      <c r="N874" s="201" t="str">
        <f t="shared" si="1023"/>
        <v/>
      </c>
      <c r="O874" s="47" t="str">
        <f t="shared" si="1024"/>
        <v/>
      </c>
      <c r="P874" s="47" t="str">
        <f t="shared" si="1025"/>
        <v/>
      </c>
      <c r="Q874" s="47" t="str">
        <f t="shared" si="1026"/>
        <v/>
      </c>
      <c r="R874" s="201" t="str">
        <f t="shared" si="1027"/>
        <v/>
      </c>
      <c r="AE874" s="49" t="str">
        <f t="shared" si="1034"/>
        <v>J</v>
      </c>
      <c r="AF874" s="201" t="str">
        <f t="shared" si="1028"/>
        <v/>
      </c>
      <c r="AG874" s="47" t="str">
        <f t="shared" si="1029"/>
        <v/>
      </c>
      <c r="AH874" s="47" t="str">
        <f t="shared" si="1030"/>
        <v/>
      </c>
      <c r="AI874" s="47" t="str">
        <f t="shared" si="1031"/>
        <v/>
      </c>
      <c r="AJ874" s="201">
        <f t="shared" si="1032"/>
        <v>1</v>
      </c>
      <c r="GS874" s="48">
        <v>2</v>
      </c>
      <c r="GT874" s="47">
        <v>3</v>
      </c>
      <c r="GU874" s="97" t="s">
        <v>240</v>
      </c>
      <c r="GV874" s="93">
        <f t="shared" si="1040"/>
        <v>10</v>
      </c>
      <c r="GW874" s="47" t="s">
        <v>206</v>
      </c>
      <c r="GX874" s="99" t="str">
        <f t="shared" si="1035"/>
        <v>Pa3</v>
      </c>
      <c r="GY874" s="48">
        <f t="shared" si="1042"/>
        <v>1000</v>
      </c>
      <c r="GZ874" s="305">
        <f t="shared" si="1036"/>
        <v>43011.806434658276</v>
      </c>
      <c r="HA874" s="95">
        <f t="shared" si="1041"/>
        <v>4070.7983345454923</v>
      </c>
      <c r="HB874" s="51">
        <f t="shared" si="1037"/>
        <v>3.4292680603568293E-4</v>
      </c>
      <c r="HC874" s="51">
        <f t="shared" si="1038"/>
        <v>4.0942010134057674E-3</v>
      </c>
      <c r="HD874" s="453">
        <f t="shared" si="1039"/>
        <v>6.1672281979161213E-2</v>
      </c>
    </row>
    <row r="875" spans="13:212">
      <c r="M875" s="49" t="str">
        <f t="shared" si="1033"/>
        <v>J</v>
      </c>
      <c r="N875" s="201" t="str">
        <f t="shared" si="1023"/>
        <v/>
      </c>
      <c r="O875" s="47" t="str">
        <f t="shared" si="1024"/>
        <v/>
      </c>
      <c r="P875" s="47" t="str">
        <f t="shared" si="1025"/>
        <v/>
      </c>
      <c r="Q875" s="47" t="str">
        <f t="shared" si="1026"/>
        <v/>
      </c>
      <c r="R875" s="201" t="str">
        <f t="shared" si="1027"/>
        <v/>
      </c>
      <c r="AE875" s="49" t="str">
        <f t="shared" si="1034"/>
        <v>J</v>
      </c>
      <c r="AF875" s="201" t="str">
        <f t="shared" si="1028"/>
        <v/>
      </c>
      <c r="AG875" s="47" t="str">
        <f t="shared" si="1029"/>
        <v/>
      </c>
      <c r="AH875" s="47" t="str">
        <f t="shared" si="1030"/>
        <v/>
      </c>
      <c r="AI875" s="47" t="str">
        <f t="shared" si="1031"/>
        <v/>
      </c>
      <c r="AJ875" s="201">
        <f t="shared" si="1032"/>
        <v>1</v>
      </c>
      <c r="GS875" s="48">
        <v>2</v>
      </c>
      <c r="GT875" s="47">
        <v>2</v>
      </c>
      <c r="GU875" s="97" t="s">
        <v>240</v>
      </c>
      <c r="GV875" s="93">
        <f t="shared" si="1040"/>
        <v>10</v>
      </c>
      <c r="GW875" s="47" t="s">
        <v>206</v>
      </c>
      <c r="GX875" s="99" t="str">
        <f t="shared" si="1035"/>
        <v>Pa2</v>
      </c>
      <c r="GY875" s="48">
        <f t="shared" si="1042"/>
        <v>0</v>
      </c>
      <c r="GZ875" s="305">
        <f t="shared" si="1036"/>
        <v>0</v>
      </c>
      <c r="HA875" s="95">
        <f t="shared" si="1041"/>
        <v>0</v>
      </c>
      <c r="HB875" s="51">
        <f t="shared" si="1037"/>
        <v>0</v>
      </c>
      <c r="HC875" s="51">
        <f t="shared" si="1038"/>
        <v>0</v>
      </c>
      <c r="HD875" s="453">
        <f t="shared" si="1039"/>
        <v>0</v>
      </c>
    </row>
    <row r="876" spans="13:212">
      <c r="M876" s="49" t="str">
        <f t="shared" si="1033"/>
        <v>J</v>
      </c>
      <c r="N876" s="201" t="str">
        <f t="shared" si="1023"/>
        <v/>
      </c>
      <c r="O876" s="47" t="str">
        <f t="shared" si="1024"/>
        <v/>
      </c>
      <c r="P876" s="47" t="str">
        <f t="shared" si="1025"/>
        <v/>
      </c>
      <c r="Q876" s="47" t="str">
        <f t="shared" si="1026"/>
        <v/>
      </c>
      <c r="R876" s="201" t="str">
        <f t="shared" si="1027"/>
        <v/>
      </c>
      <c r="AE876" s="49" t="str">
        <f t="shared" si="1034"/>
        <v>J</v>
      </c>
      <c r="AF876" s="201" t="str">
        <f t="shared" si="1028"/>
        <v/>
      </c>
      <c r="AG876" s="47" t="str">
        <f t="shared" si="1029"/>
        <v/>
      </c>
      <c r="AH876" s="47" t="str">
        <f t="shared" si="1030"/>
        <v/>
      </c>
      <c r="AI876" s="47" t="str">
        <f t="shared" si="1031"/>
        <v/>
      </c>
      <c r="AJ876" s="201">
        <f t="shared" si="1032"/>
        <v>1</v>
      </c>
      <c r="GS876" s="48">
        <v>2</v>
      </c>
      <c r="GT876" s="47">
        <v>1</v>
      </c>
      <c r="GU876" s="97" t="s">
        <v>240</v>
      </c>
      <c r="GV876" s="93">
        <f t="shared" si="1040"/>
        <v>10</v>
      </c>
      <c r="GW876" s="47" t="s">
        <v>206</v>
      </c>
      <c r="GX876" s="99" t="str">
        <f t="shared" si="1035"/>
        <v>Pa1</v>
      </c>
      <c r="GY876" s="48">
        <f t="shared" si="1042"/>
        <v>0</v>
      </c>
      <c r="GZ876" s="305">
        <f t="shared" si="1036"/>
        <v>0</v>
      </c>
      <c r="HA876" s="95">
        <f t="shared" si="1041"/>
        <v>0</v>
      </c>
      <c r="HB876" s="51">
        <f t="shared" si="1037"/>
        <v>0</v>
      </c>
      <c r="HC876" s="51">
        <f t="shared" si="1038"/>
        <v>0</v>
      </c>
      <c r="HD876" s="453">
        <f t="shared" si="1039"/>
        <v>0</v>
      </c>
    </row>
    <row r="877" spans="13:212">
      <c r="M877" s="49" t="str">
        <f t="shared" si="1033"/>
        <v>J</v>
      </c>
      <c r="N877" s="201" t="str">
        <f t="shared" si="1023"/>
        <v/>
      </c>
      <c r="O877" s="47" t="str">
        <f t="shared" si="1024"/>
        <v/>
      </c>
      <c r="P877" s="47" t="str">
        <f t="shared" si="1025"/>
        <v/>
      </c>
      <c r="Q877" s="47" t="str">
        <f t="shared" si="1026"/>
        <v/>
      </c>
      <c r="R877" s="201" t="str">
        <f t="shared" si="1027"/>
        <v/>
      </c>
      <c r="AE877" s="49" t="str">
        <f t="shared" si="1034"/>
        <v>J</v>
      </c>
      <c r="AF877" s="201" t="str">
        <f t="shared" si="1028"/>
        <v/>
      </c>
      <c r="AG877" s="47" t="str">
        <f t="shared" si="1029"/>
        <v/>
      </c>
      <c r="AH877" s="47" t="str">
        <f t="shared" si="1030"/>
        <v/>
      </c>
      <c r="AI877" s="47" t="str">
        <f t="shared" si="1031"/>
        <v/>
      </c>
      <c r="AJ877" s="201">
        <f t="shared" si="1032"/>
        <v>1</v>
      </c>
      <c r="GS877" s="48">
        <v>3</v>
      </c>
      <c r="GT877" s="47">
        <v>5</v>
      </c>
      <c r="GU877" s="97" t="s">
        <v>240</v>
      </c>
      <c r="GV877" s="93">
        <f t="shared" si="1040"/>
        <v>10</v>
      </c>
      <c r="GW877" s="47" t="s">
        <v>206</v>
      </c>
      <c r="GX877" s="99" t="str">
        <f t="shared" si="1035"/>
        <v>Pb5</v>
      </c>
      <c r="GY877" s="48">
        <f t="shared" si="1042"/>
        <v>18000</v>
      </c>
      <c r="GZ877" s="305">
        <f t="shared" si="1036"/>
        <v>2100.6987269674373</v>
      </c>
      <c r="HA877" s="95">
        <f t="shared" si="1041"/>
        <v>83349.595899818945</v>
      </c>
      <c r="HB877" s="51">
        <f t="shared" si="1037"/>
        <v>1.6748561955344711E-5</v>
      </c>
      <c r="HC877" s="51">
        <f t="shared" si="1038"/>
        <v>3.5992975942028735E-3</v>
      </c>
      <c r="HD877" s="453">
        <f t="shared" si="1039"/>
        <v>1.07388058388208</v>
      </c>
    </row>
    <row r="878" spans="13:212">
      <c r="M878" s="49" t="str">
        <f t="shared" si="1033"/>
        <v>J</v>
      </c>
      <c r="N878" s="201" t="str">
        <f t="shared" si="1023"/>
        <v/>
      </c>
      <c r="O878" s="47" t="str">
        <f t="shared" si="1024"/>
        <v/>
      </c>
      <c r="P878" s="47" t="str">
        <f t="shared" si="1025"/>
        <v/>
      </c>
      <c r="Q878" s="47" t="str">
        <f t="shared" si="1026"/>
        <v/>
      </c>
      <c r="R878" s="201" t="str">
        <f t="shared" si="1027"/>
        <v/>
      </c>
      <c r="AE878" s="49" t="str">
        <f t="shared" si="1034"/>
        <v>J</v>
      </c>
      <c r="AF878" s="201" t="str">
        <f t="shared" si="1028"/>
        <v/>
      </c>
      <c r="AG878" s="47" t="str">
        <f t="shared" si="1029"/>
        <v/>
      </c>
      <c r="AH878" s="47" t="str">
        <f t="shared" si="1030"/>
        <v/>
      </c>
      <c r="AI878" s="47" t="str">
        <f t="shared" si="1031"/>
        <v/>
      </c>
      <c r="AJ878" s="201">
        <f t="shared" si="1032"/>
        <v>1</v>
      </c>
      <c r="GS878" s="48">
        <v>3</v>
      </c>
      <c r="GT878" s="47">
        <v>4</v>
      </c>
      <c r="GU878" s="97" t="s">
        <v>240</v>
      </c>
      <c r="GV878" s="93">
        <f t="shared" si="1040"/>
        <v>10</v>
      </c>
      <c r="GW878" s="47" t="s">
        <v>206</v>
      </c>
      <c r="GX878" s="99" t="str">
        <f t="shared" si="1035"/>
        <v>Pb4</v>
      </c>
      <c r="GY878" s="48">
        <f t="shared" si="1042"/>
        <v>3000</v>
      </c>
      <c r="GZ878" s="305">
        <f t="shared" si="1036"/>
        <v>10643.540216635016</v>
      </c>
      <c r="HA878" s="95">
        <f t="shared" si="1041"/>
        <v>16450.57813812216</v>
      </c>
      <c r="HB878" s="51">
        <f t="shared" si="1037"/>
        <v>8.4859380573746543E-5</v>
      </c>
      <c r="HC878" s="51">
        <f t="shared" si="1038"/>
        <v>3.0394068573268707E-3</v>
      </c>
      <c r="HD878" s="453">
        <f t="shared" si="1039"/>
        <v>0.14701500154735359</v>
      </c>
    </row>
    <row r="879" spans="13:212">
      <c r="M879" s="49" t="str">
        <f t="shared" si="1033"/>
        <v>J</v>
      </c>
      <c r="N879" s="201" t="str">
        <f t="shared" si="1023"/>
        <v/>
      </c>
      <c r="O879" s="47" t="str">
        <f t="shared" si="1024"/>
        <v/>
      </c>
      <c r="P879" s="47" t="str">
        <f t="shared" si="1025"/>
        <v/>
      </c>
      <c r="Q879" s="47" t="str">
        <f t="shared" si="1026"/>
        <v/>
      </c>
      <c r="R879" s="201" t="str">
        <f t="shared" si="1027"/>
        <v/>
      </c>
      <c r="AE879" s="49" t="str">
        <f t="shared" si="1034"/>
        <v>J</v>
      </c>
      <c r="AF879" s="201" t="str">
        <f t="shared" si="1028"/>
        <v/>
      </c>
      <c r="AG879" s="47" t="str">
        <f t="shared" si="1029"/>
        <v/>
      </c>
      <c r="AH879" s="47" t="str">
        <f t="shared" si="1030"/>
        <v/>
      </c>
      <c r="AI879" s="47" t="str">
        <f t="shared" si="1031"/>
        <v/>
      </c>
      <c r="AJ879" s="201">
        <f t="shared" si="1032"/>
        <v>1</v>
      </c>
      <c r="GS879" s="48">
        <v>3</v>
      </c>
      <c r="GT879" s="47">
        <v>3</v>
      </c>
      <c r="GU879" s="97" t="s">
        <v>240</v>
      </c>
      <c r="GV879" s="93">
        <f t="shared" si="1040"/>
        <v>10</v>
      </c>
      <c r="GW879" s="47" t="s">
        <v>206</v>
      </c>
      <c r="GX879" s="99" t="str">
        <f t="shared" si="1035"/>
        <v>Pb3</v>
      </c>
      <c r="GY879" s="48">
        <f t="shared" si="1042"/>
        <v>500</v>
      </c>
      <c r="GZ879" s="305">
        <f t="shared" si="1036"/>
        <v>45401.351236583738</v>
      </c>
      <c r="HA879" s="95">
        <f t="shared" si="1041"/>
        <v>3856.5457906220454</v>
      </c>
      <c r="HB879" s="51">
        <f t="shared" si="1037"/>
        <v>3.6197829525988755E-4</v>
      </c>
      <c r="HC879" s="51">
        <f t="shared" si="1038"/>
        <v>2.1608283126308219E-3</v>
      </c>
      <c r="HD879" s="453">
        <f t="shared" si="1039"/>
        <v>1.4629946366042193E-2</v>
      </c>
    </row>
    <row r="880" spans="13:212">
      <c r="M880" s="49" t="str">
        <f t="shared" si="1033"/>
        <v>J</v>
      </c>
      <c r="N880" s="201" t="str">
        <f t="shared" si="1023"/>
        <v/>
      </c>
      <c r="O880" s="47" t="str">
        <f t="shared" si="1024"/>
        <v/>
      </c>
      <c r="P880" s="47" t="str">
        <f t="shared" si="1025"/>
        <v/>
      </c>
      <c r="Q880" s="47" t="str">
        <f t="shared" si="1026"/>
        <v/>
      </c>
      <c r="R880" s="201" t="str">
        <f t="shared" si="1027"/>
        <v/>
      </c>
      <c r="AE880" s="49" t="str">
        <f t="shared" si="1034"/>
        <v>J</v>
      </c>
      <c r="AF880" s="201" t="str">
        <f t="shared" si="1028"/>
        <v/>
      </c>
      <c r="AG880" s="47" t="str">
        <f t="shared" si="1029"/>
        <v/>
      </c>
      <c r="AH880" s="47" t="str">
        <f t="shared" si="1030"/>
        <v/>
      </c>
      <c r="AI880" s="47" t="str">
        <f t="shared" si="1031"/>
        <v/>
      </c>
      <c r="AJ880" s="201">
        <f t="shared" si="1032"/>
        <v>1</v>
      </c>
      <c r="GS880" s="48">
        <v>3</v>
      </c>
      <c r="GT880" s="47">
        <v>2</v>
      </c>
      <c r="GU880" s="97" t="s">
        <v>240</v>
      </c>
      <c r="GV880" s="93">
        <f t="shared" si="1040"/>
        <v>10</v>
      </c>
      <c r="GW880" s="47" t="s">
        <v>206</v>
      </c>
      <c r="GX880" s="99" t="str">
        <f t="shared" si="1035"/>
        <v>Pb2</v>
      </c>
      <c r="GY880" s="48">
        <f t="shared" si="1042"/>
        <v>0</v>
      </c>
      <c r="GZ880" s="305">
        <f t="shared" si="1036"/>
        <v>0</v>
      </c>
      <c r="HA880" s="95">
        <f t="shared" si="1041"/>
        <v>0</v>
      </c>
      <c r="HB880" s="51">
        <f t="shared" si="1037"/>
        <v>0</v>
      </c>
      <c r="HC880" s="51">
        <f t="shared" si="1038"/>
        <v>0</v>
      </c>
      <c r="HD880" s="453">
        <f t="shared" si="1039"/>
        <v>0</v>
      </c>
    </row>
    <row r="881" spans="13:212">
      <c r="M881" s="49" t="str">
        <f t="shared" si="1033"/>
        <v>J</v>
      </c>
      <c r="N881" s="201" t="str">
        <f t="shared" si="1023"/>
        <v/>
      </c>
      <c r="O881" s="47" t="str">
        <f t="shared" si="1024"/>
        <v/>
      </c>
      <c r="P881" s="47" t="str">
        <f t="shared" si="1025"/>
        <v/>
      </c>
      <c r="Q881" s="47" t="str">
        <f t="shared" si="1026"/>
        <v/>
      </c>
      <c r="R881" s="201" t="str">
        <f t="shared" si="1027"/>
        <v/>
      </c>
      <c r="AE881" s="49" t="str">
        <f t="shared" si="1034"/>
        <v>J</v>
      </c>
      <c r="AF881" s="201" t="str">
        <f t="shared" si="1028"/>
        <v/>
      </c>
      <c r="AG881" s="47" t="str">
        <f t="shared" si="1029"/>
        <v/>
      </c>
      <c r="AH881" s="47" t="str">
        <f t="shared" si="1030"/>
        <v/>
      </c>
      <c r="AI881" s="47" t="str">
        <f t="shared" si="1031"/>
        <v/>
      </c>
      <c r="AJ881" s="201">
        <f t="shared" si="1032"/>
        <v>1</v>
      </c>
      <c r="GS881" s="48">
        <v>3</v>
      </c>
      <c r="GT881" s="47">
        <v>1</v>
      </c>
      <c r="GU881" s="97" t="s">
        <v>240</v>
      </c>
      <c r="GV881" s="93">
        <f t="shared" si="1040"/>
        <v>10</v>
      </c>
      <c r="GW881" s="47" t="s">
        <v>206</v>
      </c>
      <c r="GX881" s="99" t="str">
        <f t="shared" si="1035"/>
        <v>Pb1</v>
      </c>
      <c r="GY881" s="48">
        <f t="shared" si="1042"/>
        <v>0</v>
      </c>
      <c r="GZ881" s="305">
        <f t="shared" si="1036"/>
        <v>0</v>
      </c>
      <c r="HA881" s="95">
        <f t="shared" si="1041"/>
        <v>0</v>
      </c>
      <c r="HB881" s="51">
        <f t="shared" si="1037"/>
        <v>0</v>
      </c>
      <c r="HC881" s="51">
        <f t="shared" si="1038"/>
        <v>0</v>
      </c>
      <c r="HD881" s="453">
        <f t="shared" si="1039"/>
        <v>0</v>
      </c>
    </row>
    <row r="882" spans="13:212">
      <c r="M882" s="49" t="str">
        <f t="shared" si="1033"/>
        <v>J</v>
      </c>
      <c r="N882" s="201" t="str">
        <f t="shared" si="1023"/>
        <v/>
      </c>
      <c r="O882" s="47" t="str">
        <f t="shared" si="1024"/>
        <v/>
      </c>
      <c r="P882" s="47" t="str">
        <f t="shared" si="1025"/>
        <v/>
      </c>
      <c r="Q882" s="47" t="str">
        <f t="shared" si="1026"/>
        <v/>
      </c>
      <c r="R882" s="201" t="str">
        <f t="shared" si="1027"/>
        <v/>
      </c>
      <c r="AE882" s="49" t="str">
        <f t="shared" si="1034"/>
        <v>J</v>
      </c>
      <c r="AF882" s="201" t="str">
        <f t="shared" si="1028"/>
        <v/>
      </c>
      <c r="AG882" s="47" t="str">
        <f t="shared" si="1029"/>
        <v/>
      </c>
      <c r="AH882" s="47" t="str">
        <f t="shared" si="1030"/>
        <v/>
      </c>
      <c r="AI882" s="47" t="str">
        <f t="shared" si="1031"/>
        <v/>
      </c>
      <c r="AJ882" s="201">
        <f t="shared" si="1032"/>
        <v>1</v>
      </c>
      <c r="GS882" s="48">
        <v>4</v>
      </c>
      <c r="GT882" s="47">
        <v>5</v>
      </c>
      <c r="GU882" s="97" t="s">
        <v>240</v>
      </c>
      <c r="GV882" s="93">
        <f t="shared" si="1040"/>
        <v>10</v>
      </c>
      <c r="GW882" s="47" t="s">
        <v>206</v>
      </c>
      <c r="GX882" s="99" t="str">
        <f t="shared" si="1035"/>
        <v>Pc5</v>
      </c>
      <c r="GY882" s="48">
        <f t="shared" si="1042"/>
        <v>18000</v>
      </c>
      <c r="GZ882" s="305">
        <f t="shared" si="1036"/>
        <v>3361.1179631478994</v>
      </c>
      <c r="HA882" s="95">
        <f t="shared" si="1041"/>
        <v>52093.497437386846</v>
      </c>
      <c r="HB882" s="51">
        <f t="shared" si="1037"/>
        <v>2.6797699128551537E-5</v>
      </c>
      <c r="HC882" s="51">
        <f t="shared" si="1038"/>
        <v>5.7588761507245964E-3</v>
      </c>
      <c r="HD882" s="453">
        <f t="shared" si="1039"/>
        <v>1.7182089342113278</v>
      </c>
    </row>
    <row r="883" spans="13:212">
      <c r="M883" s="49" t="str">
        <f t="shared" si="1033"/>
        <v>J</v>
      </c>
      <c r="N883" s="201" t="str">
        <f t="shared" si="1023"/>
        <v/>
      </c>
      <c r="O883" s="47" t="str">
        <f t="shared" si="1024"/>
        <v/>
      </c>
      <c r="P883" s="47" t="str">
        <f t="shared" si="1025"/>
        <v/>
      </c>
      <c r="Q883" s="47" t="str">
        <f t="shared" si="1026"/>
        <v/>
      </c>
      <c r="R883" s="201" t="str">
        <f t="shared" si="1027"/>
        <v/>
      </c>
      <c r="AE883" s="49" t="str">
        <f t="shared" si="1034"/>
        <v>J</v>
      </c>
      <c r="AF883" s="201" t="str">
        <f t="shared" si="1028"/>
        <v/>
      </c>
      <c r="AG883" s="47" t="str">
        <f t="shared" si="1029"/>
        <v/>
      </c>
      <c r="AH883" s="47" t="str">
        <f t="shared" si="1030"/>
        <v/>
      </c>
      <c r="AI883" s="47" t="str">
        <f t="shared" si="1031"/>
        <v/>
      </c>
      <c r="AJ883" s="201">
        <f t="shared" si="1032"/>
        <v>1</v>
      </c>
      <c r="GS883" s="48">
        <v>4</v>
      </c>
      <c r="GT883" s="47">
        <v>4</v>
      </c>
      <c r="GU883" s="97" t="s">
        <v>240</v>
      </c>
      <c r="GV883" s="93">
        <f t="shared" si="1040"/>
        <v>10</v>
      </c>
      <c r="GW883" s="47" t="s">
        <v>206</v>
      </c>
      <c r="GX883" s="99" t="str">
        <f t="shared" si="1035"/>
        <v>Pc4</v>
      </c>
      <c r="GY883" s="48">
        <f t="shared" si="1042"/>
        <v>3000</v>
      </c>
      <c r="GZ883" s="305">
        <f t="shared" si="1036"/>
        <v>13631.200628322038</v>
      </c>
      <c r="HA883" s="95">
        <f t="shared" si="1041"/>
        <v>12844.971970862509</v>
      </c>
      <c r="HB883" s="51">
        <f t="shared" si="1037"/>
        <v>1.0867955757690347E-4</v>
      </c>
      <c r="HC883" s="51">
        <f t="shared" si="1038"/>
        <v>3.8925736944712551E-3</v>
      </c>
      <c r="HD883" s="453">
        <f t="shared" si="1039"/>
        <v>0.18828237040275111</v>
      </c>
    </row>
    <row r="884" spans="13:212">
      <c r="M884" s="49" t="str">
        <f t="shared" si="1033"/>
        <v>J</v>
      </c>
      <c r="N884" s="201" t="str">
        <f t="shared" si="1023"/>
        <v/>
      </c>
      <c r="O884" s="47" t="str">
        <f t="shared" si="1024"/>
        <v/>
      </c>
      <c r="P884" s="47" t="str">
        <f t="shared" si="1025"/>
        <v/>
      </c>
      <c r="Q884" s="47" t="str">
        <f t="shared" si="1026"/>
        <v/>
      </c>
      <c r="R884" s="201" t="str">
        <f t="shared" si="1027"/>
        <v/>
      </c>
      <c r="AE884" s="49" t="str">
        <f t="shared" si="1034"/>
        <v>J</v>
      </c>
      <c r="AF884" s="201" t="str">
        <f t="shared" si="1028"/>
        <v/>
      </c>
      <c r="AG884" s="47" t="str">
        <f t="shared" si="1029"/>
        <v/>
      </c>
      <c r="AH884" s="47" t="str">
        <f t="shared" si="1030"/>
        <v/>
      </c>
      <c r="AI884" s="47" t="str">
        <f t="shared" si="1031"/>
        <v/>
      </c>
      <c r="AJ884" s="201">
        <f t="shared" si="1032"/>
        <v>1</v>
      </c>
      <c r="GS884" s="48">
        <v>4</v>
      </c>
      <c r="GT884" s="47">
        <v>3</v>
      </c>
      <c r="GU884" s="97" t="s">
        <v>240</v>
      </c>
      <c r="GV884" s="93">
        <f t="shared" si="1040"/>
        <v>10</v>
      </c>
      <c r="GW884" s="47" t="s">
        <v>206</v>
      </c>
      <c r="GX884" s="99" t="str">
        <f t="shared" si="1035"/>
        <v>Pc3</v>
      </c>
      <c r="GY884" s="48">
        <f t="shared" si="1042"/>
        <v>300</v>
      </c>
      <c r="GZ884" s="305">
        <f t="shared" si="1036"/>
        <v>84961.592957349698</v>
      </c>
      <c r="HA884" s="95">
        <f t="shared" si="1041"/>
        <v>2060.8416568636549</v>
      </c>
      <c r="HB884" s="51">
        <f t="shared" si="1037"/>
        <v>6.773862835272751E-4</v>
      </c>
      <c r="HC884" s="51">
        <f t="shared" si="1038"/>
        <v>2.4261931931293442E-3</v>
      </c>
      <c r="HD884" s="453">
        <f t="shared" si="1039"/>
        <v>8.4704232507994328E-3</v>
      </c>
    </row>
    <row r="885" spans="13:212">
      <c r="M885" s="49" t="str">
        <f t="shared" si="1033"/>
        <v>J</v>
      </c>
      <c r="N885" s="201" t="str">
        <f t="shared" si="1023"/>
        <v/>
      </c>
      <c r="O885" s="47" t="str">
        <f t="shared" si="1024"/>
        <v/>
      </c>
      <c r="P885" s="47" t="str">
        <f t="shared" si="1025"/>
        <v/>
      </c>
      <c r="Q885" s="47" t="str">
        <f t="shared" si="1026"/>
        <v/>
      </c>
      <c r="R885" s="201" t="str">
        <f t="shared" si="1027"/>
        <v/>
      </c>
      <c r="AE885" s="49" t="str">
        <f t="shared" si="1034"/>
        <v>J</v>
      </c>
      <c r="AF885" s="201" t="str">
        <f t="shared" si="1028"/>
        <v/>
      </c>
      <c r="AG885" s="47" t="str">
        <f t="shared" si="1029"/>
        <v/>
      </c>
      <c r="AH885" s="47" t="str">
        <f t="shared" si="1030"/>
        <v/>
      </c>
      <c r="AI885" s="47" t="str">
        <f t="shared" si="1031"/>
        <v/>
      </c>
      <c r="AJ885" s="201">
        <f t="shared" si="1032"/>
        <v>1</v>
      </c>
      <c r="GS885" s="48">
        <v>4</v>
      </c>
      <c r="GT885" s="47">
        <v>2</v>
      </c>
      <c r="GU885" s="97" t="s">
        <v>240</v>
      </c>
      <c r="GV885" s="93">
        <f t="shared" si="1040"/>
        <v>10</v>
      </c>
      <c r="GW885" s="47" t="s">
        <v>206</v>
      </c>
      <c r="GX885" s="99" t="str">
        <f t="shared" si="1035"/>
        <v>Pc2</v>
      </c>
      <c r="GY885" s="48">
        <f t="shared" si="1042"/>
        <v>0</v>
      </c>
      <c r="GZ885" s="305">
        <f t="shared" si="1036"/>
        <v>0</v>
      </c>
      <c r="HA885" s="95">
        <f t="shared" si="1041"/>
        <v>0</v>
      </c>
      <c r="HB885" s="51">
        <f t="shared" si="1037"/>
        <v>0</v>
      </c>
      <c r="HC885" s="51">
        <f t="shared" si="1038"/>
        <v>0</v>
      </c>
      <c r="HD885" s="453">
        <f t="shared" si="1039"/>
        <v>0</v>
      </c>
    </row>
    <row r="886" spans="13:212">
      <c r="M886" s="49" t="str">
        <f t="shared" si="1033"/>
        <v>J</v>
      </c>
      <c r="N886" s="201" t="str">
        <f t="shared" si="1023"/>
        <v/>
      </c>
      <c r="O886" s="47" t="str">
        <f t="shared" si="1024"/>
        <v/>
      </c>
      <c r="P886" s="47" t="str">
        <f t="shared" si="1025"/>
        <v/>
      </c>
      <c r="Q886" s="47" t="str">
        <f t="shared" si="1026"/>
        <v/>
      </c>
      <c r="R886" s="201" t="str">
        <f t="shared" si="1027"/>
        <v/>
      </c>
      <c r="AE886" s="49" t="str">
        <f t="shared" si="1034"/>
        <v>J</v>
      </c>
      <c r="AF886" s="201" t="str">
        <f t="shared" si="1028"/>
        <v/>
      </c>
      <c r="AG886" s="47" t="str">
        <f t="shared" si="1029"/>
        <v/>
      </c>
      <c r="AH886" s="47" t="str">
        <f t="shared" si="1030"/>
        <v/>
      </c>
      <c r="AI886" s="47" t="str">
        <f t="shared" si="1031"/>
        <v/>
      </c>
      <c r="AJ886" s="201">
        <f t="shared" si="1032"/>
        <v>1</v>
      </c>
      <c r="GS886" s="48">
        <v>4</v>
      </c>
      <c r="GT886" s="47">
        <v>1</v>
      </c>
      <c r="GU886" s="97" t="s">
        <v>240</v>
      </c>
      <c r="GV886" s="93">
        <f t="shared" si="1040"/>
        <v>10</v>
      </c>
      <c r="GW886" s="47" t="s">
        <v>206</v>
      </c>
      <c r="GX886" s="99" t="str">
        <f t="shared" si="1035"/>
        <v>Pc1</v>
      </c>
      <c r="GY886" s="48">
        <f t="shared" si="1042"/>
        <v>0</v>
      </c>
      <c r="GZ886" s="305">
        <f t="shared" si="1036"/>
        <v>0</v>
      </c>
      <c r="HA886" s="95">
        <f t="shared" si="1041"/>
        <v>0</v>
      </c>
      <c r="HB886" s="51">
        <f t="shared" si="1037"/>
        <v>0</v>
      </c>
      <c r="HC886" s="51">
        <f t="shared" si="1038"/>
        <v>0</v>
      </c>
      <c r="HD886" s="453">
        <f t="shared" si="1039"/>
        <v>0</v>
      </c>
    </row>
    <row r="887" spans="13:212">
      <c r="M887" s="49" t="str">
        <f t="shared" si="1033"/>
        <v>J</v>
      </c>
      <c r="N887" s="201" t="str">
        <f t="shared" si="1023"/>
        <v/>
      </c>
      <c r="O887" s="47" t="str">
        <f t="shared" si="1024"/>
        <v/>
      </c>
      <c r="P887" s="47" t="str">
        <f t="shared" si="1025"/>
        <v/>
      </c>
      <c r="Q887" s="47" t="str">
        <f t="shared" si="1026"/>
        <v/>
      </c>
      <c r="R887" s="201" t="str">
        <f t="shared" si="1027"/>
        <v/>
      </c>
      <c r="AE887" s="49" t="str">
        <f t="shared" si="1034"/>
        <v>J</v>
      </c>
      <c r="AF887" s="201" t="str">
        <f t="shared" si="1028"/>
        <v/>
      </c>
      <c r="AG887" s="47" t="str">
        <f t="shared" si="1029"/>
        <v/>
      </c>
      <c r="AH887" s="47" t="str">
        <f t="shared" si="1030"/>
        <v/>
      </c>
      <c r="AI887" s="47" t="str">
        <f t="shared" si="1031"/>
        <v/>
      </c>
      <c r="AJ887" s="201">
        <f t="shared" si="1032"/>
        <v>1</v>
      </c>
      <c r="GS887" s="48">
        <v>5</v>
      </c>
      <c r="GT887" s="47">
        <v>5</v>
      </c>
      <c r="GU887" s="97" t="s">
        <v>240</v>
      </c>
      <c r="GV887" s="93">
        <f t="shared" si="1040"/>
        <v>10</v>
      </c>
      <c r="GW887" s="47" t="s">
        <v>206</v>
      </c>
      <c r="GX887" s="99" t="str">
        <f t="shared" si="1035"/>
        <v>Pd5</v>
      </c>
      <c r="GY887" s="48">
        <f t="shared" si="1042"/>
        <v>3000</v>
      </c>
      <c r="GZ887" s="305">
        <f t="shared" si="1036"/>
        <v>20166.707778887398</v>
      </c>
      <c r="HA887" s="95">
        <f t="shared" si="1041"/>
        <v>8682.2495728978083</v>
      </c>
      <c r="HB887" s="51">
        <f t="shared" si="1037"/>
        <v>1.6078619477130922E-4</v>
      </c>
      <c r="HC887" s="51">
        <f t="shared" si="1038"/>
        <v>5.7588761507245973E-3</v>
      </c>
      <c r="HD887" s="453">
        <f t="shared" si="1039"/>
        <v>0.27855473977393314</v>
      </c>
    </row>
    <row r="888" spans="13:212">
      <c r="M888" s="49" t="str">
        <f t="shared" si="1033"/>
        <v>J</v>
      </c>
      <c r="N888" s="201" t="str">
        <f t="shared" si="1023"/>
        <v/>
      </c>
      <c r="O888" s="47" t="str">
        <f t="shared" si="1024"/>
        <v/>
      </c>
      <c r="P888" s="47" t="str">
        <f t="shared" si="1025"/>
        <v/>
      </c>
      <c r="Q888" s="47" t="str">
        <f t="shared" si="1026"/>
        <v/>
      </c>
      <c r="R888" s="201" t="str">
        <f t="shared" si="1027"/>
        <v/>
      </c>
      <c r="AE888" s="49" t="str">
        <f t="shared" si="1034"/>
        <v>J</v>
      </c>
      <c r="AF888" s="201" t="str">
        <f t="shared" si="1028"/>
        <v/>
      </c>
      <c r="AG888" s="47" t="str">
        <f t="shared" si="1029"/>
        <v/>
      </c>
      <c r="AH888" s="47" t="str">
        <f t="shared" si="1030"/>
        <v/>
      </c>
      <c r="AI888" s="47" t="str">
        <f t="shared" si="1031"/>
        <v/>
      </c>
      <c r="AJ888" s="201" t="str">
        <f t="shared" si="1032"/>
        <v/>
      </c>
      <c r="GS888" s="48">
        <v>5</v>
      </c>
      <c r="GT888" s="47">
        <v>4</v>
      </c>
      <c r="GU888" s="97" t="s">
        <v>240</v>
      </c>
      <c r="GV888" s="93">
        <f t="shared" si="1040"/>
        <v>10</v>
      </c>
      <c r="GW888" s="47" t="s">
        <v>206</v>
      </c>
      <c r="GX888" s="99" t="str">
        <f t="shared" si="1035"/>
        <v>Pd4</v>
      </c>
      <c r="GY888" s="48">
        <f t="shared" si="1042"/>
        <v>1000</v>
      </c>
      <c r="GZ888" s="305">
        <f t="shared" si="1036"/>
        <v>30810.247995522408</v>
      </c>
      <c r="HA888" s="95">
        <f t="shared" si="1041"/>
        <v>5682.9269931694753</v>
      </c>
      <c r="HB888" s="51">
        <f t="shared" si="1037"/>
        <v>2.4564557534505573E-4</v>
      </c>
      <c r="HC888" s="51">
        <f t="shared" si="1038"/>
        <v>2.9327610026838222E-3</v>
      </c>
      <c r="HD888" s="453">
        <f t="shared" si="1039"/>
        <v>4.4177133204445961E-2</v>
      </c>
    </row>
    <row r="889" spans="13:212">
      <c r="M889" s="49" t="str">
        <f t="shared" si="1033"/>
        <v>J</v>
      </c>
      <c r="N889" s="201" t="str">
        <f t="shared" si="1023"/>
        <v/>
      </c>
      <c r="O889" s="47" t="str">
        <f t="shared" si="1024"/>
        <v/>
      </c>
      <c r="P889" s="47" t="str">
        <f t="shared" si="1025"/>
        <v/>
      </c>
      <c r="Q889" s="47" t="str">
        <f t="shared" si="1026"/>
        <v/>
      </c>
      <c r="R889" s="201" t="str">
        <f t="shared" si="1027"/>
        <v/>
      </c>
      <c r="AE889" s="49" t="str">
        <f t="shared" si="1034"/>
        <v>J</v>
      </c>
      <c r="AF889" s="201" t="str">
        <f t="shared" si="1028"/>
        <v/>
      </c>
      <c r="AG889" s="47" t="str">
        <f t="shared" si="1029"/>
        <v/>
      </c>
      <c r="AH889" s="47" t="str">
        <f t="shared" si="1030"/>
        <v/>
      </c>
      <c r="AI889" s="47" t="str">
        <f t="shared" si="1031"/>
        <v/>
      </c>
      <c r="AJ889" s="201" t="str">
        <f t="shared" si="1032"/>
        <v/>
      </c>
      <c r="GS889" s="48">
        <v>5</v>
      </c>
      <c r="GT889" s="47">
        <v>3</v>
      </c>
      <c r="GU889" s="97" t="s">
        <v>240</v>
      </c>
      <c r="GV889" s="93">
        <f t="shared" si="1040"/>
        <v>10</v>
      </c>
      <c r="GW889" s="47" t="s">
        <v>206</v>
      </c>
      <c r="GX889" s="99" t="str">
        <f t="shared" si="1035"/>
        <v>Pd3</v>
      </c>
      <c r="GY889" s="48">
        <f t="shared" si="1042"/>
        <v>300</v>
      </c>
      <c r="GZ889" s="305">
        <f t="shared" si="1036"/>
        <v>65314.224585962584</v>
      </c>
      <c r="HA889" s="95">
        <f t="shared" si="1041"/>
        <v>2680.7696349445919</v>
      </c>
      <c r="HB889" s="51">
        <f t="shared" si="1037"/>
        <v>5.2074070546159279E-4</v>
      </c>
      <c r="HC889" s="51">
        <f t="shared" si="1038"/>
        <v>1.8651360172181836E-3</v>
      </c>
      <c r="HD889" s="453">
        <f t="shared" si="1039"/>
        <v>6.5116378740520658E-3</v>
      </c>
    </row>
    <row r="890" spans="13:212">
      <c r="M890" s="49"/>
      <c r="N890" s="198"/>
      <c r="O890" s="198"/>
      <c r="P890" s="198"/>
      <c r="Q890" s="198"/>
      <c r="R890" s="198"/>
      <c r="AE890" s="49"/>
      <c r="AF890" s="198"/>
      <c r="AG890" s="198"/>
      <c r="AH890" s="198"/>
      <c r="AI890" s="198"/>
      <c r="AJ890" s="198"/>
      <c r="GS890" s="48">
        <v>5</v>
      </c>
      <c r="GT890" s="47">
        <v>2</v>
      </c>
      <c r="GU890" s="97" t="s">
        <v>240</v>
      </c>
      <c r="GV890" s="93">
        <f t="shared" si="1040"/>
        <v>10</v>
      </c>
      <c r="GW890" s="47" t="s">
        <v>206</v>
      </c>
      <c r="GX890" s="99" t="str">
        <f t="shared" si="1035"/>
        <v>Pd2</v>
      </c>
      <c r="GY890" s="48">
        <f t="shared" si="1042"/>
        <v>0</v>
      </c>
      <c r="GZ890" s="305">
        <f t="shared" si="1036"/>
        <v>0</v>
      </c>
      <c r="HA890" s="95">
        <f t="shared" si="1041"/>
        <v>0</v>
      </c>
      <c r="HB890" s="51">
        <f t="shared" si="1037"/>
        <v>0</v>
      </c>
      <c r="HC890" s="51">
        <f t="shared" si="1038"/>
        <v>0</v>
      </c>
      <c r="HD890" s="453">
        <f t="shared" si="1039"/>
        <v>0</v>
      </c>
    </row>
    <row r="891" spans="13:212">
      <c r="M891" s="49"/>
      <c r="N891" s="198"/>
      <c r="O891" s="198"/>
      <c r="P891" s="198"/>
      <c r="Q891" s="198"/>
      <c r="R891" s="198"/>
      <c r="AE891" s="49"/>
      <c r="AF891" s="198"/>
      <c r="AG891" s="198"/>
      <c r="AH891" s="198"/>
      <c r="AI891" s="198"/>
      <c r="AJ891" s="198"/>
      <c r="GS891" s="48">
        <v>5</v>
      </c>
      <c r="GT891" s="47">
        <v>1</v>
      </c>
      <c r="GU891" s="97" t="s">
        <v>240</v>
      </c>
      <c r="GV891" s="93">
        <f t="shared" si="1040"/>
        <v>10</v>
      </c>
      <c r="GW891" s="47" t="s">
        <v>206</v>
      </c>
      <c r="GX891" s="99" t="str">
        <f t="shared" si="1035"/>
        <v>Pd1</v>
      </c>
      <c r="GY891" s="48">
        <f t="shared" si="1042"/>
        <v>0</v>
      </c>
      <c r="GZ891" s="305">
        <f t="shared" si="1036"/>
        <v>0</v>
      </c>
      <c r="HA891" s="95">
        <f t="shared" si="1041"/>
        <v>0</v>
      </c>
      <c r="HB891" s="51">
        <f t="shared" si="1037"/>
        <v>0</v>
      </c>
      <c r="HC891" s="51">
        <f t="shared" si="1038"/>
        <v>0</v>
      </c>
      <c r="HD891" s="453">
        <f t="shared" si="1039"/>
        <v>0</v>
      </c>
    </row>
    <row r="892" spans="13:212">
      <c r="GS892" s="48">
        <v>6</v>
      </c>
      <c r="GT892" s="47">
        <v>5</v>
      </c>
      <c r="GU892" s="97" t="s">
        <v>240</v>
      </c>
      <c r="GV892" s="93">
        <f t="shared" si="1040"/>
        <v>10</v>
      </c>
      <c r="GW892" s="47" t="s">
        <v>206</v>
      </c>
      <c r="GX892" s="99" t="str">
        <f t="shared" si="1035"/>
        <v>Pe5</v>
      </c>
      <c r="GY892" s="48">
        <f t="shared" si="1042"/>
        <v>3000</v>
      </c>
      <c r="GZ892" s="305">
        <f t="shared" si="1036"/>
        <v>18672.877573043887</v>
      </c>
      <c r="HA892" s="95">
        <f t="shared" si="1041"/>
        <v>9376.829538729633</v>
      </c>
      <c r="HB892" s="51">
        <f t="shared" si="1037"/>
        <v>1.4887610626973077E-4</v>
      </c>
      <c r="HC892" s="51">
        <f t="shared" si="1038"/>
        <v>5.3322927321524044E-3</v>
      </c>
      <c r="HD892" s="453">
        <f t="shared" si="1039"/>
        <v>0.25792105534623433</v>
      </c>
    </row>
    <row r="893" spans="13:212">
      <c r="M893" s="49"/>
      <c r="N893" s="100" t="s">
        <v>25</v>
      </c>
      <c r="O893" s="84">
        <f>AL36</f>
        <v>10</v>
      </c>
      <c r="P893" s="84"/>
      <c r="Q893" s="84"/>
      <c r="R893" s="85"/>
      <c r="AE893" s="49"/>
      <c r="AF893" s="100" t="s">
        <v>25</v>
      </c>
      <c r="AG893" s="84">
        <f>AL36</f>
        <v>10</v>
      </c>
      <c r="AH893" s="84"/>
      <c r="AI893" s="84"/>
      <c r="AJ893" s="85"/>
      <c r="GS893" s="48">
        <v>6</v>
      </c>
      <c r="GT893" s="47">
        <v>4</v>
      </c>
      <c r="GU893" s="97" t="s">
        <v>240</v>
      </c>
      <c r="GV893" s="93">
        <f t="shared" si="1040"/>
        <v>10</v>
      </c>
      <c r="GW893" s="47" t="s">
        <v>206</v>
      </c>
      <c r="GX893" s="99" t="str">
        <f t="shared" si="1035"/>
        <v>Pe4</v>
      </c>
      <c r="GY893" s="48">
        <f t="shared" si="1042"/>
        <v>1000</v>
      </c>
      <c r="GZ893" s="305">
        <f t="shared" si="1036"/>
        <v>122929.77735587225</v>
      </c>
      <c r="HA893" s="95">
        <f t="shared" si="1041"/>
        <v>1424.3285375285518</v>
      </c>
      <c r="HB893" s="51">
        <f t="shared" si="1037"/>
        <v>9.8010103294239419E-4</v>
      </c>
      <c r="HC893" s="51">
        <f t="shared" si="1038"/>
        <v>1.1701420162223333E-2</v>
      </c>
      <c r="HD893" s="453">
        <f t="shared" si="1039"/>
        <v>0.17626229914905212</v>
      </c>
    </row>
    <row r="894" spans="13:212">
      <c r="M894" s="49"/>
      <c r="N894" s="47" t="s">
        <v>31</v>
      </c>
      <c r="O894" s="47" t="s">
        <v>32</v>
      </c>
      <c r="P894" s="47" t="s">
        <v>33</v>
      </c>
      <c r="Q894" s="47" t="s">
        <v>34</v>
      </c>
      <c r="R894" s="47" t="s">
        <v>35</v>
      </c>
      <c r="AE894" s="49"/>
      <c r="AF894" s="47" t="s">
        <v>31</v>
      </c>
      <c r="AG894" s="47" t="s">
        <v>32</v>
      </c>
      <c r="AH894" s="47" t="s">
        <v>33</v>
      </c>
      <c r="AI894" s="47" t="s">
        <v>34</v>
      </c>
      <c r="AJ894" s="47" t="s">
        <v>35</v>
      </c>
      <c r="GS894" s="48">
        <v>6</v>
      </c>
      <c r="GT894" s="47">
        <v>3</v>
      </c>
      <c r="GU894" s="97" t="s">
        <v>240</v>
      </c>
      <c r="GV894" s="93">
        <f t="shared" si="1040"/>
        <v>10</v>
      </c>
      <c r="GW894" s="47" t="s">
        <v>206</v>
      </c>
      <c r="GX894" s="99" t="str">
        <f t="shared" si="1035"/>
        <v>Pe3</v>
      </c>
      <c r="GY894" s="48">
        <f t="shared" si="1042"/>
        <v>300</v>
      </c>
      <c r="GZ894" s="305">
        <f t="shared" si="1036"/>
        <v>177003.3186611452</v>
      </c>
      <c r="HA894" s="95">
        <f t="shared" si="1041"/>
        <v>989.20399529455449</v>
      </c>
      <c r="HB894" s="51">
        <f t="shared" si="1037"/>
        <v>1.4112214240151564E-3</v>
      </c>
      <c r="HC894" s="51">
        <f t="shared" si="1038"/>
        <v>5.0545691523528006E-3</v>
      </c>
      <c r="HD894" s="453">
        <f t="shared" si="1039"/>
        <v>1.7646715105832152E-2</v>
      </c>
    </row>
    <row r="895" spans="13:212">
      <c r="M895" s="49"/>
      <c r="N895" s="198"/>
      <c r="O895" s="198"/>
      <c r="P895" s="198"/>
      <c r="Q895" s="198"/>
      <c r="R895" s="198"/>
      <c r="AE895" s="49"/>
      <c r="AF895" s="198"/>
      <c r="AG895" s="198"/>
      <c r="AH895" s="198"/>
      <c r="AI895" s="198"/>
      <c r="AJ895" s="198"/>
      <c r="GS895" s="48">
        <v>6</v>
      </c>
      <c r="GT895" s="47">
        <v>2</v>
      </c>
      <c r="GU895" s="97" t="s">
        <v>240</v>
      </c>
      <c r="GV895" s="93">
        <f t="shared" si="1040"/>
        <v>10</v>
      </c>
      <c r="GW895" s="47" t="s">
        <v>206</v>
      </c>
      <c r="GX895" s="99" t="str">
        <f t="shared" si="1035"/>
        <v>Pe2</v>
      </c>
      <c r="GY895" s="48">
        <f t="shared" si="1042"/>
        <v>0</v>
      </c>
      <c r="GZ895" s="305">
        <f t="shared" si="1036"/>
        <v>0</v>
      </c>
      <c r="HA895" s="95">
        <f t="shared" si="1041"/>
        <v>0</v>
      </c>
      <c r="HB895" s="51">
        <f t="shared" si="1037"/>
        <v>0</v>
      </c>
      <c r="HC895" s="51">
        <f t="shared" si="1038"/>
        <v>0</v>
      </c>
      <c r="HD895" s="453">
        <f t="shared" si="1039"/>
        <v>0</v>
      </c>
    </row>
    <row r="896" spans="13:212">
      <c r="M896" s="49">
        <f>O893</f>
        <v>10</v>
      </c>
      <c r="N896" s="201">
        <f t="shared" ref="N896:N927" si="1043">IF(AND(COUNTIF(H4:H6,$AL$26)=0,COUNTIF(H4:H6,$M896)=0,H7&lt;&gt;""),1,"")</f>
        <v>1</v>
      </c>
      <c r="O896" s="47" t="str">
        <f t="shared" ref="O896:O927" si="1044">IF(AND(COUNTIF(I4:I7,$AL$26)=0,COUNTIF(I4:I7,$M896)=0,I7&lt;&gt;""),1,"")</f>
        <v/>
      </c>
      <c r="P896" s="47" t="str">
        <f t="shared" ref="P896:P927" si="1045">IF(AND(COUNTIF(J4:J7,$AL$26)=0,COUNTIF(J4:J7,$M896)=0,J7&lt;&gt;""),1,"")</f>
        <v/>
      </c>
      <c r="Q896" s="47" t="str">
        <f t="shared" ref="Q896:Q927" si="1046">IF(AND(COUNTIF(K4:K7,$AL$26)=0,COUNTIF(K4:K7,$M896)=0,K7&lt;&gt;""),1,"")</f>
        <v/>
      </c>
      <c r="R896" s="201">
        <f t="shared" ref="R896:R927" si="1047">IF(AND(COUNTIF(L4:L6,$AL$26)=0,COUNTIF(L4:L6,$M896)=0,L7&lt;&gt;""),1,"")</f>
        <v>1</v>
      </c>
      <c r="AE896" s="49">
        <f>AG893</f>
        <v>10</v>
      </c>
      <c r="AF896" s="201" t="str">
        <f t="shared" ref="AF896:AF927" si="1048">IF(AND(COUNTIF(Z4:Z6,$AL$26)=0,COUNTIF(Z4:Z6,$AE896)=0,Z7&lt;&gt;""),1,"")</f>
        <v/>
      </c>
      <c r="AG896" s="47" t="str">
        <f t="shared" ref="AG896:AG927" si="1049">IF(AND(COUNTIF(AA4:AA7,$AL$26)=0,COUNTIF(AA4:AA7,$AE896)=0,AA7&lt;&gt;""),1,"")</f>
        <v/>
      </c>
      <c r="AH896" s="47" t="str">
        <f t="shared" ref="AH896:AH927" si="1050">IF(AND(COUNTIF(AB4:AB7,$AL$26)=0,COUNTIF(AB4:AB7,$AE896)=0,AB7&lt;&gt;""),1,"")</f>
        <v/>
      </c>
      <c r="AI896" s="47" t="str">
        <f t="shared" ref="AI896:AI927" si="1051">IF(AND(COUNTIF(AC4:AC7,$AL$26)=0,COUNTIF(AC4:AC7,$AE896)=0,AC7&lt;&gt;""),1,"")</f>
        <v/>
      </c>
      <c r="AJ896" s="201">
        <f t="shared" ref="AJ896:AJ927" si="1052">IF(AND(COUNTIF(AD4:AD6,$AL$26)=0,COUNTIF(AD4:AD6,$AE896)=0,AD7&lt;&gt;""),1,"")</f>
        <v>1</v>
      </c>
      <c r="GS896" s="48">
        <v>6</v>
      </c>
      <c r="GT896" s="47">
        <v>1</v>
      </c>
      <c r="GU896" s="97" t="s">
        <v>240</v>
      </c>
      <c r="GV896" s="93">
        <f t="shared" si="1040"/>
        <v>10</v>
      </c>
      <c r="GW896" s="47" t="s">
        <v>206</v>
      </c>
      <c r="GX896" s="99" t="str">
        <f t="shared" si="1035"/>
        <v>Pe1</v>
      </c>
      <c r="GY896" s="48">
        <f t="shared" si="1042"/>
        <v>0</v>
      </c>
      <c r="GZ896" s="305">
        <f t="shared" si="1036"/>
        <v>0</v>
      </c>
      <c r="HA896" s="95">
        <f t="shared" si="1041"/>
        <v>0</v>
      </c>
      <c r="HB896" s="51">
        <f t="shared" si="1037"/>
        <v>0</v>
      </c>
      <c r="HC896" s="51">
        <f t="shared" si="1038"/>
        <v>0</v>
      </c>
      <c r="HD896" s="453">
        <f t="shared" si="1039"/>
        <v>0</v>
      </c>
    </row>
    <row r="897" spans="13:212">
      <c r="M897" s="49">
        <f t="shared" ref="M897:M928" si="1053">M896</f>
        <v>10</v>
      </c>
      <c r="N897" s="201">
        <f t="shared" si="1043"/>
        <v>1</v>
      </c>
      <c r="O897" s="47" t="str">
        <f t="shared" si="1044"/>
        <v/>
      </c>
      <c r="P897" s="47" t="str">
        <f t="shared" si="1045"/>
        <v/>
      </c>
      <c r="Q897" s="47" t="str">
        <f t="shared" si="1046"/>
        <v/>
      </c>
      <c r="R897" s="201">
        <f t="shared" si="1047"/>
        <v>1</v>
      </c>
      <c r="AE897" s="49">
        <f t="shared" ref="AE897:AE928" si="1054">AE896</f>
        <v>10</v>
      </c>
      <c r="AF897" s="201">
        <f t="shared" si="1048"/>
        <v>1</v>
      </c>
      <c r="AG897" s="47" t="str">
        <f t="shared" si="1049"/>
        <v/>
      </c>
      <c r="AH897" s="47" t="str">
        <f t="shared" si="1050"/>
        <v/>
      </c>
      <c r="AI897" s="47" t="str">
        <f t="shared" si="1051"/>
        <v/>
      </c>
      <c r="AJ897" s="201">
        <f t="shared" si="1052"/>
        <v>1</v>
      </c>
      <c r="GS897" s="48">
        <v>7</v>
      </c>
      <c r="GT897" s="47">
        <v>5</v>
      </c>
      <c r="GU897" s="97" t="s">
        <v>240</v>
      </c>
      <c r="GV897" s="93">
        <f t="shared" si="1040"/>
        <v>10</v>
      </c>
      <c r="GW897" s="47" t="s">
        <v>206</v>
      </c>
      <c r="GX897" s="99" t="str">
        <f t="shared" si="1035"/>
        <v>Ac5</v>
      </c>
      <c r="GY897" s="48">
        <f t="shared" si="1042"/>
        <v>2000</v>
      </c>
      <c r="GZ897" s="305">
        <f t="shared" si="1036"/>
        <v>35711.87835844644</v>
      </c>
      <c r="HA897" s="95">
        <f t="shared" si="1041"/>
        <v>4902.9174058717017</v>
      </c>
      <c r="HB897" s="51">
        <f t="shared" si="1037"/>
        <v>2.8472555324086013E-4</v>
      </c>
      <c r="HC897" s="51">
        <f t="shared" si="1038"/>
        <v>6.7986732334943166E-3</v>
      </c>
      <c r="HD897" s="453">
        <f t="shared" si="1039"/>
        <v>0.21558405563920308</v>
      </c>
    </row>
    <row r="898" spans="13:212">
      <c r="M898" s="49">
        <f t="shared" si="1053"/>
        <v>10</v>
      </c>
      <c r="N898" s="201">
        <f t="shared" si="1043"/>
        <v>1</v>
      </c>
      <c r="O898" s="47">
        <f t="shared" si="1044"/>
        <v>1</v>
      </c>
      <c r="P898" s="47" t="str">
        <f t="shared" si="1045"/>
        <v/>
      </c>
      <c r="Q898" s="47" t="str">
        <f t="shared" si="1046"/>
        <v/>
      </c>
      <c r="R898" s="201">
        <f t="shared" si="1047"/>
        <v>1</v>
      </c>
      <c r="AE898" s="49">
        <f t="shared" si="1054"/>
        <v>10</v>
      </c>
      <c r="AF898" s="201">
        <f t="shared" si="1048"/>
        <v>1</v>
      </c>
      <c r="AG898" s="47" t="str">
        <f t="shared" si="1049"/>
        <v/>
      </c>
      <c r="AH898" s="47" t="str">
        <f t="shared" si="1050"/>
        <v/>
      </c>
      <c r="AI898" s="47" t="str">
        <f t="shared" si="1051"/>
        <v/>
      </c>
      <c r="AJ898" s="201">
        <f t="shared" si="1052"/>
        <v>1</v>
      </c>
      <c r="GS898" s="48">
        <v>7</v>
      </c>
      <c r="GT898" s="47">
        <v>4</v>
      </c>
      <c r="GU898" s="97" t="s">
        <v>240</v>
      </c>
      <c r="GV898" s="93">
        <f t="shared" si="1040"/>
        <v>10</v>
      </c>
      <c r="GW898" s="47" t="s">
        <v>206</v>
      </c>
      <c r="GX898" s="99" t="str">
        <f t="shared" si="1035"/>
        <v>Ac4</v>
      </c>
      <c r="GY898" s="48">
        <f t="shared" si="1042"/>
        <v>500</v>
      </c>
      <c r="GZ898" s="305">
        <f t="shared" si="1036"/>
        <v>28009.316359565833</v>
      </c>
      <c r="HA898" s="95">
        <f t="shared" si="1041"/>
        <v>6251.2196924864211</v>
      </c>
      <c r="HB898" s="51">
        <f t="shared" si="1037"/>
        <v>2.2331415940459617E-4</v>
      </c>
      <c r="HC898" s="51">
        <f t="shared" si="1038"/>
        <v>1.3330731830381013E-3</v>
      </c>
      <c r="HD898" s="453">
        <f t="shared" si="1039"/>
        <v>9.0256079374079479E-3</v>
      </c>
    </row>
    <row r="899" spans="13:212">
      <c r="M899" s="49">
        <f t="shared" si="1053"/>
        <v>10</v>
      </c>
      <c r="N899" s="201">
        <f t="shared" si="1043"/>
        <v>1</v>
      </c>
      <c r="O899" s="47" t="str">
        <f t="shared" si="1044"/>
        <v/>
      </c>
      <c r="P899" s="47" t="str">
        <f t="shared" si="1045"/>
        <v/>
      </c>
      <c r="Q899" s="47" t="str">
        <f t="shared" si="1046"/>
        <v/>
      </c>
      <c r="R899" s="201">
        <f t="shared" si="1047"/>
        <v>1</v>
      </c>
      <c r="AE899" s="49">
        <f t="shared" si="1054"/>
        <v>10</v>
      </c>
      <c r="AF899" s="201">
        <f t="shared" si="1048"/>
        <v>1</v>
      </c>
      <c r="AG899" s="47" t="str">
        <f t="shared" si="1049"/>
        <v/>
      </c>
      <c r="AH899" s="47" t="str">
        <f t="shared" si="1050"/>
        <v/>
      </c>
      <c r="AI899" s="47" t="str">
        <f t="shared" si="1051"/>
        <v/>
      </c>
      <c r="AJ899" s="201">
        <f t="shared" si="1052"/>
        <v>1</v>
      </c>
      <c r="GS899" s="48">
        <v>7</v>
      </c>
      <c r="GT899" s="47">
        <v>3</v>
      </c>
      <c r="GU899" s="97" t="s">
        <v>240</v>
      </c>
      <c r="GV899" s="93">
        <f t="shared" si="1040"/>
        <v>10</v>
      </c>
      <c r="GW899" s="47" t="s">
        <v>206</v>
      </c>
      <c r="GX899" s="99" t="str">
        <f t="shared" si="1035"/>
        <v>Ac3</v>
      </c>
      <c r="GY899" s="48">
        <f t="shared" si="1042"/>
        <v>100</v>
      </c>
      <c r="GZ899" s="305">
        <f t="shared" ref="GZ899:GZ930" si="1055">SUMIF($DS$244:$DS$317,GX899,$EG$244:$EG$317)*$GX$671/$AN$56*$AN$4/$AN$42</f>
        <v>165675.10626683189</v>
      </c>
      <c r="HA899" s="95">
        <f t="shared" si="1041"/>
        <v>1056.841875314695</v>
      </c>
      <c r="HB899" s="51">
        <f t="shared" si="1037"/>
        <v>1.3209032528781863E-3</v>
      </c>
      <c r="HC899" s="51">
        <f t="shared" si="1038"/>
        <v>1.5770255755340737E-3</v>
      </c>
      <c r="HD899" s="453">
        <f t="shared" si="1039"/>
        <v>6.7518740213743668E-4</v>
      </c>
    </row>
    <row r="900" spans="13:212">
      <c r="M900" s="49">
        <f t="shared" si="1053"/>
        <v>10</v>
      </c>
      <c r="N900" s="201">
        <f t="shared" si="1043"/>
        <v>1</v>
      </c>
      <c r="O900" s="47" t="str">
        <f t="shared" si="1044"/>
        <v/>
      </c>
      <c r="P900" s="47" t="str">
        <f t="shared" si="1045"/>
        <v/>
      </c>
      <c r="Q900" s="47">
        <f t="shared" si="1046"/>
        <v>1</v>
      </c>
      <c r="R900" s="201">
        <f t="shared" si="1047"/>
        <v>1</v>
      </c>
      <c r="AE900" s="49">
        <f t="shared" si="1054"/>
        <v>10</v>
      </c>
      <c r="AF900" s="201">
        <f t="shared" si="1048"/>
        <v>1</v>
      </c>
      <c r="AG900" s="47">
        <f t="shared" si="1049"/>
        <v>1</v>
      </c>
      <c r="AH900" s="47" t="str">
        <f t="shared" si="1050"/>
        <v/>
      </c>
      <c r="AI900" s="47">
        <f t="shared" si="1051"/>
        <v>1</v>
      </c>
      <c r="AJ900" s="201">
        <f t="shared" si="1052"/>
        <v>1</v>
      </c>
      <c r="GS900" s="48">
        <v>7</v>
      </c>
      <c r="GT900" s="47">
        <v>2</v>
      </c>
      <c r="GU900" s="97" t="s">
        <v>240</v>
      </c>
      <c r="GV900" s="93">
        <f t="shared" si="1040"/>
        <v>10</v>
      </c>
      <c r="GW900" s="47" t="s">
        <v>206</v>
      </c>
      <c r="GX900" s="99" t="str">
        <f t="shared" si="1035"/>
        <v>Ac2</v>
      </c>
      <c r="GY900" s="48">
        <f t="shared" si="1042"/>
        <v>0</v>
      </c>
      <c r="GZ900" s="305">
        <f t="shared" si="1055"/>
        <v>0</v>
      </c>
      <c r="HA900" s="95">
        <f t="shared" si="1041"/>
        <v>0</v>
      </c>
      <c r="HB900" s="51">
        <f t="shared" si="1037"/>
        <v>0</v>
      </c>
      <c r="HC900" s="51">
        <f t="shared" si="1038"/>
        <v>0</v>
      </c>
      <c r="HD900" s="453">
        <f t="shared" si="1039"/>
        <v>0</v>
      </c>
    </row>
    <row r="901" spans="13:212">
      <c r="M901" s="49">
        <f t="shared" si="1053"/>
        <v>10</v>
      </c>
      <c r="N901" s="201">
        <f t="shared" si="1043"/>
        <v>1</v>
      </c>
      <c r="O901" s="47" t="str">
        <f t="shared" si="1044"/>
        <v/>
      </c>
      <c r="P901" s="47" t="str">
        <f t="shared" si="1045"/>
        <v/>
      </c>
      <c r="Q901" s="47">
        <f t="shared" si="1046"/>
        <v>1</v>
      </c>
      <c r="R901" s="201">
        <f t="shared" si="1047"/>
        <v>1</v>
      </c>
      <c r="AE901" s="49">
        <f t="shared" si="1054"/>
        <v>10</v>
      </c>
      <c r="AF901" s="201">
        <f t="shared" si="1048"/>
        <v>1</v>
      </c>
      <c r="AG901" s="47">
        <f t="shared" si="1049"/>
        <v>1</v>
      </c>
      <c r="AH901" s="47" t="str">
        <f t="shared" si="1050"/>
        <v/>
      </c>
      <c r="AI901" s="47">
        <f t="shared" si="1051"/>
        <v>1</v>
      </c>
      <c r="AJ901" s="201">
        <f t="shared" si="1052"/>
        <v>1</v>
      </c>
      <c r="GS901" s="48">
        <v>7</v>
      </c>
      <c r="GT901" s="47">
        <v>1</v>
      </c>
      <c r="GU901" s="97" t="s">
        <v>240</v>
      </c>
      <c r="GV901" s="93">
        <f t="shared" si="1040"/>
        <v>10</v>
      </c>
      <c r="GW901" s="47" t="s">
        <v>206</v>
      </c>
      <c r="GX901" s="99" t="str">
        <f t="shared" si="1035"/>
        <v>Ac1</v>
      </c>
      <c r="GY901" s="48">
        <f t="shared" si="1042"/>
        <v>0</v>
      </c>
      <c r="GZ901" s="305">
        <f t="shared" si="1055"/>
        <v>0</v>
      </c>
      <c r="HA901" s="95">
        <f t="shared" si="1041"/>
        <v>0</v>
      </c>
      <c r="HB901" s="51">
        <f t="shared" si="1037"/>
        <v>0</v>
      </c>
      <c r="HC901" s="51">
        <f t="shared" si="1038"/>
        <v>0</v>
      </c>
      <c r="HD901" s="453">
        <f t="shared" si="1039"/>
        <v>0</v>
      </c>
    </row>
    <row r="902" spans="13:212">
      <c r="M902" s="49">
        <f t="shared" si="1053"/>
        <v>10</v>
      </c>
      <c r="N902" s="201">
        <f t="shared" si="1043"/>
        <v>1</v>
      </c>
      <c r="O902" s="47" t="str">
        <f t="shared" si="1044"/>
        <v/>
      </c>
      <c r="P902" s="47" t="str">
        <f t="shared" si="1045"/>
        <v/>
      </c>
      <c r="Q902" s="47" t="str">
        <f t="shared" si="1046"/>
        <v/>
      </c>
      <c r="R902" s="201">
        <f t="shared" si="1047"/>
        <v>1</v>
      </c>
      <c r="AE902" s="49">
        <f t="shared" si="1054"/>
        <v>10</v>
      </c>
      <c r="AF902" s="201">
        <f t="shared" si="1048"/>
        <v>1</v>
      </c>
      <c r="AG902" s="47">
        <f t="shared" si="1049"/>
        <v>1</v>
      </c>
      <c r="AH902" s="47" t="str">
        <f t="shared" si="1050"/>
        <v/>
      </c>
      <c r="AI902" s="47" t="str">
        <f t="shared" si="1051"/>
        <v/>
      </c>
      <c r="AJ902" s="201">
        <f t="shared" si="1052"/>
        <v>1</v>
      </c>
      <c r="GS902" s="48">
        <v>8</v>
      </c>
      <c r="GT902" s="47">
        <v>5</v>
      </c>
      <c r="GU902" s="97" t="s">
        <v>240</v>
      </c>
      <c r="GV902" s="93">
        <f t="shared" si="1040"/>
        <v>10</v>
      </c>
      <c r="GW902" s="47" t="s">
        <v>206</v>
      </c>
      <c r="GX902" s="99" t="str">
        <f t="shared" si="1035"/>
        <v>Kg5</v>
      </c>
      <c r="GY902" s="48">
        <f t="shared" si="1042"/>
        <v>2000</v>
      </c>
      <c r="GZ902" s="305">
        <f t="shared" si="1055"/>
        <v>9453.144271353467</v>
      </c>
      <c r="HA902" s="95">
        <f t="shared" si="1041"/>
        <v>18522.132422181989</v>
      </c>
      <c r="HB902" s="51">
        <f t="shared" si="1037"/>
        <v>7.5368528799051192E-5</v>
      </c>
      <c r="HC902" s="51">
        <f t="shared" si="1038"/>
        <v>1.7996487971014363E-3</v>
      </c>
      <c r="HD902" s="453">
        <f t="shared" si="1039"/>
        <v>5.7066367669200806E-2</v>
      </c>
    </row>
    <row r="903" spans="13:212">
      <c r="M903" s="49">
        <f t="shared" si="1053"/>
        <v>10</v>
      </c>
      <c r="N903" s="201">
        <f t="shared" si="1043"/>
        <v>1</v>
      </c>
      <c r="O903" s="47">
        <f t="shared" si="1044"/>
        <v>1</v>
      </c>
      <c r="P903" s="47" t="str">
        <f t="shared" si="1045"/>
        <v/>
      </c>
      <c r="Q903" s="47" t="str">
        <f t="shared" si="1046"/>
        <v/>
      </c>
      <c r="R903" s="201">
        <f t="shared" si="1047"/>
        <v>1</v>
      </c>
      <c r="AE903" s="49">
        <f t="shared" si="1054"/>
        <v>10</v>
      </c>
      <c r="AF903" s="201">
        <f t="shared" si="1048"/>
        <v>1</v>
      </c>
      <c r="AG903" s="47">
        <f t="shared" si="1049"/>
        <v>1</v>
      </c>
      <c r="AH903" s="47" t="str">
        <f t="shared" si="1050"/>
        <v/>
      </c>
      <c r="AI903" s="47" t="str">
        <f t="shared" si="1051"/>
        <v/>
      </c>
      <c r="AJ903" s="201">
        <f t="shared" si="1052"/>
        <v>1</v>
      </c>
      <c r="GS903" s="48">
        <v>8</v>
      </c>
      <c r="GT903" s="47">
        <v>4</v>
      </c>
      <c r="GU903" s="97" t="s">
        <v>240</v>
      </c>
      <c r="GV903" s="93">
        <f t="shared" si="1040"/>
        <v>10</v>
      </c>
      <c r="GW903" s="47" t="s">
        <v>206</v>
      </c>
      <c r="GX903" s="99" t="str">
        <f t="shared" si="1035"/>
        <v>Kg4</v>
      </c>
      <c r="GY903" s="48">
        <f t="shared" si="1042"/>
        <v>500</v>
      </c>
      <c r="GZ903" s="305">
        <f t="shared" si="1055"/>
        <v>22407.453087652662</v>
      </c>
      <c r="HA903" s="95">
        <f t="shared" si="1041"/>
        <v>7814.0246156080275</v>
      </c>
      <c r="HB903" s="51">
        <f t="shared" si="1037"/>
        <v>1.786513275236769E-4</v>
      </c>
      <c r="HC903" s="51">
        <f t="shared" si="1038"/>
        <v>1.0664585464304807E-3</v>
      </c>
      <c r="HD903" s="453">
        <f t="shared" si="1039"/>
        <v>7.2204863499263569E-3</v>
      </c>
    </row>
    <row r="904" spans="13:212">
      <c r="M904" s="49">
        <f t="shared" si="1053"/>
        <v>10</v>
      </c>
      <c r="N904" s="201">
        <f t="shared" si="1043"/>
        <v>1</v>
      </c>
      <c r="O904" s="47">
        <f t="shared" si="1044"/>
        <v>1</v>
      </c>
      <c r="P904" s="47" t="str">
        <f t="shared" si="1045"/>
        <v/>
      </c>
      <c r="Q904" s="47" t="str">
        <f t="shared" si="1046"/>
        <v/>
      </c>
      <c r="R904" s="201">
        <f t="shared" si="1047"/>
        <v>1</v>
      </c>
      <c r="AE904" s="49">
        <f t="shared" si="1054"/>
        <v>10</v>
      </c>
      <c r="AF904" s="201" t="str">
        <f t="shared" si="1048"/>
        <v/>
      </c>
      <c r="AG904" s="47">
        <f t="shared" si="1049"/>
        <v>1</v>
      </c>
      <c r="AH904" s="47" t="str">
        <f t="shared" si="1050"/>
        <v/>
      </c>
      <c r="AI904" s="47" t="str">
        <f t="shared" si="1051"/>
        <v/>
      </c>
      <c r="AJ904" s="201">
        <f t="shared" si="1052"/>
        <v>1</v>
      </c>
      <c r="GS904" s="48">
        <v>8</v>
      </c>
      <c r="GT904" s="47">
        <v>3</v>
      </c>
      <c r="GU904" s="97" t="s">
        <v>240</v>
      </c>
      <c r="GV904" s="93">
        <f t="shared" si="1040"/>
        <v>10</v>
      </c>
      <c r="GW904" s="47" t="s">
        <v>206</v>
      </c>
      <c r="GX904" s="99" t="str">
        <f t="shared" si="1035"/>
        <v>Kg3</v>
      </c>
      <c r="GY904" s="48">
        <f t="shared" si="1042"/>
        <v>100</v>
      </c>
      <c r="GZ904" s="305">
        <f t="shared" si="1055"/>
        <v>18585.348459420242</v>
      </c>
      <c r="HA904" s="95">
        <f t="shared" si="1041"/>
        <v>9420.9904313767111</v>
      </c>
      <c r="HB904" s="51">
        <f t="shared" si="1037"/>
        <v>1.4817824952159138E-4</v>
      </c>
      <c r="HC904" s="51">
        <f t="shared" si="1038"/>
        <v>1.7690992033234798E-4</v>
      </c>
      <c r="HD904" s="453">
        <f t="shared" si="1039"/>
        <v>7.5742176521827829E-5</v>
      </c>
    </row>
    <row r="905" spans="13:212">
      <c r="M905" s="49">
        <f t="shared" si="1053"/>
        <v>10</v>
      </c>
      <c r="N905" s="201">
        <f t="shared" si="1043"/>
        <v>1</v>
      </c>
      <c r="O905" s="47">
        <f t="shared" si="1044"/>
        <v>1</v>
      </c>
      <c r="P905" s="47" t="str">
        <f t="shared" si="1045"/>
        <v/>
      </c>
      <c r="Q905" s="47" t="str">
        <f t="shared" si="1046"/>
        <v/>
      </c>
      <c r="R905" s="201" t="str">
        <f t="shared" si="1047"/>
        <v/>
      </c>
      <c r="AE905" s="49">
        <f t="shared" si="1054"/>
        <v>10</v>
      </c>
      <c r="AF905" s="201" t="str">
        <f t="shared" si="1048"/>
        <v/>
      </c>
      <c r="AG905" s="47">
        <f t="shared" si="1049"/>
        <v>1</v>
      </c>
      <c r="AH905" s="47" t="str">
        <f t="shared" si="1050"/>
        <v/>
      </c>
      <c r="AI905" s="47" t="str">
        <f t="shared" si="1051"/>
        <v/>
      </c>
      <c r="AJ905" s="201" t="str">
        <f t="shared" si="1052"/>
        <v/>
      </c>
      <c r="GS905" s="48">
        <v>8</v>
      </c>
      <c r="GT905" s="47">
        <v>2</v>
      </c>
      <c r="GU905" s="97" t="s">
        <v>240</v>
      </c>
      <c r="GV905" s="93">
        <f t="shared" si="1040"/>
        <v>10</v>
      </c>
      <c r="GW905" s="47" t="s">
        <v>206</v>
      </c>
      <c r="GX905" s="99" t="str">
        <f t="shared" si="1035"/>
        <v>Kg2</v>
      </c>
      <c r="GY905" s="48">
        <f t="shared" si="1042"/>
        <v>0</v>
      </c>
      <c r="GZ905" s="305">
        <f t="shared" si="1055"/>
        <v>0</v>
      </c>
      <c r="HA905" s="95">
        <f t="shared" si="1041"/>
        <v>0</v>
      </c>
      <c r="HB905" s="51">
        <f t="shared" si="1037"/>
        <v>0</v>
      </c>
      <c r="HC905" s="51">
        <f t="shared" si="1038"/>
        <v>0</v>
      </c>
      <c r="HD905" s="453">
        <f t="shared" si="1039"/>
        <v>0</v>
      </c>
    </row>
    <row r="906" spans="13:212">
      <c r="M906" s="49">
        <f t="shared" si="1053"/>
        <v>10</v>
      </c>
      <c r="N906" s="201" t="str">
        <f t="shared" si="1043"/>
        <v/>
      </c>
      <c r="O906" s="47">
        <f t="shared" si="1044"/>
        <v>1</v>
      </c>
      <c r="P906" s="47" t="str">
        <f t="shared" si="1045"/>
        <v/>
      </c>
      <c r="Q906" s="47">
        <f t="shared" si="1046"/>
        <v>1</v>
      </c>
      <c r="R906" s="201" t="str">
        <f t="shared" si="1047"/>
        <v/>
      </c>
      <c r="AE906" s="49">
        <f t="shared" si="1054"/>
        <v>10</v>
      </c>
      <c r="AF906" s="201" t="str">
        <f t="shared" si="1048"/>
        <v/>
      </c>
      <c r="AG906" s="47">
        <f t="shared" si="1049"/>
        <v>1</v>
      </c>
      <c r="AH906" s="47">
        <f t="shared" si="1050"/>
        <v>1</v>
      </c>
      <c r="AI906" s="47">
        <f t="shared" si="1051"/>
        <v>1</v>
      </c>
      <c r="AJ906" s="201" t="str">
        <f t="shared" si="1052"/>
        <v/>
      </c>
      <c r="GS906" s="48">
        <v>8</v>
      </c>
      <c r="GT906" s="47">
        <v>1</v>
      </c>
      <c r="GU906" s="97" t="s">
        <v>240</v>
      </c>
      <c r="GV906" s="93">
        <f t="shared" si="1040"/>
        <v>10</v>
      </c>
      <c r="GW906" s="47" t="s">
        <v>206</v>
      </c>
      <c r="GX906" s="99" t="str">
        <f t="shared" si="1035"/>
        <v>Kg1</v>
      </c>
      <c r="GY906" s="48">
        <f t="shared" si="1042"/>
        <v>0</v>
      </c>
      <c r="GZ906" s="305">
        <f t="shared" si="1055"/>
        <v>0</v>
      </c>
      <c r="HA906" s="95">
        <f t="shared" si="1041"/>
        <v>0</v>
      </c>
      <c r="HB906" s="51">
        <f t="shared" si="1037"/>
        <v>0</v>
      </c>
      <c r="HC906" s="51">
        <f t="shared" si="1038"/>
        <v>0</v>
      </c>
      <c r="HD906" s="453">
        <f t="shared" si="1039"/>
        <v>0</v>
      </c>
    </row>
    <row r="907" spans="13:212">
      <c r="M907" s="49">
        <f t="shared" si="1053"/>
        <v>10</v>
      </c>
      <c r="N907" s="201" t="str">
        <f t="shared" si="1043"/>
        <v/>
      </c>
      <c r="O907" s="47">
        <f t="shared" si="1044"/>
        <v>1</v>
      </c>
      <c r="P907" s="47" t="str">
        <f t="shared" si="1045"/>
        <v/>
      </c>
      <c r="Q907" s="47">
        <f t="shared" si="1046"/>
        <v>1</v>
      </c>
      <c r="R907" s="201" t="str">
        <f t="shared" si="1047"/>
        <v/>
      </c>
      <c r="AE907" s="49">
        <f t="shared" si="1054"/>
        <v>10</v>
      </c>
      <c r="AF907" s="201">
        <f t="shared" si="1048"/>
        <v>1</v>
      </c>
      <c r="AG907" s="47">
        <f t="shared" si="1049"/>
        <v>1</v>
      </c>
      <c r="AH907" s="47" t="str">
        <f t="shared" si="1050"/>
        <v/>
      </c>
      <c r="AI907" s="47">
        <f t="shared" si="1051"/>
        <v>1</v>
      </c>
      <c r="AJ907" s="201" t="str">
        <f t="shared" si="1052"/>
        <v/>
      </c>
      <c r="GS907" s="48">
        <v>9</v>
      </c>
      <c r="GT907" s="47">
        <v>5</v>
      </c>
      <c r="GU907" s="97" t="s">
        <v>240</v>
      </c>
      <c r="GV907" s="93">
        <f t="shared" si="1040"/>
        <v>10</v>
      </c>
      <c r="GW907" s="47" t="s">
        <v>206</v>
      </c>
      <c r="GX907" s="99" t="str">
        <f t="shared" si="1035"/>
        <v>Qn5</v>
      </c>
      <c r="GY907" s="48">
        <f t="shared" si="1042"/>
        <v>1000</v>
      </c>
      <c r="GZ907" s="305">
        <f t="shared" si="1055"/>
        <v>58819.564355088245</v>
      </c>
      <c r="HA907" s="95">
        <f t="shared" si="1041"/>
        <v>2976.7712821363912</v>
      </c>
      <c r="HB907" s="51">
        <f t="shared" si="1037"/>
        <v>4.6895973474965193E-4</v>
      </c>
      <c r="HC907" s="51">
        <f t="shared" si="1038"/>
        <v>5.5989073687600244E-3</v>
      </c>
      <c r="HD907" s="453">
        <f t="shared" si="1039"/>
        <v>8.4338163390305948E-2</v>
      </c>
    </row>
    <row r="908" spans="13:212">
      <c r="M908" s="49">
        <f t="shared" si="1053"/>
        <v>10</v>
      </c>
      <c r="N908" s="201" t="str">
        <f t="shared" si="1043"/>
        <v/>
      </c>
      <c r="O908" s="47">
        <f t="shared" si="1044"/>
        <v>1</v>
      </c>
      <c r="P908" s="47" t="str">
        <f t="shared" si="1045"/>
        <v/>
      </c>
      <c r="Q908" s="47">
        <f t="shared" si="1046"/>
        <v>1</v>
      </c>
      <c r="R908" s="201">
        <f t="shared" si="1047"/>
        <v>1</v>
      </c>
      <c r="AE908" s="49">
        <f t="shared" si="1054"/>
        <v>10</v>
      </c>
      <c r="AF908" s="201">
        <f t="shared" si="1048"/>
        <v>1</v>
      </c>
      <c r="AG908" s="47">
        <f t="shared" si="1049"/>
        <v>1</v>
      </c>
      <c r="AH908" s="47" t="str">
        <f t="shared" si="1050"/>
        <v/>
      </c>
      <c r="AI908" s="47">
        <f t="shared" si="1051"/>
        <v>1</v>
      </c>
      <c r="AJ908" s="201">
        <f t="shared" si="1052"/>
        <v>1</v>
      </c>
      <c r="GS908" s="48">
        <v>9</v>
      </c>
      <c r="GT908" s="47">
        <v>4</v>
      </c>
      <c r="GU908" s="97" t="s">
        <v>240</v>
      </c>
      <c r="GV908" s="93">
        <f t="shared" si="1040"/>
        <v>10</v>
      </c>
      <c r="GW908" s="47" t="s">
        <v>206</v>
      </c>
      <c r="GX908" s="99" t="str">
        <f t="shared" si="1035"/>
        <v>Qn4</v>
      </c>
      <c r="GY908" s="48">
        <f t="shared" si="1042"/>
        <v>200</v>
      </c>
      <c r="GZ908" s="305">
        <f t="shared" si="1055"/>
        <v>66662.172935766677</v>
      </c>
      <c r="HA908" s="95">
        <f t="shared" si="1041"/>
        <v>2626.5628960026979</v>
      </c>
      <c r="HB908" s="51">
        <f t="shared" si="1037"/>
        <v>5.314876993829388E-4</v>
      </c>
      <c r="HC908" s="51">
        <f t="shared" si="1038"/>
        <v>1.2690856702522724E-3</v>
      </c>
      <c r="HD908" s="453">
        <f t="shared" si="1039"/>
        <v>2.4012773252868641E-3</v>
      </c>
    </row>
    <row r="909" spans="13:212">
      <c r="M909" s="49">
        <f t="shared" si="1053"/>
        <v>10</v>
      </c>
      <c r="N909" s="201">
        <f t="shared" si="1043"/>
        <v>1</v>
      </c>
      <c r="O909" s="47">
        <f t="shared" si="1044"/>
        <v>1</v>
      </c>
      <c r="P909" s="47" t="str">
        <f t="shared" si="1045"/>
        <v/>
      </c>
      <c r="Q909" s="47">
        <f t="shared" si="1046"/>
        <v>1</v>
      </c>
      <c r="R909" s="201">
        <f t="shared" si="1047"/>
        <v>1</v>
      </c>
      <c r="AE909" s="49">
        <f t="shared" si="1054"/>
        <v>10</v>
      </c>
      <c r="AF909" s="201" t="str">
        <f t="shared" si="1048"/>
        <v/>
      </c>
      <c r="AG909" s="47">
        <f t="shared" si="1049"/>
        <v>1</v>
      </c>
      <c r="AH909" s="47" t="str">
        <f t="shared" si="1050"/>
        <v/>
      </c>
      <c r="AI909" s="47">
        <f t="shared" si="1051"/>
        <v>1</v>
      </c>
      <c r="AJ909" s="201">
        <f t="shared" si="1052"/>
        <v>1</v>
      </c>
      <c r="GS909" s="48">
        <v>9</v>
      </c>
      <c r="GT909" s="47">
        <v>3</v>
      </c>
      <c r="GU909" s="97" t="s">
        <v>240</v>
      </c>
      <c r="GV909" s="93">
        <f t="shared" si="1040"/>
        <v>10</v>
      </c>
      <c r="GW909" s="47" t="s">
        <v>206</v>
      </c>
      <c r="GX909" s="99" t="str">
        <f t="shared" si="1035"/>
        <v>Qn3</v>
      </c>
      <c r="GY909" s="48">
        <f t="shared" si="1042"/>
        <v>100</v>
      </c>
      <c r="GZ909" s="305">
        <f t="shared" si="1055"/>
        <v>438614.22364231769</v>
      </c>
      <c r="HA909" s="95">
        <f t="shared" si="1041"/>
        <v>399.19450980409795</v>
      </c>
      <c r="HB909" s="51">
        <f t="shared" si="1037"/>
        <v>3.4970066887095568E-3</v>
      </c>
      <c r="HC909" s="51">
        <f t="shared" si="1038"/>
        <v>4.1750741198434129E-3</v>
      </c>
      <c r="HD909" s="453">
        <f t="shared" si="1039"/>
        <v>1.7875153659151367E-3</v>
      </c>
    </row>
    <row r="910" spans="13:212">
      <c r="M910" s="49">
        <f t="shared" si="1053"/>
        <v>10</v>
      </c>
      <c r="N910" s="201">
        <f t="shared" si="1043"/>
        <v>1</v>
      </c>
      <c r="O910" s="47">
        <f t="shared" si="1044"/>
        <v>1</v>
      </c>
      <c r="P910" s="47" t="str">
        <f t="shared" si="1045"/>
        <v/>
      </c>
      <c r="Q910" s="47" t="str">
        <f t="shared" si="1046"/>
        <v/>
      </c>
      <c r="R910" s="201">
        <f t="shared" si="1047"/>
        <v>1</v>
      </c>
      <c r="AE910" s="49">
        <f t="shared" si="1054"/>
        <v>10</v>
      </c>
      <c r="AF910" s="201" t="str">
        <f t="shared" si="1048"/>
        <v/>
      </c>
      <c r="AG910" s="47" t="str">
        <f t="shared" si="1049"/>
        <v/>
      </c>
      <c r="AH910" s="47" t="str">
        <f t="shared" si="1050"/>
        <v/>
      </c>
      <c r="AI910" s="47" t="str">
        <f t="shared" si="1051"/>
        <v/>
      </c>
      <c r="AJ910" s="201">
        <f t="shared" si="1052"/>
        <v>1</v>
      </c>
      <c r="GS910" s="48">
        <v>9</v>
      </c>
      <c r="GT910" s="47">
        <v>2</v>
      </c>
      <c r="GU910" s="97" t="s">
        <v>240</v>
      </c>
      <c r="GV910" s="93">
        <f t="shared" si="1040"/>
        <v>10</v>
      </c>
      <c r="GW910" s="47" t="s">
        <v>206</v>
      </c>
      <c r="GX910" s="99" t="str">
        <f t="shared" si="1035"/>
        <v>Qn2</v>
      </c>
      <c r="GY910" s="48">
        <f t="shared" si="1042"/>
        <v>0</v>
      </c>
      <c r="GZ910" s="305">
        <f t="shared" si="1055"/>
        <v>0</v>
      </c>
      <c r="HA910" s="95">
        <f t="shared" si="1041"/>
        <v>0</v>
      </c>
      <c r="HB910" s="51">
        <f t="shared" si="1037"/>
        <v>0</v>
      </c>
      <c r="HC910" s="51">
        <f t="shared" si="1038"/>
        <v>0</v>
      </c>
      <c r="HD910" s="453">
        <f t="shared" si="1039"/>
        <v>0</v>
      </c>
    </row>
    <row r="911" spans="13:212">
      <c r="M911" s="49">
        <f t="shared" si="1053"/>
        <v>10</v>
      </c>
      <c r="N911" s="201">
        <f t="shared" si="1043"/>
        <v>1</v>
      </c>
      <c r="O911" s="47">
        <f t="shared" si="1044"/>
        <v>1</v>
      </c>
      <c r="P911" s="47" t="str">
        <f t="shared" si="1045"/>
        <v/>
      </c>
      <c r="Q911" s="47" t="str">
        <f t="shared" si="1046"/>
        <v/>
      </c>
      <c r="R911" s="201" t="str">
        <f t="shared" si="1047"/>
        <v/>
      </c>
      <c r="AE911" s="49">
        <f t="shared" si="1054"/>
        <v>10</v>
      </c>
      <c r="AF911" s="201" t="str">
        <f t="shared" si="1048"/>
        <v/>
      </c>
      <c r="AG911" s="47" t="str">
        <f t="shared" si="1049"/>
        <v/>
      </c>
      <c r="AH911" s="47" t="str">
        <f t="shared" si="1050"/>
        <v/>
      </c>
      <c r="AI911" s="47" t="str">
        <f t="shared" si="1051"/>
        <v/>
      </c>
      <c r="AJ911" s="201" t="str">
        <f t="shared" si="1052"/>
        <v/>
      </c>
      <c r="GS911" s="48">
        <v>9</v>
      </c>
      <c r="GT911" s="47">
        <v>1</v>
      </c>
      <c r="GU911" s="97" t="s">
        <v>240</v>
      </c>
      <c r="GV911" s="93">
        <f t="shared" si="1040"/>
        <v>10</v>
      </c>
      <c r="GW911" s="47" t="s">
        <v>206</v>
      </c>
      <c r="GX911" s="99" t="str">
        <f t="shared" si="1035"/>
        <v>Qn1</v>
      </c>
      <c r="GY911" s="48">
        <f t="shared" si="1042"/>
        <v>0</v>
      </c>
      <c r="GZ911" s="305">
        <f t="shared" si="1055"/>
        <v>0</v>
      </c>
      <c r="HA911" s="95">
        <f t="shared" si="1041"/>
        <v>0</v>
      </c>
      <c r="HB911" s="51">
        <f t="shared" si="1037"/>
        <v>0</v>
      </c>
      <c r="HC911" s="51">
        <f t="shared" si="1038"/>
        <v>0</v>
      </c>
      <c r="HD911" s="453">
        <f t="shared" si="1039"/>
        <v>0</v>
      </c>
    </row>
    <row r="912" spans="13:212">
      <c r="M912" s="49">
        <f t="shared" si="1053"/>
        <v>10</v>
      </c>
      <c r="N912" s="201">
        <f t="shared" si="1043"/>
        <v>1</v>
      </c>
      <c r="O912" s="47">
        <f t="shared" si="1044"/>
        <v>1</v>
      </c>
      <c r="P912" s="47" t="str">
        <f t="shared" si="1045"/>
        <v/>
      </c>
      <c r="Q912" s="47" t="str">
        <f t="shared" si="1046"/>
        <v/>
      </c>
      <c r="R912" s="201" t="str">
        <f t="shared" si="1047"/>
        <v/>
      </c>
      <c r="AE912" s="49">
        <f t="shared" si="1054"/>
        <v>10</v>
      </c>
      <c r="AF912" s="201">
        <f t="shared" si="1048"/>
        <v>1</v>
      </c>
      <c r="AG912" s="47" t="str">
        <f t="shared" si="1049"/>
        <v/>
      </c>
      <c r="AH912" s="47" t="str">
        <f t="shared" si="1050"/>
        <v/>
      </c>
      <c r="AI912" s="47" t="str">
        <f t="shared" si="1051"/>
        <v/>
      </c>
      <c r="AJ912" s="201" t="str">
        <f t="shared" si="1052"/>
        <v/>
      </c>
      <c r="GS912" s="48">
        <v>10</v>
      </c>
      <c r="GT912" s="47">
        <v>5</v>
      </c>
      <c r="GU912" s="97" t="s">
        <v>240</v>
      </c>
      <c r="GV912" s="93">
        <f t="shared" si="1040"/>
        <v>10</v>
      </c>
      <c r="GW912" s="47" t="s">
        <v>206</v>
      </c>
      <c r="GX912" s="99" t="str">
        <f t="shared" si="1035"/>
        <v>Jk5</v>
      </c>
      <c r="GY912" s="48">
        <f t="shared" si="1042"/>
        <v>1000</v>
      </c>
      <c r="GZ912" s="305">
        <f t="shared" si="1055"/>
        <v>38232.71683080736</v>
      </c>
      <c r="HA912" s="95">
        <f t="shared" si="1041"/>
        <v>4579.6481263636788</v>
      </c>
      <c r="HB912" s="51">
        <f t="shared" si="1037"/>
        <v>3.0482382758727374E-4</v>
      </c>
      <c r="HC912" s="51">
        <f t="shared" si="1038"/>
        <v>3.6392897896940159E-3</v>
      </c>
      <c r="HD912" s="453">
        <f t="shared" si="1039"/>
        <v>5.4819806203698862E-2</v>
      </c>
    </row>
    <row r="913" spans="13:212">
      <c r="M913" s="49">
        <f t="shared" si="1053"/>
        <v>10</v>
      </c>
      <c r="N913" s="201">
        <f t="shared" si="1043"/>
        <v>1</v>
      </c>
      <c r="O913" s="47" t="str">
        <f t="shared" si="1044"/>
        <v/>
      </c>
      <c r="P913" s="47" t="str">
        <f t="shared" si="1045"/>
        <v/>
      </c>
      <c r="Q913" s="47" t="str">
        <f t="shared" si="1046"/>
        <v/>
      </c>
      <c r="R913" s="201" t="str">
        <f t="shared" si="1047"/>
        <v/>
      </c>
      <c r="AE913" s="49">
        <f t="shared" si="1054"/>
        <v>10</v>
      </c>
      <c r="AF913" s="201">
        <f t="shared" si="1048"/>
        <v>1</v>
      </c>
      <c r="AG913" s="47" t="str">
        <f t="shared" si="1049"/>
        <v/>
      </c>
      <c r="AH913" s="47" t="str">
        <f t="shared" si="1050"/>
        <v/>
      </c>
      <c r="AI913" s="47" t="str">
        <f t="shared" si="1051"/>
        <v/>
      </c>
      <c r="AJ913" s="201" t="str">
        <f t="shared" si="1052"/>
        <v/>
      </c>
      <c r="GS913" s="48">
        <v>10</v>
      </c>
      <c r="GT913" s="47">
        <v>4</v>
      </c>
      <c r="GU913" s="97" t="s">
        <v>240</v>
      </c>
      <c r="GV913" s="93">
        <f t="shared" si="1040"/>
        <v>10</v>
      </c>
      <c r="GW913" s="47" t="s">
        <v>206</v>
      </c>
      <c r="GX913" s="99" t="str">
        <f t="shared" si="1035"/>
        <v>Jk4</v>
      </c>
      <c r="GY913" s="48">
        <f t="shared" si="1042"/>
        <v>200</v>
      </c>
      <c r="GZ913" s="305">
        <f t="shared" si="1055"/>
        <v>127442.3894360245</v>
      </c>
      <c r="HA913" s="95">
        <f t="shared" si="1041"/>
        <v>1373.8944379091038</v>
      </c>
      <c r="HB913" s="51">
        <f t="shared" si="1037"/>
        <v>1.0160794252909123E-3</v>
      </c>
      <c r="HC913" s="51">
        <f t="shared" si="1038"/>
        <v>2.4261931931293438E-3</v>
      </c>
      <c r="HD913" s="453">
        <f t="shared" si="1039"/>
        <v>4.5906772395190049E-3</v>
      </c>
    </row>
    <row r="914" spans="13:212">
      <c r="M914" s="49">
        <f t="shared" si="1053"/>
        <v>10</v>
      </c>
      <c r="N914" s="201">
        <f t="shared" si="1043"/>
        <v>1</v>
      </c>
      <c r="O914" s="47" t="str">
        <f t="shared" si="1044"/>
        <v/>
      </c>
      <c r="P914" s="47" t="str">
        <f t="shared" si="1045"/>
        <v/>
      </c>
      <c r="Q914" s="47" t="str">
        <f t="shared" si="1046"/>
        <v/>
      </c>
      <c r="R914" s="201">
        <f t="shared" si="1047"/>
        <v>1</v>
      </c>
      <c r="AE914" s="49">
        <f t="shared" si="1054"/>
        <v>10</v>
      </c>
      <c r="AF914" s="201">
        <f t="shared" si="1048"/>
        <v>1</v>
      </c>
      <c r="AG914" s="47">
        <f t="shared" si="1049"/>
        <v>1</v>
      </c>
      <c r="AH914" s="47">
        <f t="shared" si="1050"/>
        <v>1</v>
      </c>
      <c r="AI914" s="47" t="str">
        <f t="shared" si="1051"/>
        <v/>
      </c>
      <c r="AJ914" s="201">
        <f t="shared" si="1052"/>
        <v>1</v>
      </c>
      <c r="GS914" s="48">
        <v>10</v>
      </c>
      <c r="GT914" s="47">
        <v>3</v>
      </c>
      <c r="GU914" s="97" t="s">
        <v>240</v>
      </c>
      <c r="GV914" s="93">
        <f t="shared" si="1040"/>
        <v>10</v>
      </c>
      <c r="GW914" s="47" t="s">
        <v>206</v>
      </c>
      <c r="GX914" s="99" t="str">
        <f t="shared" si="1035"/>
        <v>Jk3</v>
      </c>
      <c r="GY914" s="48">
        <f t="shared" si="1042"/>
        <v>100</v>
      </c>
      <c r="GZ914" s="305">
        <f t="shared" si="1055"/>
        <v>86023.612869316552</v>
      </c>
      <c r="HA914" s="95">
        <f t="shared" si="1041"/>
        <v>2035.3991672727461</v>
      </c>
      <c r="HB914" s="51">
        <f t="shared" si="1037"/>
        <v>6.8585361207136586E-4</v>
      </c>
      <c r="HC914" s="51">
        <f t="shared" si="1038"/>
        <v>8.1884020268115359E-4</v>
      </c>
      <c r="HD914" s="453">
        <f t="shared" si="1039"/>
        <v>3.5057807418674593E-4</v>
      </c>
    </row>
    <row r="915" spans="13:212">
      <c r="M915" s="49">
        <f t="shared" si="1053"/>
        <v>10</v>
      </c>
      <c r="N915" s="201">
        <f t="shared" si="1043"/>
        <v>1</v>
      </c>
      <c r="O915" s="47" t="str">
        <f t="shared" si="1044"/>
        <v/>
      </c>
      <c r="P915" s="47" t="str">
        <f t="shared" si="1045"/>
        <v/>
      </c>
      <c r="Q915" s="47" t="str">
        <f t="shared" si="1046"/>
        <v/>
      </c>
      <c r="R915" s="201">
        <f t="shared" si="1047"/>
        <v>1</v>
      </c>
      <c r="AE915" s="49">
        <f t="shared" si="1054"/>
        <v>10</v>
      </c>
      <c r="AF915" s="201">
        <f t="shared" si="1048"/>
        <v>1</v>
      </c>
      <c r="AG915" s="47">
        <f t="shared" si="1049"/>
        <v>1</v>
      </c>
      <c r="AH915" s="47">
        <f t="shared" si="1050"/>
        <v>1</v>
      </c>
      <c r="AI915" s="47" t="str">
        <f t="shared" si="1051"/>
        <v/>
      </c>
      <c r="AJ915" s="201">
        <f t="shared" si="1052"/>
        <v>1</v>
      </c>
      <c r="GS915" s="48">
        <v>10</v>
      </c>
      <c r="GT915" s="47">
        <v>2</v>
      </c>
      <c r="GU915" s="97" t="s">
        <v>240</v>
      </c>
      <c r="GV915" s="93">
        <f t="shared" si="1040"/>
        <v>10</v>
      </c>
      <c r="GW915" s="47" t="s">
        <v>206</v>
      </c>
      <c r="GX915" s="99" t="str">
        <f t="shared" si="1035"/>
        <v>Jk2</v>
      </c>
      <c r="GY915" s="48">
        <f t="shared" si="1042"/>
        <v>0</v>
      </c>
      <c r="GZ915" s="305">
        <f t="shared" si="1055"/>
        <v>0</v>
      </c>
      <c r="HA915" s="95">
        <f t="shared" si="1041"/>
        <v>0</v>
      </c>
      <c r="HB915" s="51">
        <f t="shared" si="1037"/>
        <v>0</v>
      </c>
      <c r="HC915" s="51">
        <f t="shared" si="1038"/>
        <v>0</v>
      </c>
      <c r="HD915" s="453">
        <f t="shared" si="1039"/>
        <v>0</v>
      </c>
    </row>
    <row r="916" spans="13:212">
      <c r="M916" s="49">
        <f t="shared" si="1053"/>
        <v>10</v>
      </c>
      <c r="N916" s="201">
        <f t="shared" si="1043"/>
        <v>1</v>
      </c>
      <c r="O916" s="47" t="str">
        <f t="shared" si="1044"/>
        <v/>
      </c>
      <c r="P916" s="47" t="str">
        <f t="shared" si="1045"/>
        <v/>
      </c>
      <c r="Q916" s="47">
        <f t="shared" si="1046"/>
        <v>1</v>
      </c>
      <c r="R916" s="201" t="str">
        <f t="shared" si="1047"/>
        <v/>
      </c>
      <c r="AE916" s="49">
        <f t="shared" si="1054"/>
        <v>10</v>
      </c>
      <c r="AF916" s="201">
        <f t="shared" si="1048"/>
        <v>1</v>
      </c>
      <c r="AG916" s="47">
        <f t="shared" si="1049"/>
        <v>1</v>
      </c>
      <c r="AH916" s="47">
        <f t="shared" si="1050"/>
        <v>1</v>
      </c>
      <c r="AI916" s="47">
        <f t="shared" si="1051"/>
        <v>1</v>
      </c>
      <c r="AJ916" s="201" t="str">
        <f t="shared" si="1052"/>
        <v/>
      </c>
      <c r="GS916" s="48">
        <v>10</v>
      </c>
      <c r="GT916" s="47">
        <v>1</v>
      </c>
      <c r="GU916" s="97" t="s">
        <v>240</v>
      </c>
      <c r="GV916" s="93">
        <f t="shared" si="1040"/>
        <v>10</v>
      </c>
      <c r="GW916" s="47" t="s">
        <v>206</v>
      </c>
      <c r="GX916" s="99" t="str">
        <f t="shared" si="1035"/>
        <v>Jk1</v>
      </c>
      <c r="GY916" s="48">
        <f t="shared" si="1042"/>
        <v>0</v>
      </c>
      <c r="GZ916" s="305">
        <f t="shared" si="1055"/>
        <v>0</v>
      </c>
      <c r="HA916" s="95">
        <f t="shared" si="1041"/>
        <v>0</v>
      </c>
      <c r="HB916" s="51">
        <f t="shared" si="1037"/>
        <v>0</v>
      </c>
      <c r="HC916" s="51">
        <f t="shared" si="1038"/>
        <v>0</v>
      </c>
      <c r="HD916" s="453">
        <f t="shared" si="1039"/>
        <v>0</v>
      </c>
    </row>
    <row r="917" spans="13:212">
      <c r="M917" s="49">
        <f t="shared" si="1053"/>
        <v>10</v>
      </c>
      <c r="N917" s="201">
        <f t="shared" si="1043"/>
        <v>1</v>
      </c>
      <c r="O917" s="47" t="str">
        <f t="shared" si="1044"/>
        <v/>
      </c>
      <c r="P917" s="47" t="str">
        <f t="shared" si="1045"/>
        <v/>
      </c>
      <c r="Q917" s="47">
        <f t="shared" si="1046"/>
        <v>1</v>
      </c>
      <c r="R917" s="201" t="str">
        <f t="shared" si="1047"/>
        <v/>
      </c>
      <c r="AE917" s="49">
        <f t="shared" si="1054"/>
        <v>10</v>
      </c>
      <c r="AF917" s="201">
        <f t="shared" si="1048"/>
        <v>1</v>
      </c>
      <c r="AG917" s="47">
        <f t="shared" si="1049"/>
        <v>1</v>
      </c>
      <c r="AH917" s="47" t="str">
        <f t="shared" si="1050"/>
        <v/>
      </c>
      <c r="AI917" s="47">
        <f t="shared" si="1051"/>
        <v>1</v>
      </c>
      <c r="AJ917" s="201" t="str">
        <f t="shared" si="1052"/>
        <v/>
      </c>
      <c r="GS917" s="48">
        <v>11</v>
      </c>
      <c r="GT917" s="47">
        <v>5</v>
      </c>
      <c r="GU917" s="97" t="s">
        <v>240</v>
      </c>
      <c r="GV917" s="93">
        <f t="shared" si="1040"/>
        <v>10</v>
      </c>
      <c r="GW917" s="47" t="s">
        <v>206</v>
      </c>
      <c r="GX917" s="99" t="str">
        <f t="shared" si="1035"/>
        <v>Te5</v>
      </c>
      <c r="GY917" s="48">
        <f t="shared" si="1042"/>
        <v>1000</v>
      </c>
      <c r="GZ917" s="305">
        <f t="shared" si="1055"/>
        <v>39213.042903392161</v>
      </c>
      <c r="HA917" s="95">
        <f t="shared" si="1041"/>
        <v>4465.1569232045867</v>
      </c>
      <c r="HB917" s="51">
        <f t="shared" si="1037"/>
        <v>3.1263982316643462E-4</v>
      </c>
      <c r="HC917" s="51">
        <f t="shared" si="1038"/>
        <v>3.7326049125066827E-3</v>
      </c>
      <c r="HD917" s="453">
        <f t="shared" si="1039"/>
        <v>5.6225442260203956E-2</v>
      </c>
    </row>
    <row r="918" spans="13:212">
      <c r="M918" s="49">
        <f t="shared" si="1053"/>
        <v>10</v>
      </c>
      <c r="N918" s="201">
        <f t="shared" si="1043"/>
        <v>1</v>
      </c>
      <c r="O918" s="47" t="str">
        <f t="shared" si="1044"/>
        <v/>
      </c>
      <c r="P918" s="47" t="str">
        <f t="shared" si="1045"/>
        <v/>
      </c>
      <c r="Q918" s="47">
        <f t="shared" si="1046"/>
        <v>1</v>
      </c>
      <c r="R918" s="201" t="str">
        <f t="shared" si="1047"/>
        <v/>
      </c>
      <c r="AE918" s="49">
        <f t="shared" si="1054"/>
        <v>10</v>
      </c>
      <c r="AF918" s="201" t="str">
        <f t="shared" si="1048"/>
        <v/>
      </c>
      <c r="AG918" s="47" t="str">
        <f t="shared" si="1049"/>
        <v/>
      </c>
      <c r="AH918" s="47" t="str">
        <f t="shared" si="1050"/>
        <v/>
      </c>
      <c r="AI918" s="47">
        <f t="shared" si="1051"/>
        <v>1</v>
      </c>
      <c r="AJ918" s="201" t="str">
        <f t="shared" si="1052"/>
        <v/>
      </c>
      <c r="GS918" s="48">
        <v>11</v>
      </c>
      <c r="GT918" s="47">
        <v>4</v>
      </c>
      <c r="GU918" s="97" t="s">
        <v>240</v>
      </c>
      <c r="GV918" s="93">
        <f t="shared" si="1040"/>
        <v>10</v>
      </c>
      <c r="GW918" s="47" t="s">
        <v>206</v>
      </c>
      <c r="GX918" s="99" t="str">
        <f t="shared" si="1035"/>
        <v>Te4</v>
      </c>
      <c r="GY918" s="48">
        <f t="shared" si="1042"/>
        <v>200</v>
      </c>
      <c r="GZ918" s="305">
        <f t="shared" si="1055"/>
        <v>109469.7447719698</v>
      </c>
      <c r="HA918" s="95">
        <f t="shared" si="1041"/>
        <v>1599.4591963717921</v>
      </c>
      <c r="HB918" s="51">
        <f t="shared" si="1037"/>
        <v>8.7278617300629664E-4</v>
      </c>
      <c r="HC918" s="51">
        <f t="shared" si="1038"/>
        <v>2.0840377428162317E-3</v>
      </c>
      <c r="HD918" s="453">
        <f t="shared" si="1039"/>
        <v>3.9432740390740175E-3</v>
      </c>
    </row>
    <row r="919" spans="13:212">
      <c r="M919" s="49">
        <f t="shared" si="1053"/>
        <v>10</v>
      </c>
      <c r="N919" s="201">
        <f t="shared" si="1043"/>
        <v>1</v>
      </c>
      <c r="O919" s="47" t="str">
        <f t="shared" si="1044"/>
        <v/>
      </c>
      <c r="P919" s="47" t="str">
        <f t="shared" si="1045"/>
        <v/>
      </c>
      <c r="Q919" s="47">
        <f t="shared" si="1046"/>
        <v>1</v>
      </c>
      <c r="R919" s="201">
        <f t="shared" si="1047"/>
        <v>1</v>
      </c>
      <c r="AE919" s="49">
        <f t="shared" si="1054"/>
        <v>10</v>
      </c>
      <c r="AF919" s="201" t="str">
        <f t="shared" si="1048"/>
        <v/>
      </c>
      <c r="AG919" s="47" t="str">
        <f t="shared" si="1049"/>
        <v/>
      </c>
      <c r="AH919" s="47" t="str">
        <f t="shared" si="1050"/>
        <v/>
      </c>
      <c r="AI919" s="47">
        <f t="shared" si="1051"/>
        <v>1</v>
      </c>
      <c r="AJ919" s="201">
        <f t="shared" si="1052"/>
        <v>1</v>
      </c>
      <c r="GS919" s="48">
        <v>11</v>
      </c>
      <c r="GT919" s="47">
        <v>3</v>
      </c>
      <c r="GU919" s="97" t="s">
        <v>240</v>
      </c>
      <c r="GV919" s="93">
        <f t="shared" si="1040"/>
        <v>10</v>
      </c>
      <c r="GW919" s="47" t="s">
        <v>206</v>
      </c>
      <c r="GX919" s="99" t="str">
        <f t="shared" si="1035"/>
        <v>Te3</v>
      </c>
      <c r="GY919" s="48">
        <f t="shared" si="1042"/>
        <v>100</v>
      </c>
      <c r="GZ919" s="305">
        <f t="shared" si="1055"/>
        <v>244264.57975238035</v>
      </c>
      <c r="HA919" s="95">
        <f t="shared" si="1041"/>
        <v>716.81448934388015</v>
      </c>
      <c r="HB919" s="51">
        <f t="shared" si="1037"/>
        <v>1.9474855651409155E-3</v>
      </c>
      <c r="HC919" s="51">
        <f t="shared" si="1038"/>
        <v>2.3251018100822881E-3</v>
      </c>
      <c r="HD919" s="453">
        <f t="shared" si="1039"/>
        <v>9.9546860571545154E-4</v>
      </c>
    </row>
    <row r="920" spans="13:212">
      <c r="M920" s="49">
        <f t="shared" si="1053"/>
        <v>10</v>
      </c>
      <c r="N920" s="201">
        <f t="shared" si="1043"/>
        <v>1</v>
      </c>
      <c r="O920" s="47" t="str">
        <f t="shared" si="1044"/>
        <v/>
      </c>
      <c r="P920" s="47" t="str">
        <f t="shared" si="1045"/>
        <v/>
      </c>
      <c r="Q920" s="47">
        <f t="shared" si="1046"/>
        <v>1</v>
      </c>
      <c r="R920" s="201">
        <f t="shared" si="1047"/>
        <v>1</v>
      </c>
      <c r="AE920" s="49">
        <f t="shared" si="1054"/>
        <v>10</v>
      </c>
      <c r="AF920" s="201" t="str">
        <f t="shared" si="1048"/>
        <v/>
      </c>
      <c r="AG920" s="47" t="str">
        <f t="shared" si="1049"/>
        <v/>
      </c>
      <c r="AH920" s="47" t="str">
        <f t="shared" si="1050"/>
        <v/>
      </c>
      <c r="AI920" s="47">
        <f t="shared" si="1051"/>
        <v>1</v>
      </c>
      <c r="AJ920" s="201">
        <f t="shared" si="1052"/>
        <v>1</v>
      </c>
      <c r="GS920" s="48">
        <v>11</v>
      </c>
      <c r="GT920" s="47">
        <v>2</v>
      </c>
      <c r="GU920" s="97" t="s">
        <v>240</v>
      </c>
      <c r="GV920" s="93">
        <f t="shared" si="1040"/>
        <v>10</v>
      </c>
      <c r="GW920" s="47" t="s">
        <v>206</v>
      </c>
      <c r="GX920" s="99" t="str">
        <f t="shared" si="1035"/>
        <v>Te2</v>
      </c>
      <c r="GY920" s="48">
        <f t="shared" si="1042"/>
        <v>0</v>
      </c>
      <c r="GZ920" s="305">
        <f t="shared" si="1055"/>
        <v>0</v>
      </c>
      <c r="HA920" s="95">
        <f t="shared" si="1041"/>
        <v>0</v>
      </c>
      <c r="HB920" s="51">
        <f t="shared" si="1037"/>
        <v>0</v>
      </c>
      <c r="HC920" s="51">
        <f t="shared" si="1038"/>
        <v>0</v>
      </c>
      <c r="HD920" s="453">
        <f t="shared" si="1039"/>
        <v>0</v>
      </c>
    </row>
    <row r="921" spans="13:212">
      <c r="M921" s="49">
        <f t="shared" si="1053"/>
        <v>10</v>
      </c>
      <c r="N921" s="201">
        <f t="shared" si="1043"/>
        <v>1</v>
      </c>
      <c r="O921" s="47" t="str">
        <f t="shared" si="1044"/>
        <v/>
      </c>
      <c r="P921" s="47" t="str">
        <f t="shared" si="1045"/>
        <v/>
      </c>
      <c r="Q921" s="47" t="str">
        <f t="shared" si="1046"/>
        <v/>
      </c>
      <c r="R921" s="201">
        <f t="shared" si="1047"/>
        <v>1</v>
      </c>
      <c r="AE921" s="49">
        <f t="shared" si="1054"/>
        <v>10</v>
      </c>
      <c r="AF921" s="201">
        <f t="shared" si="1048"/>
        <v>1</v>
      </c>
      <c r="AG921" s="47" t="str">
        <f t="shared" si="1049"/>
        <v/>
      </c>
      <c r="AH921" s="47" t="str">
        <f t="shared" si="1050"/>
        <v/>
      </c>
      <c r="AI921" s="47">
        <f t="shared" si="1051"/>
        <v>1</v>
      </c>
      <c r="AJ921" s="201">
        <f t="shared" si="1052"/>
        <v>1</v>
      </c>
      <c r="GS921" s="48">
        <v>11</v>
      </c>
      <c r="GT921" s="47">
        <v>1</v>
      </c>
      <c r="GU921" s="97" t="s">
        <v>240</v>
      </c>
      <c r="GV921" s="93">
        <f t="shared" si="1040"/>
        <v>10</v>
      </c>
      <c r="GW921" s="47" t="s">
        <v>206</v>
      </c>
      <c r="GX921" s="99" t="str">
        <f t="shared" si="1035"/>
        <v>Te1</v>
      </c>
      <c r="GY921" s="48">
        <f t="shared" si="1042"/>
        <v>0</v>
      </c>
      <c r="GZ921" s="305">
        <f t="shared" si="1055"/>
        <v>0</v>
      </c>
      <c r="HA921" s="95">
        <f t="shared" si="1041"/>
        <v>0</v>
      </c>
      <c r="HB921" s="51">
        <f t="shared" si="1037"/>
        <v>0</v>
      </c>
      <c r="HC921" s="51">
        <f t="shared" si="1038"/>
        <v>0</v>
      </c>
      <c r="HD921" s="453">
        <f t="shared" si="1039"/>
        <v>0</v>
      </c>
    </row>
    <row r="922" spans="13:212">
      <c r="M922" s="49">
        <f t="shared" si="1053"/>
        <v>10</v>
      </c>
      <c r="N922" s="201">
        <f t="shared" si="1043"/>
        <v>1</v>
      </c>
      <c r="O922" s="47" t="str">
        <f t="shared" si="1044"/>
        <v/>
      </c>
      <c r="P922" s="47" t="str">
        <f t="shared" si="1045"/>
        <v/>
      </c>
      <c r="Q922" s="47" t="str">
        <f t="shared" si="1046"/>
        <v/>
      </c>
      <c r="R922" s="201">
        <f t="shared" si="1047"/>
        <v>1</v>
      </c>
      <c r="AE922" s="49">
        <f t="shared" si="1054"/>
        <v>10</v>
      </c>
      <c r="AF922" s="201">
        <f t="shared" si="1048"/>
        <v>1</v>
      </c>
      <c r="AG922" s="47" t="str">
        <f t="shared" si="1049"/>
        <v/>
      </c>
      <c r="AH922" s="47" t="str">
        <f t="shared" si="1050"/>
        <v/>
      </c>
      <c r="AI922" s="47">
        <f t="shared" si="1051"/>
        <v>1</v>
      </c>
      <c r="AJ922" s="201">
        <f t="shared" si="1052"/>
        <v>1</v>
      </c>
      <c r="GS922" s="48">
        <v>12</v>
      </c>
      <c r="GT922" s="47">
        <v>5</v>
      </c>
      <c r="GU922" s="97" t="s">
        <v>240</v>
      </c>
      <c r="GV922" s="93">
        <f t="shared" si="1040"/>
        <v>10</v>
      </c>
      <c r="GW922" s="47" t="s">
        <v>206</v>
      </c>
      <c r="GX922" s="99" t="str">
        <f t="shared" si="1035"/>
        <v>Nn5</v>
      </c>
      <c r="GY922" s="48">
        <f t="shared" si="1042"/>
        <v>1000</v>
      </c>
      <c r="GZ922" s="305">
        <f t="shared" si="1055"/>
        <v>32350.760395298526</v>
      </c>
      <c r="HA922" s="95">
        <f t="shared" si="1041"/>
        <v>5412.3114220661673</v>
      </c>
      <c r="HB922" s="51">
        <f t="shared" si="1037"/>
        <v>2.5792785411230847E-4</v>
      </c>
      <c r="HC922" s="51">
        <f t="shared" si="1038"/>
        <v>3.0793990528180126E-3</v>
      </c>
      <c r="HD922" s="453">
        <f t="shared" si="1039"/>
        <v>4.6385989864668256E-2</v>
      </c>
    </row>
    <row r="923" spans="13:212">
      <c r="M923" s="49">
        <f t="shared" si="1053"/>
        <v>10</v>
      </c>
      <c r="N923" s="201">
        <f t="shared" si="1043"/>
        <v>1</v>
      </c>
      <c r="O923" s="47" t="str">
        <f t="shared" si="1044"/>
        <v/>
      </c>
      <c r="P923" s="47" t="str">
        <f t="shared" si="1045"/>
        <v/>
      </c>
      <c r="Q923" s="47" t="str">
        <f t="shared" si="1046"/>
        <v/>
      </c>
      <c r="R923" s="201">
        <f t="shared" si="1047"/>
        <v>1</v>
      </c>
      <c r="AE923" s="49">
        <f t="shared" si="1054"/>
        <v>10</v>
      </c>
      <c r="AF923" s="201">
        <f t="shared" si="1048"/>
        <v>1</v>
      </c>
      <c r="AG923" s="47" t="str">
        <f t="shared" si="1049"/>
        <v/>
      </c>
      <c r="AH923" s="47" t="str">
        <f t="shared" si="1050"/>
        <v/>
      </c>
      <c r="AI923" s="47">
        <f t="shared" si="1051"/>
        <v>1</v>
      </c>
      <c r="AJ923" s="201">
        <f t="shared" si="1052"/>
        <v>1</v>
      </c>
      <c r="GS923" s="48">
        <v>12</v>
      </c>
      <c r="GT923" s="47">
        <v>4</v>
      </c>
      <c r="GU923" s="97" t="s">
        <v>240</v>
      </c>
      <c r="GV923" s="93">
        <f t="shared" si="1040"/>
        <v>10</v>
      </c>
      <c r="GW923" s="47" t="s">
        <v>206</v>
      </c>
      <c r="GX923" s="99" t="str">
        <f t="shared" si="1035"/>
        <v>Nn4</v>
      </c>
      <c r="GY923" s="48">
        <f t="shared" si="1042"/>
        <v>200</v>
      </c>
      <c r="GZ923" s="305">
        <f t="shared" si="1055"/>
        <v>294751.37249049777</v>
      </c>
      <c r="HA923" s="95">
        <f t="shared" si="1041"/>
        <v>594.03418047067669</v>
      </c>
      <c r="HB923" s="51">
        <f t="shared" si="1037"/>
        <v>2.3500093374677002E-3</v>
      </c>
      <c r="HC923" s="51">
        <f t="shared" si="1038"/>
        <v>5.611349385135047E-3</v>
      </c>
      <c r="HD923" s="453">
        <f t="shared" si="1039"/>
        <v>1.0617412487297802E-2</v>
      </c>
    </row>
    <row r="924" spans="13:212">
      <c r="M924" s="49">
        <f t="shared" si="1053"/>
        <v>10</v>
      </c>
      <c r="N924" s="201">
        <f t="shared" si="1043"/>
        <v>1</v>
      </c>
      <c r="O924" s="47" t="str">
        <f t="shared" si="1044"/>
        <v/>
      </c>
      <c r="P924" s="47" t="str">
        <f t="shared" si="1045"/>
        <v/>
      </c>
      <c r="Q924" s="47" t="str">
        <f t="shared" si="1046"/>
        <v/>
      </c>
      <c r="R924" s="201" t="str">
        <f t="shared" si="1047"/>
        <v/>
      </c>
      <c r="AE924" s="49">
        <f t="shared" si="1054"/>
        <v>10</v>
      </c>
      <c r="AF924" s="201" t="str">
        <f t="shared" si="1048"/>
        <v/>
      </c>
      <c r="AG924" s="47" t="str">
        <f t="shared" si="1049"/>
        <v/>
      </c>
      <c r="AH924" s="47" t="str">
        <f t="shared" si="1050"/>
        <v/>
      </c>
      <c r="AI924" s="47">
        <f t="shared" si="1051"/>
        <v>1</v>
      </c>
      <c r="AJ924" s="201">
        <f t="shared" si="1052"/>
        <v>1</v>
      </c>
      <c r="GS924" s="48">
        <v>12</v>
      </c>
      <c r="GT924" s="47">
        <v>3</v>
      </c>
      <c r="GU924" s="97" t="s">
        <v>240</v>
      </c>
      <c r="GV924" s="93">
        <f t="shared" si="1040"/>
        <v>10</v>
      </c>
      <c r="GW924" s="47" t="s">
        <v>206</v>
      </c>
      <c r="GX924" s="99" t="str">
        <f t="shared" si="1035"/>
        <v>Nn3</v>
      </c>
      <c r="GY924" s="48">
        <f t="shared" si="1042"/>
        <v>100</v>
      </c>
      <c r="GZ924" s="305">
        <f t="shared" si="1055"/>
        <v>197624.2052851686</v>
      </c>
      <c r="HA924" s="95">
        <f t="shared" si="1041"/>
        <v>885.98656094451815</v>
      </c>
      <c r="HB924" s="51">
        <f t="shared" si="1037"/>
        <v>1.575628719912922E-3</v>
      </c>
      <c r="HC924" s="51">
        <f t="shared" si="1038"/>
        <v>1.8811421528673003E-3</v>
      </c>
      <c r="HD924" s="453">
        <f t="shared" si="1039"/>
        <v>8.0539181034876934E-4</v>
      </c>
    </row>
    <row r="925" spans="13:212">
      <c r="M925" s="49">
        <f t="shared" si="1053"/>
        <v>10</v>
      </c>
      <c r="N925" s="201">
        <f t="shared" si="1043"/>
        <v>1</v>
      </c>
      <c r="O925" s="47" t="str">
        <f t="shared" si="1044"/>
        <v/>
      </c>
      <c r="P925" s="47" t="str">
        <f t="shared" si="1045"/>
        <v/>
      </c>
      <c r="Q925" s="47">
        <f t="shared" si="1046"/>
        <v>1</v>
      </c>
      <c r="R925" s="201" t="str">
        <f t="shared" si="1047"/>
        <v/>
      </c>
      <c r="AE925" s="49">
        <f t="shared" si="1054"/>
        <v>10</v>
      </c>
      <c r="AF925" s="201" t="str">
        <f t="shared" si="1048"/>
        <v/>
      </c>
      <c r="AG925" s="47" t="str">
        <f t="shared" si="1049"/>
        <v/>
      </c>
      <c r="AH925" s="47">
        <f t="shared" si="1050"/>
        <v>1</v>
      </c>
      <c r="AI925" s="47">
        <f t="shared" si="1051"/>
        <v>1</v>
      </c>
      <c r="AJ925" s="201">
        <f t="shared" si="1052"/>
        <v>1</v>
      </c>
      <c r="GS925" s="48">
        <v>12</v>
      </c>
      <c r="GT925" s="47">
        <v>2</v>
      </c>
      <c r="GU925" s="97" t="s">
        <v>240</v>
      </c>
      <c r="GV925" s="93">
        <f t="shared" si="1040"/>
        <v>10</v>
      </c>
      <c r="GW925" s="47" t="s">
        <v>206</v>
      </c>
      <c r="GX925" s="99" t="str">
        <f t="shared" si="1035"/>
        <v>Nn2</v>
      </c>
      <c r="GY925" s="48">
        <f t="shared" si="1042"/>
        <v>0</v>
      </c>
      <c r="GZ925" s="305">
        <f t="shared" si="1055"/>
        <v>0</v>
      </c>
      <c r="HA925" s="95">
        <f t="shared" si="1041"/>
        <v>0</v>
      </c>
      <c r="HB925" s="51">
        <f t="shared" si="1037"/>
        <v>0</v>
      </c>
      <c r="HC925" s="51">
        <f t="shared" si="1038"/>
        <v>0</v>
      </c>
      <c r="HD925" s="453">
        <f t="shared" si="1039"/>
        <v>0</v>
      </c>
    </row>
    <row r="926" spans="13:212">
      <c r="M926" s="49">
        <f t="shared" si="1053"/>
        <v>10</v>
      </c>
      <c r="N926" s="201">
        <f t="shared" si="1043"/>
        <v>1</v>
      </c>
      <c r="O926" s="47" t="str">
        <f t="shared" si="1044"/>
        <v/>
      </c>
      <c r="P926" s="47">
        <f t="shared" si="1045"/>
        <v>1</v>
      </c>
      <c r="Q926" s="47">
        <f t="shared" si="1046"/>
        <v>1</v>
      </c>
      <c r="R926" s="201" t="str">
        <f t="shared" si="1047"/>
        <v/>
      </c>
      <c r="AE926" s="49">
        <f t="shared" si="1054"/>
        <v>10</v>
      </c>
      <c r="AF926" s="201" t="str">
        <f t="shared" si="1048"/>
        <v/>
      </c>
      <c r="AG926" s="47" t="str">
        <f t="shared" si="1049"/>
        <v/>
      </c>
      <c r="AH926" s="47">
        <f t="shared" si="1050"/>
        <v>1</v>
      </c>
      <c r="AI926" s="47">
        <f t="shared" si="1051"/>
        <v>1</v>
      </c>
      <c r="AJ926" s="201">
        <f t="shared" si="1052"/>
        <v>1</v>
      </c>
      <c r="GS926" s="48">
        <v>12</v>
      </c>
      <c r="GT926" s="47">
        <v>1</v>
      </c>
      <c r="GU926" s="97" t="s">
        <v>240</v>
      </c>
      <c r="GV926" s="93">
        <f t="shared" si="1040"/>
        <v>10</v>
      </c>
      <c r="GW926" s="47" t="s">
        <v>206</v>
      </c>
      <c r="GX926" s="99" t="str">
        <f t="shared" si="1035"/>
        <v>Nn1</v>
      </c>
      <c r="GY926" s="48">
        <f t="shared" si="1042"/>
        <v>0</v>
      </c>
      <c r="GZ926" s="305">
        <f t="shared" si="1055"/>
        <v>0</v>
      </c>
      <c r="HA926" s="95">
        <f t="shared" si="1041"/>
        <v>0</v>
      </c>
      <c r="HB926" s="51">
        <f t="shared" si="1037"/>
        <v>0</v>
      </c>
      <c r="HC926" s="51">
        <f t="shared" si="1038"/>
        <v>0</v>
      </c>
      <c r="HD926" s="453">
        <f t="shared" si="1039"/>
        <v>0</v>
      </c>
    </row>
    <row r="927" spans="13:212">
      <c r="M927" s="49">
        <f t="shared" si="1053"/>
        <v>10</v>
      </c>
      <c r="N927" s="201">
        <f t="shared" si="1043"/>
        <v>1</v>
      </c>
      <c r="O927" s="47" t="str">
        <f t="shared" si="1044"/>
        <v/>
      </c>
      <c r="P927" s="47">
        <f t="shared" si="1045"/>
        <v>1</v>
      </c>
      <c r="Q927" s="47">
        <f t="shared" si="1046"/>
        <v>1</v>
      </c>
      <c r="R927" s="201">
        <f t="shared" si="1047"/>
        <v>1</v>
      </c>
      <c r="AE927" s="49">
        <f t="shared" si="1054"/>
        <v>10</v>
      </c>
      <c r="AF927" s="201">
        <f t="shared" si="1048"/>
        <v>1</v>
      </c>
      <c r="AG927" s="47" t="str">
        <f t="shared" si="1049"/>
        <v/>
      </c>
      <c r="AH927" s="47">
        <f t="shared" si="1050"/>
        <v>1</v>
      </c>
      <c r="AI927" s="47">
        <f t="shared" si="1051"/>
        <v>1</v>
      </c>
      <c r="AJ927" s="201">
        <f t="shared" si="1052"/>
        <v>1</v>
      </c>
      <c r="GS927" s="48">
        <v>13</v>
      </c>
      <c r="GT927" s="47">
        <v>5</v>
      </c>
      <c r="GU927" s="97" t="s">
        <v>240</v>
      </c>
      <c r="GV927" s="93">
        <f t="shared" si="1040"/>
        <v>10</v>
      </c>
      <c r="GW927" s="141" t="s">
        <v>130</v>
      </c>
      <c r="GX927" s="99" t="str">
        <f t="shared" si="1035"/>
        <v>Sc5</v>
      </c>
      <c r="GY927" s="48">
        <f t="shared" si="1042"/>
        <v>18000</v>
      </c>
      <c r="GZ927" s="305">
        <f t="shared" si="1055"/>
        <v>11.67054848315243</v>
      </c>
      <c r="HA927" s="95">
        <f t="shared" si="1041"/>
        <v>15002927.261967409</v>
      </c>
      <c r="HB927" s="51">
        <f t="shared" si="1037"/>
        <v>9.304756641858174E-8</v>
      </c>
      <c r="HC927" s="51">
        <f t="shared" si="1038"/>
        <v>1.9996097745571517E-5</v>
      </c>
      <c r="HD927" s="453">
        <f t="shared" si="1039"/>
        <v>5.9660032437893334E-3</v>
      </c>
    </row>
    <row r="928" spans="13:212">
      <c r="M928" s="49">
        <f t="shared" si="1053"/>
        <v>10</v>
      </c>
      <c r="N928" s="201">
        <f t="shared" ref="N928:N959" si="1056">IF(AND(COUNTIF(H36:H38,$AL$26)=0,COUNTIF(H36:H38,$M928)=0,H39&lt;&gt;""),1,"")</f>
        <v>1</v>
      </c>
      <c r="O928" s="47" t="str">
        <f t="shared" ref="O928:O959" si="1057">IF(AND(COUNTIF(I36:I39,$AL$26)=0,COUNTIF(I36:I39,$M928)=0,I39&lt;&gt;""),1,"")</f>
        <v/>
      </c>
      <c r="P928" s="47">
        <f t="shared" ref="P928:P959" si="1058">IF(AND(COUNTIF(J36:J39,$AL$26)=0,COUNTIF(J36:J39,$M928)=0,J39&lt;&gt;""),1,"")</f>
        <v>1</v>
      </c>
      <c r="Q928" s="47" t="str">
        <f t="shared" ref="Q928:Q959" si="1059">IF(AND(COUNTIF(K36:K39,$AL$26)=0,COUNTIF(K36:K39,$M928)=0,K39&lt;&gt;""),1,"")</f>
        <v/>
      </c>
      <c r="R928" s="201">
        <f t="shared" ref="R928:R959" si="1060">IF(AND(COUNTIF(L36:L38,$AL$26)=0,COUNTIF(L36:L38,$M928)=0,L39&lt;&gt;""),1,"")</f>
        <v>1</v>
      </c>
      <c r="AE928" s="49">
        <f t="shared" si="1054"/>
        <v>10</v>
      </c>
      <c r="AF928" s="201">
        <f t="shared" ref="AF928:AF959" si="1061">IF(AND(COUNTIF(Z36:Z38,$AL$26)=0,COUNTIF(Z36:Z38,$AE928)=0,Z39&lt;&gt;""),1,"")</f>
        <v>1</v>
      </c>
      <c r="AG928" s="47" t="str">
        <f t="shared" ref="AG928:AG959" si="1062">IF(AND(COUNTIF(AA36:AA39,$AL$26)=0,COUNTIF(AA36:AA39,$AE928)=0,AA39&lt;&gt;""),1,"")</f>
        <v/>
      </c>
      <c r="AH928" s="47" t="str">
        <f t="shared" ref="AH928:AH959" si="1063">IF(AND(COUNTIF(AB36:AB39,$AL$26)=0,COUNTIF(AB36:AB39,$AE928)=0,AB39&lt;&gt;""),1,"")</f>
        <v/>
      </c>
      <c r="AI928" s="47">
        <f t="shared" ref="AI928:AI959" si="1064">IF(AND(COUNTIF(AC36:AC39,$AL$26)=0,COUNTIF(AC36:AC39,$AE928)=0,AC39&lt;&gt;""),1,"")</f>
        <v>1</v>
      </c>
      <c r="AJ928" s="201">
        <f t="shared" ref="AJ928:AJ959" si="1065">IF(AND(COUNTIF(AD36:AD38,$AL$26)=0,COUNTIF(AD36:AD38,$AE928)=0,AD39&lt;&gt;""),1,"")</f>
        <v>1</v>
      </c>
      <c r="GS928" s="48">
        <v>13</v>
      </c>
      <c r="GT928" s="47">
        <v>4</v>
      </c>
      <c r="GU928" s="97" t="s">
        <v>240</v>
      </c>
      <c r="GV928" s="93">
        <f t="shared" si="1040"/>
        <v>10</v>
      </c>
      <c r="GW928" s="141" t="s">
        <v>130</v>
      </c>
      <c r="GX928" s="99" t="str">
        <f t="shared" si="1035"/>
        <v>Sc4</v>
      </c>
      <c r="GY928" s="48">
        <f t="shared" si="1042"/>
        <v>6000</v>
      </c>
      <c r="GZ928" s="305">
        <f t="shared" si="1055"/>
        <v>810.1305738721644</v>
      </c>
      <c r="HA928" s="95">
        <f t="shared" si="1041"/>
        <v>216128.6040139363</v>
      </c>
      <c r="HB928" s="51">
        <f t="shared" si="1037"/>
        <v>6.4590519022232143E-6</v>
      </c>
      <c r="HC928" s="51">
        <f t="shared" si="1038"/>
        <v>4.6268748394614085E-4</v>
      </c>
      <c r="HD928" s="453">
        <f t="shared" si="1039"/>
        <v>4.5511273269303362E-2</v>
      </c>
    </row>
    <row r="929" spans="13:213">
      <c r="M929" s="49">
        <f t="shared" ref="M929:M960" si="1066">M928</f>
        <v>10</v>
      </c>
      <c r="N929" s="201">
        <f t="shared" si="1056"/>
        <v>1</v>
      </c>
      <c r="O929" s="47" t="str">
        <f t="shared" si="1057"/>
        <v/>
      </c>
      <c r="P929" s="47">
        <f t="shared" si="1058"/>
        <v>1</v>
      </c>
      <c r="Q929" s="47" t="str">
        <f t="shared" si="1059"/>
        <v/>
      </c>
      <c r="R929" s="201">
        <f t="shared" si="1060"/>
        <v>1</v>
      </c>
      <c r="AE929" s="49">
        <f t="shared" ref="AE929:AE960" si="1067">AE928</f>
        <v>10</v>
      </c>
      <c r="AF929" s="201">
        <f t="shared" si="1061"/>
        <v>1</v>
      </c>
      <c r="AG929" s="47" t="str">
        <f t="shared" si="1062"/>
        <v/>
      </c>
      <c r="AH929" s="47" t="str">
        <f t="shared" si="1063"/>
        <v/>
      </c>
      <c r="AI929" s="47">
        <f t="shared" si="1064"/>
        <v>1</v>
      </c>
      <c r="AJ929" s="201">
        <f t="shared" si="1065"/>
        <v>1</v>
      </c>
      <c r="GS929" s="48">
        <v>13</v>
      </c>
      <c r="GT929" s="47">
        <v>3</v>
      </c>
      <c r="GU929" s="97" t="s">
        <v>240</v>
      </c>
      <c r="GV929" s="93">
        <f t="shared" si="1040"/>
        <v>10</v>
      </c>
      <c r="GW929" s="141" t="s">
        <v>130</v>
      </c>
      <c r="GX929" s="99" t="str">
        <f t="shared" si="1035"/>
        <v>Sc3</v>
      </c>
      <c r="GY929" s="48">
        <f t="shared" si="1042"/>
        <v>1200</v>
      </c>
      <c r="GZ929" s="305">
        <f t="shared" si="1055"/>
        <v>20274.498261405402</v>
      </c>
      <c r="HA929" s="95">
        <f t="shared" si="1041"/>
        <v>8636.0899166272538</v>
      </c>
      <c r="HB929" s="51">
        <f t="shared" si="1037"/>
        <v>1.6164559243336972E-4</v>
      </c>
      <c r="HC929" s="51">
        <f t="shared" si="1038"/>
        <v>2.3158628723276213E-3</v>
      </c>
      <c r="HD929" s="453">
        <f t="shared" si="1039"/>
        <v>4.2588493297934495E-2</v>
      </c>
    </row>
    <row r="930" spans="13:213">
      <c r="M930" s="49">
        <f t="shared" si="1066"/>
        <v>10</v>
      </c>
      <c r="N930" s="201">
        <f t="shared" si="1056"/>
        <v>1</v>
      </c>
      <c r="O930" s="47" t="str">
        <f t="shared" si="1057"/>
        <v/>
      </c>
      <c r="P930" s="47">
        <f t="shared" si="1058"/>
        <v>1</v>
      </c>
      <c r="Q930" s="47" t="str">
        <f t="shared" si="1059"/>
        <v/>
      </c>
      <c r="R930" s="201">
        <f t="shared" si="1060"/>
        <v>1</v>
      </c>
      <c r="AE930" s="49">
        <f t="shared" si="1067"/>
        <v>10</v>
      </c>
      <c r="AF930" s="201">
        <f t="shared" si="1061"/>
        <v>1</v>
      </c>
      <c r="AG930" s="47" t="str">
        <f t="shared" si="1062"/>
        <v/>
      </c>
      <c r="AH930" s="47" t="str">
        <f t="shared" si="1063"/>
        <v/>
      </c>
      <c r="AI930" s="47">
        <f t="shared" si="1064"/>
        <v>1</v>
      </c>
      <c r="AJ930" s="201">
        <f t="shared" si="1065"/>
        <v>1</v>
      </c>
      <c r="GS930" s="48">
        <v>13</v>
      </c>
      <c r="GT930" s="47">
        <v>2</v>
      </c>
      <c r="GU930" s="97" t="s">
        <v>240</v>
      </c>
      <c r="GV930" s="93">
        <f t="shared" si="1040"/>
        <v>10</v>
      </c>
      <c r="GW930" s="141" t="s">
        <v>130</v>
      </c>
      <c r="GX930" s="99" t="str">
        <f t="shared" si="1035"/>
        <v>Sc2</v>
      </c>
      <c r="GY930" s="48">
        <f t="shared" si="1042"/>
        <v>0</v>
      </c>
      <c r="GZ930" s="305">
        <f t="shared" si="1055"/>
        <v>0</v>
      </c>
      <c r="HA930" s="95">
        <f t="shared" si="1041"/>
        <v>0</v>
      </c>
      <c r="HB930" s="51">
        <f t="shared" si="1037"/>
        <v>0</v>
      </c>
      <c r="HC930" s="51">
        <f t="shared" si="1038"/>
        <v>0</v>
      </c>
      <c r="HD930" s="453">
        <f t="shared" si="1039"/>
        <v>0</v>
      </c>
    </row>
    <row r="931" spans="13:213">
      <c r="M931" s="49">
        <f t="shared" si="1066"/>
        <v>10</v>
      </c>
      <c r="N931" s="201">
        <f t="shared" si="1056"/>
        <v>1</v>
      </c>
      <c r="O931" s="47" t="str">
        <f t="shared" si="1057"/>
        <v/>
      </c>
      <c r="P931" s="47">
        <f t="shared" si="1058"/>
        <v>1</v>
      </c>
      <c r="Q931" s="47" t="str">
        <f t="shared" si="1059"/>
        <v/>
      </c>
      <c r="R931" s="201" t="str">
        <f t="shared" si="1060"/>
        <v/>
      </c>
      <c r="AE931" s="49">
        <f t="shared" si="1067"/>
        <v>10</v>
      </c>
      <c r="AF931" s="201">
        <f t="shared" si="1061"/>
        <v>1</v>
      </c>
      <c r="AG931" s="47" t="str">
        <f t="shared" si="1062"/>
        <v/>
      </c>
      <c r="AH931" s="47" t="str">
        <f t="shared" si="1063"/>
        <v/>
      </c>
      <c r="AI931" s="47">
        <f t="shared" si="1064"/>
        <v>1</v>
      </c>
      <c r="AJ931" s="201">
        <f t="shared" si="1065"/>
        <v>1</v>
      </c>
      <c r="GS931" s="63"/>
      <c r="GT931" s="56"/>
      <c r="GU931" s="56"/>
      <c r="GV931" s="56"/>
      <c r="GW931" s="56"/>
      <c r="GX931" s="56"/>
      <c r="GY931" s="56"/>
      <c r="GZ931" s="155">
        <f>SUM(GZ675:GZ930)</f>
        <v>113900263.0256146</v>
      </c>
      <c r="HA931" s="56"/>
      <c r="HB931" s="156">
        <f>SUM(HB675:HB930)</f>
        <v>0.90811004335136769</v>
      </c>
      <c r="HC931" s="156">
        <f>SUM(HC675:HC930)</f>
        <v>0.82193811839581199</v>
      </c>
      <c r="HD931" s="456">
        <f>SUM(HD675:HD930)</f>
        <v>15.37535594768806</v>
      </c>
    </row>
    <row r="932" spans="13:213">
      <c r="M932" s="49">
        <f t="shared" si="1066"/>
        <v>10</v>
      </c>
      <c r="N932" s="201">
        <f t="shared" si="1056"/>
        <v>1</v>
      </c>
      <c r="O932" s="47" t="str">
        <f t="shared" si="1057"/>
        <v/>
      </c>
      <c r="P932" s="47" t="str">
        <f t="shared" si="1058"/>
        <v/>
      </c>
      <c r="Q932" s="47" t="str">
        <f t="shared" si="1059"/>
        <v/>
      </c>
      <c r="R932" s="201" t="str">
        <f t="shared" si="1060"/>
        <v/>
      </c>
      <c r="AE932" s="49">
        <f t="shared" si="1067"/>
        <v>10</v>
      </c>
      <c r="AF932" s="201">
        <f t="shared" si="1061"/>
        <v>1</v>
      </c>
      <c r="AG932" s="47" t="str">
        <f t="shared" si="1062"/>
        <v/>
      </c>
      <c r="AH932" s="47" t="str">
        <f t="shared" si="1063"/>
        <v/>
      </c>
      <c r="AI932" s="47">
        <f t="shared" si="1064"/>
        <v>1</v>
      </c>
      <c r="AJ932" s="201">
        <f t="shared" si="1065"/>
        <v>1</v>
      </c>
    </row>
    <row r="933" spans="13:213">
      <c r="M933" s="49">
        <f t="shared" si="1066"/>
        <v>10</v>
      </c>
      <c r="N933" s="201">
        <f t="shared" si="1056"/>
        <v>1</v>
      </c>
      <c r="O933" s="47" t="str">
        <f t="shared" si="1057"/>
        <v/>
      </c>
      <c r="P933" s="47" t="str">
        <f t="shared" si="1058"/>
        <v/>
      </c>
      <c r="Q933" s="47" t="str">
        <f t="shared" si="1059"/>
        <v/>
      </c>
      <c r="R933" s="201" t="str">
        <f t="shared" si="1060"/>
        <v/>
      </c>
      <c r="AE933" s="49">
        <f t="shared" si="1067"/>
        <v>10</v>
      </c>
      <c r="AF933" s="201">
        <f t="shared" si="1061"/>
        <v>1</v>
      </c>
      <c r="AG933" s="47" t="str">
        <f t="shared" si="1062"/>
        <v/>
      </c>
      <c r="AH933" s="47" t="str">
        <f t="shared" si="1063"/>
        <v/>
      </c>
      <c r="AI933" s="47">
        <f t="shared" si="1064"/>
        <v>1</v>
      </c>
      <c r="AJ933" s="201">
        <f t="shared" si="1065"/>
        <v>1</v>
      </c>
    </row>
    <row r="934" spans="13:213">
      <c r="M934" s="49">
        <f t="shared" si="1066"/>
        <v>10</v>
      </c>
      <c r="N934" s="201">
        <f t="shared" si="1056"/>
        <v>1</v>
      </c>
      <c r="O934" s="47" t="str">
        <f t="shared" si="1057"/>
        <v/>
      </c>
      <c r="P934" s="47" t="str">
        <f t="shared" si="1058"/>
        <v/>
      </c>
      <c r="Q934" s="47" t="str">
        <f t="shared" si="1059"/>
        <v/>
      </c>
      <c r="R934" s="201">
        <f t="shared" si="1060"/>
        <v>1</v>
      </c>
      <c r="AE934" s="49">
        <f t="shared" si="1067"/>
        <v>10</v>
      </c>
      <c r="AF934" s="201">
        <f t="shared" si="1061"/>
        <v>1</v>
      </c>
      <c r="AG934" s="47" t="str">
        <f t="shared" si="1062"/>
        <v/>
      </c>
      <c r="AH934" s="47" t="str">
        <f t="shared" si="1063"/>
        <v/>
      </c>
      <c r="AI934" s="47">
        <f t="shared" si="1064"/>
        <v>1</v>
      </c>
      <c r="AJ934" s="201">
        <f t="shared" si="1065"/>
        <v>1</v>
      </c>
      <c r="GS934" s="46" t="str">
        <f>+AO34</f>
        <v>6 FS with 8,10,15 multiplier</v>
      </c>
    </row>
    <row r="935" spans="13:213">
      <c r="M935" s="49">
        <f t="shared" si="1066"/>
        <v>10</v>
      </c>
      <c r="N935" s="201">
        <f t="shared" si="1056"/>
        <v>1</v>
      </c>
      <c r="O935" s="47" t="str">
        <f t="shared" si="1057"/>
        <v/>
      </c>
      <c r="P935" s="47" t="str">
        <f t="shared" si="1058"/>
        <v/>
      </c>
      <c r="Q935" s="47" t="str">
        <f t="shared" si="1059"/>
        <v/>
      </c>
      <c r="R935" s="201">
        <f t="shared" si="1060"/>
        <v>1</v>
      </c>
      <c r="AE935" s="49">
        <f t="shared" si="1067"/>
        <v>10</v>
      </c>
      <c r="AF935" s="201">
        <f t="shared" si="1061"/>
        <v>1</v>
      </c>
      <c r="AG935" s="47" t="str">
        <f t="shared" si="1062"/>
        <v/>
      </c>
      <c r="AH935" s="47" t="str">
        <f t="shared" si="1063"/>
        <v/>
      </c>
      <c r="AI935" s="47">
        <f t="shared" si="1064"/>
        <v>1</v>
      </c>
      <c r="AJ935" s="201">
        <f t="shared" si="1065"/>
        <v>1</v>
      </c>
      <c r="GU935" s="100" t="s">
        <v>40</v>
      </c>
      <c r="GV935" s="84"/>
      <c r="GW935" s="84"/>
      <c r="GX935" s="85"/>
      <c r="GY935" s="101"/>
      <c r="GZ935" s="100" t="s">
        <v>41</v>
      </c>
      <c r="HA935" s="56"/>
      <c r="HB935" s="56"/>
      <c r="HC935" s="53"/>
      <c r="HD935" s="53"/>
      <c r="HE935" s="66"/>
    </row>
    <row r="936" spans="13:213">
      <c r="M936" s="49">
        <f t="shared" si="1066"/>
        <v>10</v>
      </c>
      <c r="N936" s="201">
        <f t="shared" si="1056"/>
        <v>1</v>
      </c>
      <c r="O936" s="47" t="str">
        <f t="shared" si="1057"/>
        <v/>
      </c>
      <c r="P936" s="47" t="str">
        <f t="shared" si="1058"/>
        <v/>
      </c>
      <c r="Q936" s="47" t="str">
        <f t="shared" si="1059"/>
        <v/>
      </c>
      <c r="R936" s="201">
        <f t="shared" si="1060"/>
        <v>1</v>
      </c>
      <c r="AE936" s="49">
        <f t="shared" si="1067"/>
        <v>10</v>
      </c>
      <c r="AF936" s="201">
        <f t="shared" si="1061"/>
        <v>1</v>
      </c>
      <c r="AG936" s="47" t="str">
        <f t="shared" si="1062"/>
        <v/>
      </c>
      <c r="AH936" s="47" t="str">
        <f t="shared" si="1063"/>
        <v/>
      </c>
      <c r="AI936" s="47" t="str">
        <f t="shared" si="1064"/>
        <v/>
      </c>
      <c r="AJ936" s="201">
        <f t="shared" si="1065"/>
        <v>1</v>
      </c>
      <c r="GT936" s="48">
        <v>1</v>
      </c>
      <c r="GU936" s="47" t="s">
        <v>51</v>
      </c>
      <c r="GV936" s="47" t="s">
        <v>37</v>
      </c>
      <c r="GW936" s="47" t="s">
        <v>39</v>
      </c>
      <c r="GX936" s="47" t="s">
        <v>38</v>
      </c>
      <c r="GY936" s="49"/>
      <c r="GZ936" s="47" t="s">
        <v>51</v>
      </c>
      <c r="HA936" s="172">
        <f>HE938</f>
        <v>34000000</v>
      </c>
      <c r="HB936" s="179">
        <f>HE939</f>
        <v>1000000</v>
      </c>
      <c r="HC936" s="181" t="s">
        <v>52</v>
      </c>
      <c r="HD936" s="182"/>
      <c r="HE936" s="158"/>
    </row>
    <row r="937" spans="13:213">
      <c r="M937" s="49">
        <f t="shared" si="1066"/>
        <v>10</v>
      </c>
      <c r="N937" s="201">
        <f t="shared" si="1056"/>
        <v>1</v>
      </c>
      <c r="O937" s="47" t="str">
        <f t="shared" si="1057"/>
        <v/>
      </c>
      <c r="P937" s="47" t="str">
        <f t="shared" si="1058"/>
        <v/>
      </c>
      <c r="Q937" s="47" t="str">
        <f t="shared" si="1059"/>
        <v/>
      </c>
      <c r="R937" s="201">
        <f t="shared" si="1060"/>
        <v>1</v>
      </c>
      <c r="AE937" s="49">
        <f t="shared" si="1067"/>
        <v>10</v>
      </c>
      <c r="AF937" s="201">
        <f t="shared" si="1061"/>
        <v>1</v>
      </c>
      <c r="AG937" s="47" t="str">
        <f t="shared" si="1062"/>
        <v/>
      </c>
      <c r="AH937" s="47" t="str">
        <f t="shared" si="1063"/>
        <v/>
      </c>
      <c r="AI937" s="47" t="str">
        <f t="shared" si="1064"/>
        <v/>
      </c>
      <c r="AJ937" s="201">
        <f t="shared" si="1065"/>
        <v>1</v>
      </c>
      <c r="GT937" s="48">
        <f t="shared" ref="GT937:GT968" si="1068">COUNTIF($GY$989:$GY$1244,GU937)</f>
        <v>1</v>
      </c>
      <c r="GU937" s="221">
        <f>LARGE($GY$989:$GY$1244,SUM($GT$936:GT936))</f>
        <v>30000</v>
      </c>
      <c r="GV937" s="372">
        <f t="shared" ref="GV937:GV968" si="1069">SUMIF($GY$989:$GY$1244,GU937,$GZ$989:$GZ$1244)</f>
        <v>1026.5917564712554</v>
      </c>
      <c r="GW937" s="373">
        <f t="shared" ref="GW937:GW968" si="1070">PRODUCT(GU937:GV937)/$AN$4/$AM$19</f>
        <v>2.9315716019161523E-3</v>
      </c>
      <c r="GX937" s="374">
        <f>$AN$4/GV937</f>
        <v>170556.98031499106</v>
      </c>
      <c r="GY937" s="375"/>
      <c r="GZ937" s="369">
        <f>GU937</f>
        <v>30000</v>
      </c>
      <c r="HA937" s="344">
        <f>IF(GX937&lt;HA$936,0,1)</f>
        <v>0</v>
      </c>
      <c r="HB937" s="376">
        <f>IF(GX937&lt;$HB$936,GW937,)</f>
        <v>2.9315716019161523E-3</v>
      </c>
      <c r="HC937" s="377" t="s">
        <v>65</v>
      </c>
      <c r="HD937" s="393"/>
      <c r="HE937" s="378">
        <v>17000000</v>
      </c>
    </row>
    <row r="938" spans="13:213">
      <c r="M938" s="49">
        <f t="shared" si="1066"/>
        <v>10</v>
      </c>
      <c r="N938" s="201">
        <f t="shared" si="1056"/>
        <v>1</v>
      </c>
      <c r="O938" s="47" t="str">
        <f t="shared" si="1057"/>
        <v/>
      </c>
      <c r="P938" s="47">
        <f t="shared" si="1058"/>
        <v>1</v>
      </c>
      <c r="Q938" s="47" t="str">
        <f t="shared" si="1059"/>
        <v/>
      </c>
      <c r="R938" s="201">
        <f t="shared" si="1060"/>
        <v>1</v>
      </c>
      <c r="AE938" s="49">
        <f t="shared" si="1067"/>
        <v>10</v>
      </c>
      <c r="AF938" s="201">
        <f t="shared" si="1061"/>
        <v>1</v>
      </c>
      <c r="AG938" s="47" t="str">
        <f t="shared" si="1062"/>
        <v/>
      </c>
      <c r="AH938" s="47">
        <f t="shared" si="1063"/>
        <v>1</v>
      </c>
      <c r="AI938" s="47" t="str">
        <f t="shared" si="1064"/>
        <v/>
      </c>
      <c r="AJ938" s="201">
        <f t="shared" si="1065"/>
        <v>1</v>
      </c>
      <c r="GT938" s="48">
        <f t="shared" si="1068"/>
        <v>3</v>
      </c>
      <c r="GU938" s="221">
        <f>LARGE($GY$989:$GY$1244,SUM($GT$936:GT937))</f>
        <v>27000</v>
      </c>
      <c r="GV938" s="372">
        <f t="shared" si="1069"/>
        <v>2674.8418543612156</v>
      </c>
      <c r="GW938" s="373">
        <f t="shared" si="1070"/>
        <v>6.8745354064933782E-3</v>
      </c>
      <c r="GX938" s="374">
        <f t="shared" ref="GX938:GX976" si="1071">$AN$4/GV938</f>
        <v>65458.968990828122</v>
      </c>
      <c r="GY938" s="375"/>
      <c r="GZ938" s="369">
        <f t="shared" ref="GZ938:GZ976" si="1072">GU938</f>
        <v>27000</v>
      </c>
      <c r="HA938" s="344">
        <f t="shared" ref="HA938:HA976" si="1073">IF(GX938&lt;HA$936,0,1)</f>
        <v>0</v>
      </c>
      <c r="HB938" s="376">
        <f t="shared" ref="HB938:HB976" si="1074">IF(GX938&lt;$HB$936,GW938,)</f>
        <v>6.8745354064933782E-3</v>
      </c>
      <c r="HC938" s="379" t="s">
        <v>75</v>
      </c>
      <c r="HD938" s="380"/>
      <c r="HE938" s="378">
        <v>34000000</v>
      </c>
    </row>
    <row r="939" spans="13:213">
      <c r="M939" s="49">
        <f t="shared" si="1066"/>
        <v>10</v>
      </c>
      <c r="N939" s="201">
        <f t="shared" si="1056"/>
        <v>1</v>
      </c>
      <c r="O939" s="47" t="str">
        <f t="shared" si="1057"/>
        <v/>
      </c>
      <c r="P939" s="47">
        <f t="shared" si="1058"/>
        <v>1</v>
      </c>
      <c r="Q939" s="47" t="str">
        <f t="shared" si="1059"/>
        <v/>
      </c>
      <c r="R939" s="201">
        <f t="shared" si="1060"/>
        <v>1</v>
      </c>
      <c r="AE939" s="49">
        <f t="shared" si="1067"/>
        <v>10</v>
      </c>
      <c r="AF939" s="201">
        <f t="shared" si="1061"/>
        <v>1</v>
      </c>
      <c r="AG939" s="47" t="str">
        <f t="shared" si="1062"/>
        <v/>
      </c>
      <c r="AH939" s="47" t="str">
        <f t="shared" si="1063"/>
        <v/>
      </c>
      <c r="AI939" s="47" t="str">
        <f t="shared" si="1064"/>
        <v/>
      </c>
      <c r="AJ939" s="201">
        <f t="shared" si="1065"/>
        <v>1</v>
      </c>
      <c r="GT939" s="48">
        <f t="shared" si="1068"/>
        <v>1</v>
      </c>
      <c r="GU939" s="221">
        <f>LARGE($GY$989:$GY$1244,SUM($GT$936:GT938))</f>
        <v>20000</v>
      </c>
      <c r="GV939" s="372">
        <f t="shared" si="1069"/>
        <v>1809.7411724817655</v>
      </c>
      <c r="GW939" s="373">
        <f t="shared" si="1070"/>
        <v>3.4453071175390426E-3</v>
      </c>
      <c r="GX939" s="374">
        <f t="shared" si="1071"/>
        <v>96749.962183757627</v>
      </c>
      <c r="GY939" s="375"/>
      <c r="GZ939" s="369">
        <f t="shared" si="1072"/>
        <v>20000</v>
      </c>
      <c r="HA939" s="344">
        <f t="shared" si="1073"/>
        <v>0</v>
      </c>
      <c r="HB939" s="376">
        <f t="shared" si="1074"/>
        <v>3.4453071175390426E-3</v>
      </c>
      <c r="HC939" s="381" t="s">
        <v>79</v>
      </c>
      <c r="HD939" s="380"/>
      <c r="HE939" s="378">
        <v>1000000</v>
      </c>
    </row>
    <row r="940" spans="13:213">
      <c r="M940" s="49">
        <f t="shared" si="1066"/>
        <v>10</v>
      </c>
      <c r="N940" s="201">
        <f t="shared" si="1056"/>
        <v>1</v>
      </c>
      <c r="O940" s="47" t="str">
        <f t="shared" si="1057"/>
        <v/>
      </c>
      <c r="P940" s="47" t="str">
        <f t="shared" si="1058"/>
        <v/>
      </c>
      <c r="Q940" s="47" t="str">
        <f t="shared" si="1059"/>
        <v/>
      </c>
      <c r="R940" s="201">
        <f t="shared" si="1060"/>
        <v>1</v>
      </c>
      <c r="AE940" s="49">
        <f t="shared" si="1067"/>
        <v>10</v>
      </c>
      <c r="AF940" s="201">
        <f t="shared" si="1061"/>
        <v>1</v>
      </c>
      <c r="AG940" s="47" t="str">
        <f t="shared" si="1062"/>
        <v/>
      </c>
      <c r="AH940" s="47" t="str">
        <f t="shared" si="1063"/>
        <v/>
      </c>
      <c r="AI940" s="47">
        <f t="shared" si="1064"/>
        <v>1</v>
      </c>
      <c r="AJ940" s="201">
        <f t="shared" si="1065"/>
        <v>1</v>
      </c>
      <c r="GT940" s="48">
        <f t="shared" si="1068"/>
        <v>3</v>
      </c>
      <c r="GU940" s="221">
        <f>LARGE($GY$989:$GY$1244,SUM($GT$936:GT939))</f>
        <v>18000</v>
      </c>
      <c r="GV940" s="372">
        <f t="shared" si="1069"/>
        <v>4715.3811660774891</v>
      </c>
      <c r="GW940" s="373">
        <f t="shared" si="1070"/>
        <v>8.0792451906290547E-3</v>
      </c>
      <c r="GX940" s="374">
        <f t="shared" si="1071"/>
        <v>37132.181648350474</v>
      </c>
      <c r="GY940" s="375"/>
      <c r="GZ940" s="369">
        <f t="shared" si="1072"/>
        <v>18000</v>
      </c>
      <c r="HA940" s="344">
        <f t="shared" si="1073"/>
        <v>0</v>
      </c>
      <c r="HB940" s="376">
        <f t="shared" si="1074"/>
        <v>8.0792451906290547E-3</v>
      </c>
      <c r="HC940" s="381" t="s">
        <v>84</v>
      </c>
      <c r="HD940" s="382"/>
      <c r="HE940" s="383">
        <v>0.85</v>
      </c>
    </row>
    <row r="941" spans="13:213">
      <c r="M941" s="49">
        <f t="shared" si="1066"/>
        <v>10</v>
      </c>
      <c r="N941" s="201">
        <f t="shared" si="1056"/>
        <v>1</v>
      </c>
      <c r="O941" s="47" t="str">
        <f t="shared" si="1057"/>
        <v/>
      </c>
      <c r="P941" s="47" t="str">
        <f t="shared" si="1058"/>
        <v/>
      </c>
      <c r="Q941" s="47" t="str">
        <f t="shared" si="1059"/>
        <v/>
      </c>
      <c r="R941" s="201">
        <f t="shared" si="1060"/>
        <v>1</v>
      </c>
      <c r="AE941" s="49">
        <f t="shared" si="1067"/>
        <v>10</v>
      </c>
      <c r="AF941" s="201">
        <f t="shared" si="1061"/>
        <v>1</v>
      </c>
      <c r="AG941" s="47" t="str">
        <f t="shared" si="1062"/>
        <v/>
      </c>
      <c r="AH941" s="47" t="str">
        <f t="shared" si="1063"/>
        <v/>
      </c>
      <c r="AI941" s="47">
        <f t="shared" si="1064"/>
        <v>1</v>
      </c>
      <c r="AJ941" s="201">
        <f t="shared" si="1065"/>
        <v>1</v>
      </c>
      <c r="GT941" s="48">
        <f t="shared" si="1068"/>
        <v>1</v>
      </c>
      <c r="GU941" s="221">
        <f>LARGE($GY$989:$GY$1244,SUM($GT$936:GT940))</f>
        <v>16000</v>
      </c>
      <c r="GV941" s="372">
        <f t="shared" si="1069"/>
        <v>1952.1319753927676</v>
      </c>
      <c r="GW941" s="373">
        <f t="shared" si="1070"/>
        <v>2.9731076648814073E-3</v>
      </c>
      <c r="GX941" s="374">
        <f t="shared" si="1071"/>
        <v>89692.90611858941</v>
      </c>
      <c r="GY941" s="375"/>
      <c r="GZ941" s="369">
        <f t="shared" si="1072"/>
        <v>16000</v>
      </c>
      <c r="HA941" s="344">
        <f t="shared" si="1073"/>
        <v>0</v>
      </c>
      <c r="HB941" s="376">
        <f t="shared" si="1074"/>
        <v>2.9731076648814073E-3</v>
      </c>
      <c r="HC941" s="381" t="s">
        <v>88</v>
      </c>
      <c r="HD941" s="382"/>
      <c r="HE941" s="383">
        <v>1</v>
      </c>
    </row>
    <row r="942" spans="13:213">
      <c r="M942" s="49">
        <f t="shared" si="1066"/>
        <v>10</v>
      </c>
      <c r="N942" s="201">
        <f t="shared" si="1056"/>
        <v>1</v>
      </c>
      <c r="O942" s="47" t="str">
        <f t="shared" si="1057"/>
        <v/>
      </c>
      <c r="P942" s="47" t="str">
        <f t="shared" si="1058"/>
        <v/>
      </c>
      <c r="Q942" s="47">
        <f t="shared" si="1059"/>
        <v>1</v>
      </c>
      <c r="R942" s="201">
        <f t="shared" si="1060"/>
        <v>1</v>
      </c>
      <c r="AE942" s="49">
        <f t="shared" si="1067"/>
        <v>10</v>
      </c>
      <c r="AF942" s="201">
        <f t="shared" si="1061"/>
        <v>1</v>
      </c>
      <c r="AG942" s="47" t="str">
        <f t="shared" si="1062"/>
        <v/>
      </c>
      <c r="AH942" s="47" t="str">
        <f t="shared" si="1063"/>
        <v/>
      </c>
      <c r="AI942" s="47">
        <f t="shared" si="1064"/>
        <v>1</v>
      </c>
      <c r="AJ942" s="201">
        <f t="shared" si="1065"/>
        <v>1</v>
      </c>
      <c r="GT942" s="48">
        <f t="shared" si="1068"/>
        <v>3</v>
      </c>
      <c r="GU942" s="221">
        <f>LARGE($GY$989:$GY$1244,SUM($GT$936:GT941))</f>
        <v>14400</v>
      </c>
      <c r="GV942" s="372">
        <f t="shared" si="1069"/>
        <v>5086.3883136622671</v>
      </c>
      <c r="GW942" s="373">
        <f t="shared" si="1070"/>
        <v>6.9719374741469007E-3</v>
      </c>
      <c r="GX942" s="374">
        <f t="shared" si="1071"/>
        <v>34423.7166340002</v>
      </c>
      <c r="GY942" s="375"/>
      <c r="GZ942" s="369">
        <f t="shared" si="1072"/>
        <v>14400</v>
      </c>
      <c r="HA942" s="344">
        <f t="shared" si="1073"/>
        <v>0</v>
      </c>
      <c r="HB942" s="376">
        <f t="shared" si="1074"/>
        <v>6.9719374741469007E-3</v>
      </c>
      <c r="HC942" s="384" t="s">
        <v>94</v>
      </c>
      <c r="HD942" s="382"/>
      <c r="HE942" s="457">
        <f>+$HC$1245</f>
        <v>0.82194408182022172</v>
      </c>
    </row>
    <row r="943" spans="13:213">
      <c r="M943" s="49">
        <f t="shared" si="1066"/>
        <v>10</v>
      </c>
      <c r="N943" s="201">
        <f t="shared" si="1056"/>
        <v>1</v>
      </c>
      <c r="O943" s="47" t="str">
        <f t="shared" si="1057"/>
        <v/>
      </c>
      <c r="P943" s="47" t="str">
        <f t="shared" si="1058"/>
        <v/>
      </c>
      <c r="Q943" s="47">
        <f t="shared" si="1059"/>
        <v>1</v>
      </c>
      <c r="R943" s="201" t="str">
        <f t="shared" si="1060"/>
        <v/>
      </c>
      <c r="AE943" s="49">
        <f t="shared" si="1067"/>
        <v>10</v>
      </c>
      <c r="AF943" s="201">
        <f t="shared" si="1061"/>
        <v>1</v>
      </c>
      <c r="AG943" s="47" t="str">
        <f t="shared" si="1062"/>
        <v/>
      </c>
      <c r="AH943" s="47" t="str">
        <f t="shared" si="1063"/>
        <v/>
      </c>
      <c r="AI943" s="47">
        <f t="shared" si="1064"/>
        <v>1</v>
      </c>
      <c r="AJ943" s="201">
        <f t="shared" si="1065"/>
        <v>1</v>
      </c>
      <c r="GT943" s="48">
        <f t="shared" si="1068"/>
        <v>1</v>
      </c>
      <c r="GU943" s="221">
        <f>LARGE($GY$989:$GY$1244,SUM($GT$936:GT942))</f>
        <v>9000</v>
      </c>
      <c r="GV943" s="372">
        <f t="shared" si="1069"/>
        <v>395.90320978729432</v>
      </c>
      <c r="GW943" s="373">
        <f t="shared" si="1070"/>
        <v>3.3916654783279926E-4</v>
      </c>
      <c r="GX943" s="374">
        <f t="shared" si="1071"/>
        <v>442260.59721534298</v>
      </c>
      <c r="GY943" s="375"/>
      <c r="GZ943" s="369">
        <f t="shared" si="1072"/>
        <v>9000</v>
      </c>
      <c r="HA943" s="344">
        <f t="shared" si="1073"/>
        <v>0</v>
      </c>
      <c r="HB943" s="376">
        <f t="shared" si="1074"/>
        <v>3.3916654783279926E-4</v>
      </c>
      <c r="HC943" s="381" t="s">
        <v>98</v>
      </c>
      <c r="HD943" s="382"/>
      <c r="HE943" s="458">
        <f>$AP$5</f>
        <v>0.54048014308331727</v>
      </c>
    </row>
    <row r="944" spans="13:213">
      <c r="M944" s="49">
        <f t="shared" si="1066"/>
        <v>10</v>
      </c>
      <c r="N944" s="201">
        <f t="shared" si="1056"/>
        <v>1</v>
      </c>
      <c r="O944" s="47" t="str">
        <f t="shared" si="1057"/>
        <v/>
      </c>
      <c r="P944" s="47" t="str">
        <f t="shared" si="1058"/>
        <v/>
      </c>
      <c r="Q944" s="47">
        <f t="shared" si="1059"/>
        <v>1</v>
      </c>
      <c r="R944" s="201" t="str">
        <f t="shared" si="1060"/>
        <v/>
      </c>
      <c r="AE944" s="49">
        <f t="shared" si="1067"/>
        <v>10</v>
      </c>
      <c r="AF944" s="201">
        <f t="shared" si="1061"/>
        <v>1</v>
      </c>
      <c r="AG944" s="47" t="str">
        <f t="shared" si="1062"/>
        <v/>
      </c>
      <c r="AH944" s="47" t="str">
        <f t="shared" si="1063"/>
        <v/>
      </c>
      <c r="AI944" s="47">
        <f t="shared" si="1064"/>
        <v>1</v>
      </c>
      <c r="AJ944" s="201">
        <f t="shared" si="1065"/>
        <v>1</v>
      </c>
      <c r="GT944" s="48">
        <f t="shared" si="1068"/>
        <v>1</v>
      </c>
      <c r="GU944" s="221">
        <f>LARGE($GY$989:$GY$1244,SUM($GT$936:GT943))</f>
        <v>7500</v>
      </c>
      <c r="GV944" s="372">
        <f t="shared" si="1069"/>
        <v>6758.3957301024311</v>
      </c>
      <c r="GW944" s="373">
        <f t="shared" si="1070"/>
        <v>4.8248782614870008E-3</v>
      </c>
      <c r="GX944" s="374">
        <f t="shared" si="1071"/>
        <v>25907.389414935351</v>
      </c>
      <c r="GY944" s="375"/>
      <c r="GZ944" s="369">
        <f t="shared" si="1072"/>
        <v>7500</v>
      </c>
      <c r="HA944" s="344">
        <f t="shared" si="1073"/>
        <v>0</v>
      </c>
      <c r="HB944" s="376">
        <f t="shared" si="1074"/>
        <v>4.8248782614870008E-3</v>
      </c>
      <c r="HC944" s="381" t="s">
        <v>101</v>
      </c>
      <c r="HD944" s="382"/>
      <c r="HE944" s="458">
        <f>+HLOOKUP($GU$985,$AO$55:$AS$61,5,FALSE)</f>
        <v>5.8751856811808842</v>
      </c>
    </row>
    <row r="945" spans="13:213">
      <c r="M945" s="49">
        <f t="shared" si="1066"/>
        <v>10</v>
      </c>
      <c r="N945" s="201">
        <f t="shared" si="1056"/>
        <v>1</v>
      </c>
      <c r="O945" s="47" t="str">
        <f t="shared" si="1057"/>
        <v/>
      </c>
      <c r="P945" s="47" t="str">
        <f t="shared" si="1058"/>
        <v/>
      </c>
      <c r="Q945" s="47">
        <f t="shared" si="1059"/>
        <v>1</v>
      </c>
      <c r="R945" s="201" t="str">
        <f t="shared" si="1060"/>
        <v/>
      </c>
      <c r="AE945" s="49">
        <f t="shared" si="1067"/>
        <v>10</v>
      </c>
      <c r="AF945" s="201">
        <f t="shared" si="1061"/>
        <v>1</v>
      </c>
      <c r="AG945" s="47" t="str">
        <f t="shared" si="1062"/>
        <v/>
      </c>
      <c r="AH945" s="47" t="str">
        <f t="shared" si="1063"/>
        <v/>
      </c>
      <c r="AI945" s="47">
        <f t="shared" si="1064"/>
        <v>1</v>
      </c>
      <c r="AJ945" s="201">
        <f t="shared" si="1065"/>
        <v>1</v>
      </c>
      <c r="GT945" s="48">
        <f t="shared" si="1068"/>
        <v>1</v>
      </c>
      <c r="GU945" s="221">
        <f>LARGE($GY$989:$GY$1244,SUM($GT$936:GT944))</f>
        <v>6000</v>
      </c>
      <c r="GV945" s="372">
        <f t="shared" si="1069"/>
        <v>697.92333179505135</v>
      </c>
      <c r="GW945" s="373">
        <f t="shared" si="1070"/>
        <v>3.9860289290416984E-4</v>
      </c>
      <c r="GX945" s="374">
        <f t="shared" si="1071"/>
        <v>250876.25248129223</v>
      </c>
      <c r="GY945" s="375"/>
      <c r="GZ945" s="369">
        <f t="shared" si="1072"/>
        <v>6000</v>
      </c>
      <c r="HA945" s="344">
        <f t="shared" si="1073"/>
        <v>0</v>
      </c>
      <c r="HB945" s="376">
        <f t="shared" si="1074"/>
        <v>3.9860289290416984E-4</v>
      </c>
      <c r="HC945" s="381"/>
      <c r="HD945" s="385"/>
      <c r="HE945" s="386"/>
    </row>
    <row r="946" spans="13:213">
      <c r="M946" s="49">
        <f t="shared" si="1066"/>
        <v>10</v>
      </c>
      <c r="N946" s="201">
        <f t="shared" si="1056"/>
        <v>1</v>
      </c>
      <c r="O946" s="47" t="str">
        <f t="shared" si="1057"/>
        <v/>
      </c>
      <c r="P946" s="47" t="str">
        <f t="shared" si="1058"/>
        <v/>
      </c>
      <c r="Q946" s="47">
        <f t="shared" si="1059"/>
        <v>1</v>
      </c>
      <c r="R946" s="201" t="str">
        <f t="shared" si="1060"/>
        <v/>
      </c>
      <c r="AE946" s="49">
        <f t="shared" si="1067"/>
        <v>10</v>
      </c>
      <c r="AF946" s="201">
        <f t="shared" si="1061"/>
        <v>1</v>
      </c>
      <c r="AG946" s="47" t="str">
        <f t="shared" si="1062"/>
        <v/>
      </c>
      <c r="AH946" s="47" t="str">
        <f t="shared" si="1063"/>
        <v/>
      </c>
      <c r="AI946" s="47">
        <f t="shared" si="1064"/>
        <v>1</v>
      </c>
      <c r="AJ946" s="201">
        <f t="shared" si="1065"/>
        <v>1</v>
      </c>
      <c r="GT946" s="48">
        <f t="shared" si="1068"/>
        <v>1</v>
      </c>
      <c r="GU946" s="221">
        <f>LARGE($GY$989:$GY$1244,SUM($GT$936:GT945))</f>
        <v>5000</v>
      </c>
      <c r="GV946" s="372">
        <f t="shared" si="1069"/>
        <v>11914.129385504957</v>
      </c>
      <c r="GW946" s="373">
        <f t="shared" si="1070"/>
        <v>5.6704012976163407E-3</v>
      </c>
      <c r="GX946" s="374">
        <f t="shared" si="1071"/>
        <v>14696.196787406221</v>
      </c>
      <c r="GY946" s="375"/>
      <c r="GZ946" s="369">
        <f t="shared" si="1072"/>
        <v>5000</v>
      </c>
      <c r="HA946" s="344">
        <f t="shared" si="1073"/>
        <v>0</v>
      </c>
      <c r="HB946" s="376">
        <f t="shared" si="1074"/>
        <v>5.6704012976163407E-3</v>
      </c>
      <c r="HC946" s="387" t="s">
        <v>109</v>
      </c>
      <c r="HD946" s="388"/>
      <c r="HE946" s="389">
        <v>31.623000000000001</v>
      </c>
    </row>
    <row r="947" spans="13:213">
      <c r="M947" s="49">
        <f t="shared" si="1066"/>
        <v>10</v>
      </c>
      <c r="N947" s="201">
        <f t="shared" si="1056"/>
        <v>1</v>
      </c>
      <c r="O947" s="47" t="str">
        <f t="shared" si="1057"/>
        <v/>
      </c>
      <c r="P947" s="47" t="str">
        <f t="shared" si="1058"/>
        <v/>
      </c>
      <c r="Q947" s="47">
        <f t="shared" si="1059"/>
        <v>1</v>
      </c>
      <c r="R947" s="201" t="str">
        <f t="shared" si="1060"/>
        <v/>
      </c>
      <c r="AE947" s="49">
        <f t="shared" si="1067"/>
        <v>10</v>
      </c>
      <c r="AF947" s="201">
        <f t="shared" si="1061"/>
        <v>1</v>
      </c>
      <c r="AG947" s="47" t="str">
        <f t="shared" si="1062"/>
        <v/>
      </c>
      <c r="AH947" s="47" t="str">
        <f t="shared" si="1063"/>
        <v/>
      </c>
      <c r="AI947" s="47">
        <f t="shared" si="1064"/>
        <v>1</v>
      </c>
      <c r="AJ947" s="201">
        <f t="shared" si="1065"/>
        <v>1</v>
      </c>
      <c r="GT947" s="48">
        <f t="shared" si="1068"/>
        <v>1</v>
      </c>
      <c r="GU947" s="221">
        <f>LARGE($GY$989:$GY$1244,SUM($GT$936:GT946))</f>
        <v>4800</v>
      </c>
      <c r="GV947" s="372">
        <f t="shared" si="1069"/>
        <v>752.83608125100716</v>
      </c>
      <c r="GW947" s="373">
        <f t="shared" si="1070"/>
        <v>3.4397203956197398E-4</v>
      </c>
      <c r="GX947" s="374">
        <f t="shared" si="1071"/>
        <v>232577.04347677444</v>
      </c>
      <c r="GY947" s="375"/>
      <c r="GZ947" s="369">
        <f t="shared" si="1072"/>
        <v>4800</v>
      </c>
      <c r="HA947" s="344">
        <f t="shared" si="1073"/>
        <v>0</v>
      </c>
      <c r="HB947" s="376">
        <f t="shared" si="1074"/>
        <v>3.4397203956197398E-4</v>
      </c>
      <c r="HC947" s="390" t="s">
        <v>113</v>
      </c>
      <c r="HD947" s="391"/>
      <c r="HE947" s="392">
        <f>(HE942-HE940)*HE946</f>
        <v>-0.88721230059912792</v>
      </c>
    </row>
    <row r="948" spans="13:213">
      <c r="M948" s="49">
        <f t="shared" si="1066"/>
        <v>10</v>
      </c>
      <c r="N948" s="201">
        <f t="shared" si="1056"/>
        <v>1</v>
      </c>
      <c r="O948" s="47" t="str">
        <f t="shared" si="1057"/>
        <v/>
      </c>
      <c r="P948" s="47" t="str">
        <f t="shared" si="1058"/>
        <v/>
      </c>
      <c r="Q948" s="47">
        <f t="shared" si="1059"/>
        <v>1</v>
      </c>
      <c r="R948" s="201" t="str">
        <f t="shared" si="1060"/>
        <v/>
      </c>
      <c r="AE948" s="49">
        <f t="shared" si="1067"/>
        <v>10</v>
      </c>
      <c r="AF948" s="201">
        <f t="shared" si="1061"/>
        <v>1</v>
      </c>
      <c r="AG948" s="47" t="str">
        <f t="shared" si="1062"/>
        <v/>
      </c>
      <c r="AH948" s="47" t="str">
        <f t="shared" si="1063"/>
        <v/>
      </c>
      <c r="AI948" s="47">
        <f t="shared" si="1064"/>
        <v>1</v>
      </c>
      <c r="AJ948" s="201" t="str">
        <f t="shared" si="1065"/>
        <v/>
      </c>
      <c r="GT948" s="48">
        <f t="shared" si="1068"/>
        <v>4</v>
      </c>
      <c r="GU948" s="221">
        <f>LARGE($GY$989:$GY$1244,SUM($GT$936:GT947))</f>
        <v>4500</v>
      </c>
      <c r="GV948" s="372">
        <f t="shared" si="1069"/>
        <v>30843.378994425275</v>
      </c>
      <c r="GW948" s="373">
        <f t="shared" si="1070"/>
        <v>1.3211616019302128E-2</v>
      </c>
      <c r="GX948" s="374">
        <f t="shared" si="1071"/>
        <v>5676.8225696557674</v>
      </c>
      <c r="GY948" s="375"/>
      <c r="GZ948" s="369">
        <f t="shared" si="1072"/>
        <v>4500</v>
      </c>
      <c r="HA948" s="344">
        <f t="shared" si="1073"/>
        <v>0</v>
      </c>
      <c r="HB948" s="376">
        <f t="shared" si="1074"/>
        <v>1.3211616019302128E-2</v>
      </c>
      <c r="HC948" s="217"/>
      <c r="HD948" s="217"/>
      <c r="HE948" s="393"/>
    </row>
    <row r="949" spans="13:213">
      <c r="M949" s="49">
        <f t="shared" si="1066"/>
        <v>10</v>
      </c>
      <c r="N949" s="201" t="str">
        <f t="shared" si="1056"/>
        <v/>
      </c>
      <c r="O949" s="47" t="str">
        <f t="shared" si="1057"/>
        <v/>
      </c>
      <c r="P949" s="47" t="str">
        <f t="shared" si="1058"/>
        <v/>
      </c>
      <c r="Q949" s="47">
        <f t="shared" si="1059"/>
        <v>1</v>
      </c>
      <c r="R949" s="201" t="str">
        <f t="shared" si="1060"/>
        <v/>
      </c>
      <c r="AE949" s="49">
        <f t="shared" si="1067"/>
        <v>10</v>
      </c>
      <c r="AF949" s="201">
        <f t="shared" si="1061"/>
        <v>1</v>
      </c>
      <c r="AG949" s="47" t="str">
        <f t="shared" si="1062"/>
        <v/>
      </c>
      <c r="AH949" s="47" t="str">
        <f t="shared" si="1063"/>
        <v/>
      </c>
      <c r="AI949" s="47">
        <f t="shared" si="1064"/>
        <v>1</v>
      </c>
      <c r="AJ949" s="201" t="str">
        <f t="shared" si="1065"/>
        <v/>
      </c>
      <c r="GT949" s="48">
        <f t="shared" si="1068"/>
        <v>1</v>
      </c>
      <c r="GU949" s="221">
        <f>LARGE($GY$989:$GY$1244,SUM($GT$936:GT948))</f>
        <v>4000</v>
      </c>
      <c r="GV949" s="372">
        <f t="shared" si="1069"/>
        <v>12851.535504669053</v>
      </c>
      <c r="GW949" s="373">
        <f t="shared" si="1070"/>
        <v>4.8932396984506495E-3</v>
      </c>
      <c r="GX949" s="374">
        <f t="shared" si="1071"/>
        <v>13624.238904089532</v>
      </c>
      <c r="GY949" s="375"/>
      <c r="GZ949" s="369">
        <f t="shared" si="1072"/>
        <v>4000</v>
      </c>
      <c r="HA949" s="344">
        <f t="shared" si="1073"/>
        <v>0</v>
      </c>
      <c r="HB949" s="376">
        <f t="shared" si="1074"/>
        <v>4.8932396984506495E-3</v>
      </c>
      <c r="HC949" s="217"/>
      <c r="HD949" s="217"/>
      <c r="HE949" s="393"/>
    </row>
    <row r="950" spans="13:213">
      <c r="M950" s="49">
        <f t="shared" si="1066"/>
        <v>10</v>
      </c>
      <c r="N950" s="201" t="str">
        <f t="shared" si="1056"/>
        <v/>
      </c>
      <c r="O950" s="47" t="str">
        <f t="shared" si="1057"/>
        <v/>
      </c>
      <c r="P950" s="47" t="str">
        <f t="shared" si="1058"/>
        <v/>
      </c>
      <c r="Q950" s="47" t="str">
        <f t="shared" si="1059"/>
        <v/>
      </c>
      <c r="R950" s="201" t="str">
        <f t="shared" si="1060"/>
        <v/>
      </c>
      <c r="AE950" s="49">
        <f t="shared" si="1067"/>
        <v>10</v>
      </c>
      <c r="AF950" s="201" t="str">
        <f t="shared" si="1061"/>
        <v/>
      </c>
      <c r="AG950" s="47" t="str">
        <f t="shared" si="1062"/>
        <v/>
      </c>
      <c r="AH950" s="47" t="str">
        <f t="shared" si="1063"/>
        <v/>
      </c>
      <c r="AI950" s="47" t="str">
        <f t="shared" si="1064"/>
        <v/>
      </c>
      <c r="AJ950" s="201" t="str">
        <f t="shared" si="1065"/>
        <v/>
      </c>
      <c r="GT950" s="48">
        <f t="shared" si="1068"/>
        <v>6</v>
      </c>
      <c r="GU950" s="221">
        <f>LARGE($GY$989:$GY$1244,SUM($GT$936:GT949))</f>
        <v>3000</v>
      </c>
      <c r="GV950" s="372">
        <f t="shared" si="1069"/>
        <v>76444.390879584156</v>
      </c>
      <c r="GW950" s="373">
        <f t="shared" si="1070"/>
        <v>2.1829729687162347E-2</v>
      </c>
      <c r="GX950" s="374">
        <f t="shared" si="1071"/>
        <v>2290.4543810913087</v>
      </c>
      <c r="GY950" s="375"/>
      <c r="GZ950" s="369">
        <f t="shared" si="1072"/>
        <v>3000</v>
      </c>
      <c r="HA950" s="344">
        <f t="shared" si="1073"/>
        <v>0</v>
      </c>
      <c r="HB950" s="376">
        <f t="shared" si="1074"/>
        <v>2.1829729687162347E-2</v>
      </c>
      <c r="HC950" s="217"/>
      <c r="HD950" s="217"/>
      <c r="HE950" s="393"/>
    </row>
    <row r="951" spans="13:213">
      <c r="M951" s="49">
        <f t="shared" si="1066"/>
        <v>10</v>
      </c>
      <c r="N951" s="201" t="str">
        <f t="shared" si="1056"/>
        <v/>
      </c>
      <c r="O951" s="47" t="str">
        <f t="shared" si="1057"/>
        <v/>
      </c>
      <c r="P951" s="47" t="str">
        <f t="shared" si="1058"/>
        <v/>
      </c>
      <c r="Q951" s="47" t="str">
        <f t="shared" si="1059"/>
        <v/>
      </c>
      <c r="R951" s="201" t="str">
        <f t="shared" si="1060"/>
        <v/>
      </c>
      <c r="AE951" s="49">
        <f t="shared" si="1067"/>
        <v>10</v>
      </c>
      <c r="AF951" s="201" t="str">
        <f t="shared" si="1061"/>
        <v/>
      </c>
      <c r="AG951" s="47" t="str">
        <f t="shared" si="1062"/>
        <v/>
      </c>
      <c r="AH951" s="47" t="str">
        <f t="shared" si="1063"/>
        <v/>
      </c>
      <c r="AI951" s="47" t="str">
        <f t="shared" si="1064"/>
        <v/>
      </c>
      <c r="AJ951" s="201">
        <f t="shared" si="1065"/>
        <v>1</v>
      </c>
      <c r="GT951" s="48">
        <f t="shared" si="1068"/>
        <v>4</v>
      </c>
      <c r="GU951" s="221">
        <f>LARGE($GY$989:$GY$1244,SUM($GT$936:GT950))</f>
        <v>2400</v>
      </c>
      <c r="GV951" s="372">
        <f t="shared" si="1069"/>
        <v>58650.720682911604</v>
      </c>
      <c r="GW951" s="373">
        <f t="shared" si="1070"/>
        <v>1.3398805209732211E-2</v>
      </c>
      <c r="GX951" s="374">
        <f t="shared" si="1071"/>
        <v>2985.3408101601499</v>
      </c>
      <c r="GY951" s="375"/>
      <c r="GZ951" s="369">
        <f t="shared" si="1072"/>
        <v>2400</v>
      </c>
      <c r="HA951" s="344">
        <f t="shared" si="1073"/>
        <v>0</v>
      </c>
      <c r="HB951" s="376">
        <f t="shared" si="1074"/>
        <v>1.3398805209732211E-2</v>
      </c>
      <c r="HC951" s="217"/>
      <c r="HD951" s="217"/>
      <c r="HE951" s="393"/>
    </row>
    <row r="952" spans="13:213">
      <c r="M952" s="49">
        <f t="shared" si="1066"/>
        <v>10</v>
      </c>
      <c r="N952" s="201" t="str">
        <f t="shared" si="1056"/>
        <v/>
      </c>
      <c r="O952" s="47" t="str">
        <f t="shared" si="1057"/>
        <v/>
      </c>
      <c r="P952" s="47" t="str">
        <f t="shared" si="1058"/>
        <v/>
      </c>
      <c r="Q952" s="47" t="str">
        <f t="shared" si="1059"/>
        <v/>
      </c>
      <c r="R952" s="201" t="str">
        <f t="shared" si="1060"/>
        <v/>
      </c>
      <c r="AE952" s="49">
        <f t="shared" si="1067"/>
        <v>10</v>
      </c>
      <c r="AF952" s="201" t="str">
        <f t="shared" si="1061"/>
        <v/>
      </c>
      <c r="AG952" s="47" t="str">
        <f t="shared" si="1062"/>
        <v/>
      </c>
      <c r="AH952" s="47" t="str">
        <f t="shared" si="1063"/>
        <v/>
      </c>
      <c r="AI952" s="47" t="str">
        <f t="shared" si="1064"/>
        <v/>
      </c>
      <c r="AJ952" s="201">
        <f t="shared" si="1065"/>
        <v>1</v>
      </c>
      <c r="GT952" s="48">
        <f t="shared" si="1068"/>
        <v>3</v>
      </c>
      <c r="GU952" s="221">
        <f>LARGE($GY$989:$GY$1244,SUM($GT$936:GT951))</f>
        <v>2000</v>
      </c>
      <c r="GV952" s="372">
        <f t="shared" si="1069"/>
        <v>90749.435208357958</v>
      </c>
      <c r="GW952" s="373">
        <f t="shared" si="1070"/>
        <v>1.727648570912723E-2</v>
      </c>
      <c r="GX952" s="374">
        <f t="shared" si="1071"/>
        <v>1929.4047351148045</v>
      </c>
      <c r="GY952" s="375"/>
      <c r="GZ952" s="369">
        <f t="shared" si="1072"/>
        <v>2000</v>
      </c>
      <c r="HA952" s="344">
        <f t="shared" si="1073"/>
        <v>0</v>
      </c>
      <c r="HB952" s="376">
        <f t="shared" si="1074"/>
        <v>1.727648570912723E-2</v>
      </c>
      <c r="HC952" s="217"/>
      <c r="HD952" s="217"/>
      <c r="HE952" s="393"/>
    </row>
    <row r="953" spans="13:213">
      <c r="M953" s="49">
        <f t="shared" si="1066"/>
        <v>10</v>
      </c>
      <c r="N953" s="201" t="str">
        <f t="shared" si="1056"/>
        <v/>
      </c>
      <c r="O953" s="47" t="str">
        <f t="shared" si="1057"/>
        <v/>
      </c>
      <c r="P953" s="47" t="str">
        <f t="shared" si="1058"/>
        <v/>
      </c>
      <c r="Q953" s="47" t="str">
        <f t="shared" si="1059"/>
        <v/>
      </c>
      <c r="R953" s="201" t="str">
        <f t="shared" si="1060"/>
        <v/>
      </c>
      <c r="AE953" s="49">
        <f t="shared" si="1067"/>
        <v>10</v>
      </c>
      <c r="AF953" s="201" t="str">
        <f t="shared" si="1061"/>
        <v/>
      </c>
      <c r="AG953" s="47" t="str">
        <f t="shared" si="1062"/>
        <v/>
      </c>
      <c r="AH953" s="47" t="str">
        <f t="shared" si="1063"/>
        <v/>
      </c>
      <c r="AI953" s="47" t="str">
        <f t="shared" si="1064"/>
        <v/>
      </c>
      <c r="AJ953" s="201">
        <f t="shared" si="1065"/>
        <v>1</v>
      </c>
      <c r="GT953" s="48">
        <f t="shared" si="1068"/>
        <v>4</v>
      </c>
      <c r="GU953" s="221">
        <f>LARGE($GY$989:$GY$1244,SUM($GT$936:GT952))</f>
        <v>1800</v>
      </c>
      <c r="GV953" s="372">
        <f t="shared" si="1069"/>
        <v>388915.9570595047</v>
      </c>
      <c r="GW953" s="373">
        <f t="shared" si="1070"/>
        <v>6.6636126857284553E-2</v>
      </c>
      <c r="GX953" s="374">
        <f t="shared" si="1071"/>
        <v>450.20623819045466</v>
      </c>
      <c r="GY953" s="375"/>
      <c r="GZ953" s="369">
        <f t="shared" si="1072"/>
        <v>1800</v>
      </c>
      <c r="HA953" s="344">
        <f t="shared" si="1073"/>
        <v>0</v>
      </c>
      <c r="HB953" s="376">
        <f t="shared" si="1074"/>
        <v>6.6636126857284553E-2</v>
      </c>
      <c r="HC953" s="217"/>
      <c r="HD953" s="217"/>
      <c r="HE953" s="393"/>
    </row>
    <row r="954" spans="13:213">
      <c r="M954" s="49">
        <f t="shared" si="1066"/>
        <v>10</v>
      </c>
      <c r="N954" s="201" t="str">
        <f t="shared" si="1056"/>
        <v/>
      </c>
      <c r="O954" s="47" t="str">
        <f t="shared" si="1057"/>
        <v/>
      </c>
      <c r="P954" s="47" t="str">
        <f t="shared" si="1058"/>
        <v/>
      </c>
      <c r="Q954" s="47">
        <f t="shared" si="1059"/>
        <v>1</v>
      </c>
      <c r="R954" s="201" t="str">
        <f t="shared" si="1060"/>
        <v/>
      </c>
      <c r="AE954" s="49">
        <f t="shared" si="1067"/>
        <v>10</v>
      </c>
      <c r="AF954" s="201" t="str">
        <f t="shared" si="1061"/>
        <v/>
      </c>
      <c r="AG954" s="47" t="str">
        <f t="shared" si="1062"/>
        <v/>
      </c>
      <c r="AH954" s="47" t="str">
        <f t="shared" si="1063"/>
        <v/>
      </c>
      <c r="AI954" s="47">
        <f t="shared" si="1064"/>
        <v>1</v>
      </c>
      <c r="AJ954" s="201" t="str">
        <f t="shared" si="1065"/>
        <v/>
      </c>
      <c r="GT954" s="48">
        <f t="shared" si="1068"/>
        <v>2</v>
      </c>
      <c r="GU954" s="221">
        <f>LARGE($GY$989:$GY$1244,SUM($GT$936:GT953))</f>
        <v>1600</v>
      </c>
      <c r="GV954" s="372">
        <f t="shared" si="1069"/>
        <v>41970.837470944505</v>
      </c>
      <c r="GW954" s="373">
        <f t="shared" si="1070"/>
        <v>6.3921814794950264E-3</v>
      </c>
      <c r="GX954" s="374">
        <f t="shared" si="1071"/>
        <v>4171.7630752832283</v>
      </c>
      <c r="GY954" s="375"/>
      <c r="GZ954" s="369">
        <f t="shared" si="1072"/>
        <v>1600</v>
      </c>
      <c r="HA954" s="344">
        <f t="shared" si="1073"/>
        <v>0</v>
      </c>
      <c r="HB954" s="376">
        <f t="shared" si="1074"/>
        <v>6.3921814794950264E-3</v>
      </c>
      <c r="HC954" s="217"/>
      <c r="HD954" s="217"/>
      <c r="HE954" s="393"/>
    </row>
    <row r="955" spans="13:213">
      <c r="M955" s="49">
        <f t="shared" si="1066"/>
        <v>10</v>
      </c>
      <c r="N955" s="201" t="str">
        <f t="shared" si="1056"/>
        <v/>
      </c>
      <c r="O955" s="47" t="str">
        <f t="shared" si="1057"/>
        <v/>
      </c>
      <c r="P955" s="47" t="str">
        <f t="shared" si="1058"/>
        <v/>
      </c>
      <c r="Q955" s="47">
        <f t="shared" si="1059"/>
        <v>1</v>
      </c>
      <c r="R955" s="201" t="str">
        <f t="shared" si="1060"/>
        <v/>
      </c>
      <c r="AE955" s="49">
        <f t="shared" si="1067"/>
        <v>10</v>
      </c>
      <c r="AF955" s="201" t="str">
        <f t="shared" si="1061"/>
        <v/>
      </c>
      <c r="AG955" s="47" t="str">
        <f t="shared" si="1062"/>
        <v/>
      </c>
      <c r="AH955" s="47" t="str">
        <f t="shared" si="1063"/>
        <v/>
      </c>
      <c r="AI955" s="47">
        <f t="shared" si="1064"/>
        <v>1</v>
      </c>
      <c r="AJ955" s="201" t="str">
        <f t="shared" si="1065"/>
        <v/>
      </c>
      <c r="GT955" s="48">
        <f t="shared" si="1068"/>
        <v>7</v>
      </c>
      <c r="GU955" s="221">
        <f>LARGE($GY$989:$GY$1244,SUM($GT$936:GT954))</f>
        <v>1500</v>
      </c>
      <c r="GV955" s="372">
        <f t="shared" si="1069"/>
        <v>178551.87234010841</v>
      </c>
      <c r="GW955" s="373">
        <f t="shared" si="1070"/>
        <v>2.5493950984978333E-2</v>
      </c>
      <c r="GX955" s="374">
        <f t="shared" si="1071"/>
        <v>980.62477701987495</v>
      </c>
      <c r="GY955" s="375"/>
      <c r="GZ955" s="369">
        <f t="shared" si="1072"/>
        <v>1500</v>
      </c>
      <c r="HA955" s="344">
        <f t="shared" si="1073"/>
        <v>0</v>
      </c>
      <c r="HB955" s="376">
        <f t="shared" si="1074"/>
        <v>2.5493950984978333E-2</v>
      </c>
      <c r="HC955" s="217"/>
      <c r="HD955" s="217"/>
      <c r="HE955" s="393"/>
    </row>
    <row r="956" spans="13:213">
      <c r="M956" s="49">
        <f t="shared" si="1066"/>
        <v>10</v>
      </c>
      <c r="N956" s="201" t="str">
        <f t="shared" si="1056"/>
        <v/>
      </c>
      <c r="O956" s="47" t="str">
        <f t="shared" si="1057"/>
        <v/>
      </c>
      <c r="P956" s="47" t="str">
        <f t="shared" si="1058"/>
        <v/>
      </c>
      <c r="Q956" s="47">
        <f t="shared" si="1059"/>
        <v>1</v>
      </c>
      <c r="R956" s="201" t="str">
        <f t="shared" si="1060"/>
        <v/>
      </c>
      <c r="AE956" s="49">
        <f t="shared" si="1067"/>
        <v>10</v>
      </c>
      <c r="AF956" s="201" t="str">
        <f t="shared" si="1061"/>
        <v/>
      </c>
      <c r="AG956" s="47" t="str">
        <f t="shared" si="1062"/>
        <v/>
      </c>
      <c r="AH956" s="47" t="str">
        <f t="shared" si="1063"/>
        <v/>
      </c>
      <c r="AI956" s="47">
        <f t="shared" si="1064"/>
        <v>1</v>
      </c>
      <c r="AJ956" s="201" t="str">
        <f t="shared" si="1065"/>
        <v/>
      </c>
      <c r="GT956" s="48">
        <f t="shared" si="1068"/>
        <v>1</v>
      </c>
      <c r="GU956" s="221">
        <f>LARGE($GY$989:$GY$1244,SUM($GT$936:GT955))</f>
        <v>1200</v>
      </c>
      <c r="GV956" s="372">
        <f t="shared" si="1069"/>
        <v>17466.376203332697</v>
      </c>
      <c r="GW956" s="373">
        <f t="shared" si="1070"/>
        <v>1.9951039794856525E-3</v>
      </c>
      <c r="GX956" s="374">
        <f t="shared" si="1071"/>
        <v>10024.540177177178</v>
      </c>
      <c r="GY956" s="375"/>
      <c r="GZ956" s="369">
        <f t="shared" si="1072"/>
        <v>1200</v>
      </c>
      <c r="HA956" s="344">
        <f t="shared" si="1073"/>
        <v>0</v>
      </c>
      <c r="HB956" s="376">
        <f t="shared" si="1074"/>
        <v>1.9951039794856525E-3</v>
      </c>
      <c r="HC956" s="217"/>
      <c r="HD956" s="217"/>
      <c r="HE956" s="393"/>
    </row>
    <row r="957" spans="13:213">
      <c r="M957" s="49">
        <f t="shared" si="1066"/>
        <v>10</v>
      </c>
      <c r="N957" s="201" t="str">
        <f t="shared" si="1056"/>
        <v/>
      </c>
      <c r="O957" s="47" t="str">
        <f t="shared" si="1057"/>
        <v/>
      </c>
      <c r="P957" s="47" t="str">
        <f t="shared" si="1058"/>
        <v/>
      </c>
      <c r="Q957" s="47">
        <f t="shared" si="1059"/>
        <v>1</v>
      </c>
      <c r="R957" s="201" t="str">
        <f t="shared" si="1060"/>
        <v/>
      </c>
      <c r="AE957" s="49">
        <f t="shared" si="1067"/>
        <v>10</v>
      </c>
      <c r="AF957" s="201" t="str">
        <f t="shared" si="1061"/>
        <v/>
      </c>
      <c r="AG957" s="47" t="str">
        <f t="shared" si="1062"/>
        <v/>
      </c>
      <c r="AH957" s="47" t="str">
        <f t="shared" si="1063"/>
        <v/>
      </c>
      <c r="AI957" s="47">
        <f t="shared" si="1064"/>
        <v>1</v>
      </c>
      <c r="AJ957" s="201">
        <f t="shared" si="1065"/>
        <v>1</v>
      </c>
      <c r="GT957" s="48">
        <f t="shared" si="1068"/>
        <v>7</v>
      </c>
      <c r="GU957" s="221">
        <f>LARGE($GY$989:$GY$1244,SUM($GT$936:GT956))</f>
        <v>1000</v>
      </c>
      <c r="GV957" s="372">
        <f t="shared" si="1069"/>
        <v>314762.58479643275</v>
      </c>
      <c r="GW957" s="373">
        <f t="shared" si="1070"/>
        <v>2.9961571030817192E-2</v>
      </c>
      <c r="GX957" s="374">
        <f t="shared" si="1071"/>
        <v>556.26811589833005</v>
      </c>
      <c r="GY957" s="375"/>
      <c r="GZ957" s="369">
        <f t="shared" si="1072"/>
        <v>1000</v>
      </c>
      <c r="HA957" s="344">
        <f t="shared" si="1073"/>
        <v>0</v>
      </c>
      <c r="HB957" s="376">
        <f t="shared" si="1074"/>
        <v>2.9961571030817192E-2</v>
      </c>
      <c r="HC957" s="217"/>
      <c r="HD957" s="217"/>
      <c r="HE957" s="393"/>
    </row>
    <row r="958" spans="13:213">
      <c r="M958" s="49">
        <f t="shared" si="1066"/>
        <v>10</v>
      </c>
      <c r="N958" s="201" t="str">
        <f t="shared" si="1056"/>
        <v/>
      </c>
      <c r="O958" s="47" t="str">
        <f t="shared" si="1057"/>
        <v/>
      </c>
      <c r="P958" s="47" t="str">
        <f t="shared" si="1058"/>
        <v/>
      </c>
      <c r="Q958" s="47" t="str">
        <f t="shared" si="1059"/>
        <v/>
      </c>
      <c r="R958" s="201" t="str">
        <f t="shared" si="1060"/>
        <v/>
      </c>
      <c r="AE958" s="49">
        <f t="shared" si="1067"/>
        <v>10</v>
      </c>
      <c r="AF958" s="201" t="str">
        <f t="shared" si="1061"/>
        <v/>
      </c>
      <c r="AG958" s="47" t="str">
        <f t="shared" si="1062"/>
        <v/>
      </c>
      <c r="AH958" s="47" t="str">
        <f t="shared" si="1063"/>
        <v/>
      </c>
      <c r="AI958" s="47" t="str">
        <f t="shared" si="1064"/>
        <v/>
      </c>
      <c r="AJ958" s="201">
        <f t="shared" si="1065"/>
        <v>1</v>
      </c>
      <c r="GT958" s="48">
        <f t="shared" si="1068"/>
        <v>1</v>
      </c>
      <c r="GU958" s="221">
        <f>LARGE($GY$989:$GY$1244,SUM($GT$936:GT957))</f>
        <v>960</v>
      </c>
      <c r="GV958" s="372">
        <f t="shared" si="1069"/>
        <v>18840.634229483243</v>
      </c>
      <c r="GW958" s="373">
        <f t="shared" si="1070"/>
        <v>1.7216633325510713E-3</v>
      </c>
      <c r="GX958" s="374">
        <f t="shared" si="1071"/>
        <v>9293.3384230771935</v>
      </c>
      <c r="GY958" s="375"/>
      <c r="GZ958" s="369">
        <f t="shared" si="1072"/>
        <v>960</v>
      </c>
      <c r="HA958" s="344">
        <f t="shared" si="1073"/>
        <v>0</v>
      </c>
      <c r="HB958" s="376">
        <f t="shared" si="1074"/>
        <v>1.7216633325510713E-3</v>
      </c>
      <c r="HC958" s="217"/>
      <c r="HD958" s="217"/>
      <c r="HE958" s="393"/>
    </row>
    <row r="959" spans="13:213">
      <c r="M959" s="49">
        <f t="shared" si="1066"/>
        <v>10</v>
      </c>
      <c r="N959" s="201" t="str">
        <f t="shared" si="1056"/>
        <v/>
      </c>
      <c r="O959" s="47" t="str">
        <f t="shared" si="1057"/>
        <v/>
      </c>
      <c r="P959" s="47" t="str">
        <f t="shared" si="1058"/>
        <v/>
      </c>
      <c r="Q959" s="47" t="str">
        <f t="shared" si="1059"/>
        <v/>
      </c>
      <c r="R959" s="201" t="str">
        <f t="shared" si="1060"/>
        <v/>
      </c>
      <c r="AE959" s="49">
        <f t="shared" si="1067"/>
        <v>10</v>
      </c>
      <c r="AF959" s="201" t="str">
        <f t="shared" si="1061"/>
        <v/>
      </c>
      <c r="AG959" s="47" t="str">
        <f t="shared" si="1062"/>
        <v/>
      </c>
      <c r="AH959" s="47" t="str">
        <f t="shared" si="1063"/>
        <v/>
      </c>
      <c r="AI959" s="47" t="str">
        <f t="shared" si="1064"/>
        <v/>
      </c>
      <c r="AJ959" s="201">
        <f t="shared" si="1065"/>
        <v>1</v>
      </c>
      <c r="GT959" s="48">
        <f t="shared" si="1068"/>
        <v>7</v>
      </c>
      <c r="GU959" s="221">
        <f>LARGE($GY$989:$GY$1244,SUM($GT$936:GT958))</f>
        <v>800</v>
      </c>
      <c r="GV959" s="372">
        <f t="shared" si="1069"/>
        <v>339528.16887940088</v>
      </c>
      <c r="GW959" s="373">
        <f t="shared" si="1070"/>
        <v>2.5855162818471691E-2</v>
      </c>
      <c r="GX959" s="374">
        <f t="shared" si="1071"/>
        <v>515.69326509162829</v>
      </c>
      <c r="GY959" s="313"/>
      <c r="GZ959" s="369">
        <f t="shared" si="1072"/>
        <v>800</v>
      </c>
      <c r="HA959" s="344">
        <f t="shared" si="1073"/>
        <v>0</v>
      </c>
      <c r="HB959" s="376">
        <f t="shared" si="1074"/>
        <v>2.5855162818471691E-2</v>
      </c>
      <c r="HC959" s="217"/>
      <c r="HD959" s="217"/>
      <c r="HE959" s="393"/>
    </row>
    <row r="960" spans="13:213">
      <c r="M960" s="49">
        <f t="shared" si="1066"/>
        <v>10</v>
      </c>
      <c r="N960" s="201" t="str">
        <f t="shared" ref="N960:N988" si="1075">IF(AND(COUNTIF(H68:H70,$AL$26)=0,COUNTIF(H68:H70,$M960)=0,H71&lt;&gt;""),1,"")</f>
        <v/>
      </c>
      <c r="O960" s="47" t="str">
        <f t="shared" ref="O960:O988" si="1076">IF(AND(COUNTIF(I68:I71,$AL$26)=0,COUNTIF(I68:I71,$M960)=0,I71&lt;&gt;""),1,"")</f>
        <v/>
      </c>
      <c r="P960" s="47" t="str">
        <f t="shared" ref="P960:P988" si="1077">IF(AND(COUNTIF(J68:J71,$AL$26)=0,COUNTIF(J68:J71,$M960)=0,J71&lt;&gt;""),1,"")</f>
        <v/>
      </c>
      <c r="Q960" s="47" t="str">
        <f t="shared" ref="Q960:Q988" si="1078">IF(AND(COUNTIF(K68:K71,$AL$26)=0,COUNTIF(K68:K71,$M960)=0,K71&lt;&gt;""),1,"")</f>
        <v/>
      </c>
      <c r="R960" s="201" t="str">
        <f t="shared" ref="R960:R988" si="1079">IF(AND(COUNTIF(L68:L70,$AL$26)=0,COUNTIF(L68:L70,$M960)=0,L71&lt;&gt;""),1,"")</f>
        <v/>
      </c>
      <c r="AE960" s="49">
        <f t="shared" si="1067"/>
        <v>10</v>
      </c>
      <c r="AF960" s="201" t="str">
        <f t="shared" ref="AF960:AF988" si="1080">IF(AND(COUNTIF(Z68:Z70,$AL$26)=0,COUNTIF(Z68:Z70,$AE960)=0,Z71&lt;&gt;""),1,"")</f>
        <v/>
      </c>
      <c r="AG960" s="47" t="str">
        <f t="shared" ref="AG960:AG988" si="1081">IF(AND(COUNTIF(AA68:AA71,$AL$26)=0,COUNTIF(AA68:AA71,$AE960)=0,AA71&lt;&gt;""),1,"")</f>
        <v/>
      </c>
      <c r="AH960" s="47" t="str">
        <f t="shared" ref="AH960:AH988" si="1082">IF(AND(COUNTIF(AB68:AB71,$AL$26)=0,COUNTIF(AB68:AB71,$AE960)=0,AB71&lt;&gt;""),1,"")</f>
        <v/>
      </c>
      <c r="AI960" s="47" t="str">
        <f t="shared" ref="AI960:AI988" si="1083">IF(AND(COUNTIF(AC68:AC71,$AL$26)=0,COUNTIF(AC68:AC71,$AE960)=0,AC71&lt;&gt;""),1,"")</f>
        <v/>
      </c>
      <c r="AJ960" s="201">
        <f t="shared" ref="AJ960:AJ988" si="1084">IF(AND(COUNTIF(AD68:AD70,$AL$26)=0,COUNTIF(AD68:AD70,$AE960)=0,AD71&lt;&gt;""),1,"")</f>
        <v>1</v>
      </c>
      <c r="GT960" s="48">
        <f t="shared" si="1068"/>
        <v>3</v>
      </c>
      <c r="GU960" s="221">
        <f>LARGE($GY$989:$GY$1244,SUM($GT$936:GT959))</f>
        <v>750</v>
      </c>
      <c r="GV960" s="372">
        <f t="shared" si="1069"/>
        <v>46825.416492045137</v>
      </c>
      <c r="GW960" s="373">
        <f t="shared" si="1070"/>
        <v>3.3429077423100121E-3</v>
      </c>
      <c r="GX960" s="374">
        <f t="shared" si="1071"/>
        <v>3739.2596396819085</v>
      </c>
      <c r="GY960" s="217"/>
      <c r="GZ960" s="369">
        <f t="shared" si="1072"/>
        <v>750</v>
      </c>
      <c r="HA960" s="344">
        <f t="shared" si="1073"/>
        <v>0</v>
      </c>
      <c r="HB960" s="376">
        <f t="shared" si="1074"/>
        <v>3.3429077423100121E-3</v>
      </c>
      <c r="HC960" s="217"/>
      <c r="HD960" s="217"/>
      <c r="HE960" s="393"/>
    </row>
    <row r="961" spans="13:213">
      <c r="M961" s="49">
        <f t="shared" ref="M961:M988" si="1085">M960</f>
        <v>10</v>
      </c>
      <c r="N961" s="201" t="str">
        <f t="shared" si="1075"/>
        <v/>
      </c>
      <c r="O961" s="47" t="str">
        <f t="shared" si="1076"/>
        <v/>
      </c>
      <c r="P961" s="47" t="str">
        <f t="shared" si="1077"/>
        <v/>
      </c>
      <c r="Q961" s="47" t="str">
        <f t="shared" si="1078"/>
        <v/>
      </c>
      <c r="R961" s="201" t="str">
        <f t="shared" si="1079"/>
        <v/>
      </c>
      <c r="AE961" s="49">
        <f t="shared" ref="AE961:AE988" si="1086">AE960</f>
        <v>10</v>
      </c>
      <c r="AF961" s="201" t="str">
        <f t="shared" si="1080"/>
        <v/>
      </c>
      <c r="AG961" s="47" t="str">
        <f t="shared" si="1081"/>
        <v/>
      </c>
      <c r="AH961" s="47" t="str">
        <f t="shared" si="1082"/>
        <v/>
      </c>
      <c r="AI961" s="47" t="str">
        <f t="shared" si="1083"/>
        <v/>
      </c>
      <c r="AJ961" s="201">
        <f t="shared" si="1084"/>
        <v>1</v>
      </c>
      <c r="GT961" s="48">
        <f t="shared" si="1068"/>
        <v>1</v>
      </c>
      <c r="GU961" s="221">
        <f>LARGE($GY$989:$GY$1244,SUM($GT$936:GT960))</f>
        <v>600</v>
      </c>
      <c r="GV961" s="372">
        <f t="shared" si="1069"/>
        <v>62208</v>
      </c>
      <c r="GW961" s="373">
        <f t="shared" si="1070"/>
        <v>3.5528671463105847E-3</v>
      </c>
      <c r="GX961" s="374">
        <f t="shared" si="1071"/>
        <v>2814.6281828703704</v>
      </c>
      <c r="GY961" s="217"/>
      <c r="GZ961" s="369">
        <f t="shared" si="1072"/>
        <v>600</v>
      </c>
      <c r="HA961" s="344">
        <f t="shared" si="1073"/>
        <v>0</v>
      </c>
      <c r="HB961" s="376">
        <f t="shared" si="1074"/>
        <v>3.5528671463105847E-3</v>
      </c>
      <c r="HC961" s="217"/>
      <c r="HD961" s="217"/>
      <c r="HE961" s="393"/>
    </row>
    <row r="962" spans="13:213">
      <c r="M962" s="49">
        <f t="shared" si="1085"/>
        <v>10</v>
      </c>
      <c r="N962" s="201" t="str">
        <f t="shared" si="1075"/>
        <v/>
      </c>
      <c r="O962" s="47" t="str">
        <f t="shared" si="1076"/>
        <v/>
      </c>
      <c r="P962" s="47" t="str">
        <f t="shared" si="1077"/>
        <v/>
      </c>
      <c r="Q962" s="47">
        <f t="shared" si="1078"/>
        <v>1</v>
      </c>
      <c r="R962" s="201" t="str">
        <f t="shared" si="1079"/>
        <v/>
      </c>
      <c r="AE962" s="49">
        <f t="shared" si="1086"/>
        <v>10</v>
      </c>
      <c r="AF962" s="201" t="str">
        <f t="shared" si="1080"/>
        <v/>
      </c>
      <c r="AG962" s="47" t="str">
        <f t="shared" si="1081"/>
        <v/>
      </c>
      <c r="AH962" s="47" t="str">
        <f t="shared" si="1082"/>
        <v/>
      </c>
      <c r="AI962" s="47">
        <f t="shared" si="1083"/>
        <v>1</v>
      </c>
      <c r="AJ962" s="201">
        <f t="shared" si="1084"/>
        <v>1</v>
      </c>
      <c r="GT962" s="48">
        <f t="shared" si="1068"/>
        <v>4</v>
      </c>
      <c r="GU962" s="221">
        <f>LARGE($GY$989:$GY$1244,SUM($GT$936:GT961))</f>
        <v>500</v>
      </c>
      <c r="GV962" s="372">
        <f t="shared" si="1069"/>
        <v>842866.81922982447</v>
      </c>
      <c r="GW962" s="373">
        <f t="shared" si="1070"/>
        <v>4.0115336596002464E-2</v>
      </c>
      <c r="GX962" s="374">
        <f t="shared" si="1071"/>
        <v>207.73434901612561</v>
      </c>
      <c r="GY962" s="217"/>
      <c r="GZ962" s="369">
        <f t="shared" si="1072"/>
        <v>500</v>
      </c>
      <c r="HA962" s="344">
        <f t="shared" si="1073"/>
        <v>0</v>
      </c>
      <c r="HB962" s="376">
        <f t="shared" si="1074"/>
        <v>4.0115336596002464E-2</v>
      </c>
      <c r="HC962" s="217"/>
      <c r="HD962" s="217"/>
      <c r="HE962" s="394"/>
    </row>
    <row r="963" spans="13:213">
      <c r="M963" s="49">
        <f t="shared" si="1085"/>
        <v>10</v>
      </c>
      <c r="N963" s="201" t="str">
        <f t="shared" si="1075"/>
        <v/>
      </c>
      <c r="O963" s="47" t="str">
        <f t="shared" si="1076"/>
        <v/>
      </c>
      <c r="P963" s="47" t="str">
        <f t="shared" si="1077"/>
        <v/>
      </c>
      <c r="Q963" s="47">
        <f t="shared" si="1078"/>
        <v>1</v>
      </c>
      <c r="R963" s="201" t="str">
        <f t="shared" si="1079"/>
        <v/>
      </c>
      <c r="AE963" s="49">
        <f t="shared" si="1086"/>
        <v>10</v>
      </c>
      <c r="AF963" s="201" t="str">
        <f t="shared" si="1080"/>
        <v/>
      </c>
      <c r="AG963" s="47" t="str">
        <f t="shared" si="1081"/>
        <v/>
      </c>
      <c r="AH963" s="47" t="str">
        <f t="shared" si="1082"/>
        <v/>
      </c>
      <c r="AI963" s="47">
        <f t="shared" si="1083"/>
        <v>1</v>
      </c>
      <c r="AJ963" s="201">
        <f t="shared" si="1084"/>
        <v>1</v>
      </c>
      <c r="GT963" s="48">
        <f t="shared" si="1068"/>
        <v>3</v>
      </c>
      <c r="GU963" s="221">
        <f>LARGE($GY$989:$GY$1244,SUM($GT$936:GT962))</f>
        <v>450</v>
      </c>
      <c r="GV963" s="372">
        <f t="shared" si="1069"/>
        <v>159938.2429186083</v>
      </c>
      <c r="GW963" s="373">
        <f t="shared" si="1070"/>
        <v>6.8508792523168027E-3</v>
      </c>
      <c r="GX963" s="374">
        <f t="shared" si="1071"/>
        <v>1094.7499910268714</v>
      </c>
      <c r="GY963" s="217"/>
      <c r="GZ963" s="369">
        <f t="shared" si="1072"/>
        <v>450</v>
      </c>
      <c r="HA963" s="344">
        <f t="shared" si="1073"/>
        <v>0</v>
      </c>
      <c r="HB963" s="376">
        <f t="shared" si="1074"/>
        <v>6.8508792523168027E-3</v>
      </c>
      <c r="HC963" s="217"/>
      <c r="HD963" s="217"/>
      <c r="HE963" s="394"/>
    </row>
    <row r="964" spans="13:213">
      <c r="M964" s="49">
        <f t="shared" si="1085"/>
        <v>10</v>
      </c>
      <c r="N964" s="201" t="str">
        <f t="shared" si="1075"/>
        <v/>
      </c>
      <c r="O964" s="47" t="str">
        <f t="shared" si="1076"/>
        <v/>
      </c>
      <c r="P964" s="47" t="str">
        <f t="shared" si="1077"/>
        <v/>
      </c>
      <c r="Q964" s="47">
        <f t="shared" si="1078"/>
        <v>1</v>
      </c>
      <c r="R964" s="201" t="str">
        <f t="shared" si="1079"/>
        <v/>
      </c>
      <c r="AE964" s="49">
        <f t="shared" si="1086"/>
        <v>10</v>
      </c>
      <c r="AF964" s="201" t="str">
        <f t="shared" si="1080"/>
        <v/>
      </c>
      <c r="AG964" s="47" t="str">
        <f t="shared" si="1081"/>
        <v/>
      </c>
      <c r="AH964" s="47" t="str">
        <f t="shared" si="1082"/>
        <v/>
      </c>
      <c r="AI964" s="47">
        <f t="shared" si="1083"/>
        <v>1</v>
      </c>
      <c r="AJ964" s="201">
        <f t="shared" si="1084"/>
        <v>1</v>
      </c>
      <c r="GT964" s="48">
        <f t="shared" si="1068"/>
        <v>3</v>
      </c>
      <c r="GU964" s="221">
        <f>LARGE($GY$989:$GY$1244,SUM($GT$936:GT963))</f>
        <v>400</v>
      </c>
      <c r="GV964" s="372">
        <f t="shared" si="1069"/>
        <v>89041.619727602607</v>
      </c>
      <c r="GW964" s="373">
        <f t="shared" si="1070"/>
        <v>3.3902718341100794E-3</v>
      </c>
      <c r="GX964" s="374">
        <f t="shared" si="1071"/>
        <v>1966.4106575738979</v>
      </c>
      <c r="GY964" s="217"/>
      <c r="GZ964" s="369">
        <f t="shared" si="1072"/>
        <v>400</v>
      </c>
      <c r="HA964" s="344">
        <f t="shared" si="1073"/>
        <v>0</v>
      </c>
      <c r="HB964" s="376">
        <f t="shared" si="1074"/>
        <v>3.3902718341100794E-3</v>
      </c>
      <c r="HC964" s="217"/>
      <c r="HD964" s="217"/>
      <c r="HE964" s="394"/>
    </row>
    <row r="965" spans="13:213">
      <c r="M965" s="49">
        <f t="shared" si="1085"/>
        <v>10</v>
      </c>
      <c r="N965" s="201" t="str">
        <f t="shared" si="1075"/>
        <v/>
      </c>
      <c r="O965" s="47" t="str">
        <f t="shared" si="1076"/>
        <v/>
      </c>
      <c r="P965" s="47" t="str">
        <f t="shared" si="1077"/>
        <v/>
      </c>
      <c r="Q965" s="47">
        <f t="shared" si="1078"/>
        <v>1</v>
      </c>
      <c r="R965" s="201" t="str">
        <f t="shared" si="1079"/>
        <v/>
      </c>
      <c r="AE965" s="49">
        <f t="shared" si="1086"/>
        <v>10</v>
      </c>
      <c r="AF965" s="201" t="str">
        <f t="shared" si="1080"/>
        <v/>
      </c>
      <c r="AG965" s="47" t="str">
        <f t="shared" si="1081"/>
        <v/>
      </c>
      <c r="AH965" s="47" t="str">
        <f t="shared" si="1082"/>
        <v/>
      </c>
      <c r="AI965" s="47">
        <f t="shared" si="1083"/>
        <v>1</v>
      </c>
      <c r="AJ965" s="201">
        <f t="shared" si="1084"/>
        <v>1</v>
      </c>
      <c r="GT965" s="48">
        <f t="shared" si="1068"/>
        <v>11</v>
      </c>
      <c r="GU965" s="221">
        <f>LARGE($GY$989:$GY$1244,SUM($GT$936:GT964))</f>
        <v>300</v>
      </c>
      <c r="GV965" s="372">
        <f t="shared" si="1069"/>
        <v>4114057.4416344627</v>
      </c>
      <c r="GW965" s="373">
        <f t="shared" si="1070"/>
        <v>0.11748247429926746</v>
      </c>
      <c r="GX965" s="374">
        <f t="shared" si="1071"/>
        <v>42.559539453206568</v>
      </c>
      <c r="GY965" s="217"/>
      <c r="GZ965" s="369">
        <f t="shared" si="1072"/>
        <v>300</v>
      </c>
      <c r="HA965" s="344">
        <f t="shared" si="1073"/>
        <v>0</v>
      </c>
      <c r="HB965" s="376">
        <f t="shared" si="1074"/>
        <v>0.11748247429926746</v>
      </c>
      <c r="HC965" s="217"/>
      <c r="HD965" s="217"/>
      <c r="HE965" s="394"/>
    </row>
    <row r="966" spans="13:213">
      <c r="M966" s="49">
        <f t="shared" si="1085"/>
        <v>10</v>
      </c>
      <c r="N966" s="201" t="str">
        <f t="shared" si="1075"/>
        <v/>
      </c>
      <c r="O966" s="47" t="str">
        <f t="shared" si="1076"/>
        <v/>
      </c>
      <c r="P966" s="47" t="str">
        <f t="shared" si="1077"/>
        <v/>
      </c>
      <c r="Q966" s="47">
        <f t="shared" si="1078"/>
        <v>1</v>
      </c>
      <c r="R966" s="201" t="str">
        <f t="shared" si="1079"/>
        <v/>
      </c>
      <c r="AE966" s="49">
        <f t="shared" si="1086"/>
        <v>10</v>
      </c>
      <c r="AF966" s="201" t="str">
        <f t="shared" si="1080"/>
        <v/>
      </c>
      <c r="AG966" s="47" t="str">
        <f t="shared" si="1081"/>
        <v/>
      </c>
      <c r="AH966" s="47" t="str">
        <f t="shared" si="1082"/>
        <v/>
      </c>
      <c r="AI966" s="47">
        <f t="shared" si="1083"/>
        <v>1</v>
      </c>
      <c r="AJ966" s="201" t="str">
        <f t="shared" si="1084"/>
        <v/>
      </c>
      <c r="GT966" s="48">
        <f t="shared" si="1068"/>
        <v>3</v>
      </c>
      <c r="GU966" s="221">
        <f>LARGE($GY$989:$GY$1244,SUM($GT$936:GT965))</f>
        <v>240</v>
      </c>
      <c r="GV966" s="372">
        <f t="shared" si="1069"/>
        <v>304133.12411815906</v>
      </c>
      <c r="GW966" s="373">
        <f t="shared" si="1070"/>
        <v>6.9479461470177912E-3</v>
      </c>
      <c r="GX966" s="374">
        <f t="shared" si="1071"/>
        <v>575.70970116354272</v>
      </c>
      <c r="GY966" s="217"/>
      <c r="GZ966" s="369">
        <f t="shared" si="1072"/>
        <v>240</v>
      </c>
      <c r="HA966" s="344">
        <f t="shared" si="1073"/>
        <v>0</v>
      </c>
      <c r="HB966" s="376">
        <f t="shared" si="1074"/>
        <v>6.9479461470177912E-3</v>
      </c>
      <c r="HC966" s="217"/>
      <c r="HD966" s="217"/>
      <c r="HE966" s="394"/>
    </row>
    <row r="967" spans="13:213">
      <c r="M967" s="49">
        <f t="shared" si="1085"/>
        <v>10</v>
      </c>
      <c r="N967" s="201" t="str">
        <f t="shared" si="1075"/>
        <v/>
      </c>
      <c r="O967" s="47" t="str">
        <f t="shared" si="1076"/>
        <v/>
      </c>
      <c r="P967" s="47" t="str">
        <f t="shared" si="1077"/>
        <v/>
      </c>
      <c r="Q967" s="47" t="str">
        <f t="shared" si="1078"/>
        <v/>
      </c>
      <c r="R967" s="201" t="str">
        <f t="shared" si="1079"/>
        <v/>
      </c>
      <c r="AE967" s="49">
        <f t="shared" si="1086"/>
        <v>10</v>
      </c>
      <c r="AF967" s="201" t="str">
        <f t="shared" si="1080"/>
        <v/>
      </c>
      <c r="AG967" s="47" t="str">
        <f t="shared" si="1081"/>
        <v/>
      </c>
      <c r="AH967" s="47" t="str">
        <f t="shared" si="1082"/>
        <v/>
      </c>
      <c r="AI967" s="47">
        <f t="shared" si="1083"/>
        <v>1</v>
      </c>
      <c r="AJ967" s="201" t="str">
        <f t="shared" si="1084"/>
        <v/>
      </c>
      <c r="GT967" s="48">
        <f t="shared" si="1068"/>
        <v>6</v>
      </c>
      <c r="GU967" s="221">
        <f>LARGE($GY$989:$GY$1244,SUM($GT$936:GT966))</f>
        <v>200</v>
      </c>
      <c r="GV967" s="372">
        <f t="shared" si="1069"/>
        <v>1183614.5023933065</v>
      </c>
      <c r="GW967" s="373">
        <f t="shared" si="1070"/>
        <v>2.2533141929494224E-2</v>
      </c>
      <c r="GX967" s="374">
        <f t="shared" si="1071"/>
        <v>147.93025063984732</v>
      </c>
      <c r="GY967" s="217"/>
      <c r="GZ967" s="369">
        <f t="shared" si="1072"/>
        <v>200</v>
      </c>
      <c r="HA967" s="344">
        <f t="shared" si="1073"/>
        <v>0</v>
      </c>
      <c r="HB967" s="376">
        <f t="shared" si="1074"/>
        <v>2.2533141929494224E-2</v>
      </c>
      <c r="HC967" s="217"/>
      <c r="HD967" s="217"/>
      <c r="HE967" s="394"/>
    </row>
    <row r="968" spans="13:213">
      <c r="M968" s="49">
        <f t="shared" si="1085"/>
        <v>10</v>
      </c>
      <c r="N968" s="201" t="str">
        <f t="shared" si="1075"/>
        <v/>
      </c>
      <c r="O968" s="47" t="str">
        <f t="shared" si="1076"/>
        <v/>
      </c>
      <c r="P968" s="47" t="str">
        <f t="shared" si="1077"/>
        <v/>
      </c>
      <c r="Q968" s="47" t="str">
        <f t="shared" si="1078"/>
        <v/>
      </c>
      <c r="R968" s="201" t="str">
        <f t="shared" si="1079"/>
        <v/>
      </c>
      <c r="AE968" s="49">
        <f t="shared" si="1086"/>
        <v>10</v>
      </c>
      <c r="AF968" s="201" t="str">
        <f t="shared" si="1080"/>
        <v/>
      </c>
      <c r="AG968" s="47" t="str">
        <f t="shared" si="1081"/>
        <v/>
      </c>
      <c r="AH968" s="47" t="str">
        <f t="shared" si="1082"/>
        <v/>
      </c>
      <c r="AI968" s="47" t="str">
        <f t="shared" si="1083"/>
        <v/>
      </c>
      <c r="AJ968" s="201" t="str">
        <f t="shared" si="1084"/>
        <v/>
      </c>
      <c r="GT968" s="48">
        <f t="shared" si="1068"/>
        <v>4</v>
      </c>
      <c r="GU968" s="221">
        <f>LARGE($GY$989:$GY$1244,SUM($GT$936:GT967))</f>
        <v>160</v>
      </c>
      <c r="GV968" s="372">
        <f t="shared" si="1069"/>
        <v>556010.56730242446</v>
      </c>
      <c r="GW968" s="373">
        <f t="shared" si="1070"/>
        <v>8.4680713201744431E-3</v>
      </c>
      <c r="GX968" s="374">
        <f t="shared" si="1071"/>
        <v>314.90838537384127</v>
      </c>
      <c r="GY968" s="217"/>
      <c r="GZ968" s="369">
        <f t="shared" si="1072"/>
        <v>160</v>
      </c>
      <c r="HA968" s="344">
        <f t="shared" si="1073"/>
        <v>0</v>
      </c>
      <c r="HB968" s="376">
        <f t="shared" si="1074"/>
        <v>8.4680713201744431E-3</v>
      </c>
      <c r="HC968" s="217"/>
      <c r="HD968" s="217"/>
      <c r="HE968" s="394"/>
    </row>
    <row r="969" spans="13:213">
      <c r="M969" s="49">
        <f t="shared" si="1085"/>
        <v>10</v>
      </c>
      <c r="N969" s="201" t="str">
        <f t="shared" si="1075"/>
        <v/>
      </c>
      <c r="O969" s="47" t="str">
        <f t="shared" si="1076"/>
        <v/>
      </c>
      <c r="P969" s="47" t="str">
        <f t="shared" si="1077"/>
        <v/>
      </c>
      <c r="Q969" s="47" t="str">
        <f t="shared" si="1078"/>
        <v/>
      </c>
      <c r="R969" s="201" t="str">
        <f t="shared" si="1079"/>
        <v/>
      </c>
      <c r="AE969" s="49">
        <f t="shared" si="1086"/>
        <v>10</v>
      </c>
      <c r="AF969" s="201" t="str">
        <f t="shared" si="1080"/>
        <v/>
      </c>
      <c r="AG969" s="47" t="str">
        <f t="shared" si="1081"/>
        <v/>
      </c>
      <c r="AH969" s="47" t="str">
        <f t="shared" si="1082"/>
        <v/>
      </c>
      <c r="AI969" s="47" t="str">
        <f t="shared" si="1083"/>
        <v/>
      </c>
      <c r="AJ969" s="201">
        <f t="shared" si="1084"/>
        <v>1</v>
      </c>
      <c r="GT969" s="48">
        <f t="shared" ref="GT969:GT976" si="1087">COUNTIF($GY$989:$GY$1244,GU969)</f>
        <v>6</v>
      </c>
      <c r="GU969" s="221">
        <f>LARGE($GY$989:$GY$1244,SUM($GT$936:GT968))</f>
        <v>150</v>
      </c>
      <c r="GV969" s="372">
        <f t="shared" ref="GV969:GV976" si="1088">SUMIF($GY$989:$GY$1244,GU969,$GZ$989:$GZ$1244)</f>
        <v>562378.84604398697</v>
      </c>
      <c r="GW969" s="373">
        <f t="shared" ref="GW969:GW976" si="1089">PRODUCT(GU969:GV969)/$AN$4/$AM$19</f>
        <v>8.0297442687827115E-3</v>
      </c>
      <c r="GX969" s="374">
        <f t="shared" si="1071"/>
        <v>311.34241842785281</v>
      </c>
      <c r="GY969" s="217"/>
      <c r="GZ969" s="369">
        <f t="shared" si="1072"/>
        <v>150</v>
      </c>
      <c r="HA969" s="344">
        <f t="shared" si="1073"/>
        <v>0</v>
      </c>
      <c r="HB969" s="376">
        <f t="shared" si="1074"/>
        <v>8.0297442687827115E-3</v>
      </c>
      <c r="HC969" s="217"/>
      <c r="HD969" s="217"/>
      <c r="HE969" s="394"/>
    </row>
    <row r="970" spans="13:213">
      <c r="M970" s="49">
        <f t="shared" si="1085"/>
        <v>10</v>
      </c>
      <c r="N970" s="201" t="str">
        <f t="shared" si="1075"/>
        <v/>
      </c>
      <c r="O970" s="47" t="str">
        <f t="shared" si="1076"/>
        <v/>
      </c>
      <c r="P970" s="47" t="str">
        <f t="shared" si="1077"/>
        <v/>
      </c>
      <c r="Q970" s="47" t="str">
        <f t="shared" si="1078"/>
        <v/>
      </c>
      <c r="R970" s="201" t="str">
        <f t="shared" si="1079"/>
        <v/>
      </c>
      <c r="AE970" s="49">
        <f t="shared" si="1086"/>
        <v>10</v>
      </c>
      <c r="AF970" s="201" t="str">
        <f t="shared" si="1080"/>
        <v/>
      </c>
      <c r="AG970" s="47" t="str">
        <f t="shared" si="1081"/>
        <v/>
      </c>
      <c r="AH970" s="47" t="str">
        <f t="shared" si="1082"/>
        <v/>
      </c>
      <c r="AI970" s="47" t="str">
        <f t="shared" si="1083"/>
        <v/>
      </c>
      <c r="AJ970" s="201">
        <f t="shared" si="1084"/>
        <v>1</v>
      </c>
      <c r="GT970" s="48">
        <f t="shared" si="1087"/>
        <v>1</v>
      </c>
      <c r="GU970" s="221">
        <f>LARGE($GY$989:$GY$1244,SUM($GT$936:GT969))</f>
        <v>120</v>
      </c>
      <c r="GV970" s="372">
        <f t="shared" si="1088"/>
        <v>1286584</v>
      </c>
      <c r="GW970" s="373">
        <f t="shared" si="1089"/>
        <v>1.4696058463763045E-2</v>
      </c>
      <c r="GX970" s="374">
        <f t="shared" si="1071"/>
        <v>136.09091205859858</v>
      </c>
      <c r="GY970" s="217"/>
      <c r="GZ970" s="369">
        <f t="shared" si="1072"/>
        <v>120</v>
      </c>
      <c r="HA970" s="344">
        <f t="shared" si="1073"/>
        <v>0</v>
      </c>
      <c r="HB970" s="376">
        <f t="shared" si="1074"/>
        <v>1.4696058463763045E-2</v>
      </c>
      <c r="HC970" s="217"/>
      <c r="HD970" s="217"/>
      <c r="HE970" s="394"/>
    </row>
    <row r="971" spans="13:213">
      <c r="M971" s="49">
        <f t="shared" si="1085"/>
        <v>10</v>
      </c>
      <c r="N971" s="201" t="str">
        <f t="shared" si="1075"/>
        <v/>
      </c>
      <c r="O971" s="47" t="str">
        <f t="shared" si="1076"/>
        <v/>
      </c>
      <c r="P971" s="47" t="str">
        <f t="shared" si="1077"/>
        <v/>
      </c>
      <c r="Q971" s="47" t="str">
        <f t="shared" si="1078"/>
        <v/>
      </c>
      <c r="R971" s="201" t="str">
        <f t="shared" si="1079"/>
        <v/>
      </c>
      <c r="AE971" s="49">
        <f t="shared" si="1086"/>
        <v>10</v>
      </c>
      <c r="AF971" s="201" t="str">
        <f t="shared" si="1080"/>
        <v/>
      </c>
      <c r="AG971" s="47" t="str">
        <f t="shared" si="1081"/>
        <v/>
      </c>
      <c r="AH971" s="47" t="str">
        <f t="shared" si="1082"/>
        <v/>
      </c>
      <c r="AI971" s="47" t="str">
        <f t="shared" si="1083"/>
        <v/>
      </c>
      <c r="AJ971" s="201">
        <f t="shared" si="1084"/>
        <v>1</v>
      </c>
      <c r="GT971" s="48">
        <f t="shared" si="1087"/>
        <v>13</v>
      </c>
      <c r="GU971" s="221">
        <f>LARGE($GY$989:$GY$1244,SUM($GT$936:GT970))</f>
        <v>100</v>
      </c>
      <c r="GV971" s="372">
        <f t="shared" si="1088"/>
        <v>16999397.160363898</v>
      </c>
      <c r="GW971" s="373">
        <f t="shared" si="1089"/>
        <v>0.16181359224468006</v>
      </c>
      <c r="GX971" s="374">
        <f t="shared" si="1071"/>
        <v>10.299917599916343</v>
      </c>
      <c r="GY971" s="217"/>
      <c r="GZ971" s="369">
        <f t="shared" si="1072"/>
        <v>100</v>
      </c>
      <c r="HA971" s="344">
        <f t="shared" si="1073"/>
        <v>0</v>
      </c>
      <c r="HB971" s="376">
        <f t="shared" si="1074"/>
        <v>0.16181359224468006</v>
      </c>
      <c r="HC971" s="217"/>
      <c r="HD971" s="217"/>
      <c r="HE971" s="394"/>
    </row>
    <row r="972" spans="13:213">
      <c r="M972" s="49">
        <f t="shared" si="1085"/>
        <v>10</v>
      </c>
      <c r="N972" s="201" t="str">
        <f t="shared" si="1075"/>
        <v/>
      </c>
      <c r="O972" s="47" t="str">
        <f t="shared" si="1076"/>
        <v/>
      </c>
      <c r="P972" s="47" t="str">
        <f t="shared" si="1077"/>
        <v/>
      </c>
      <c r="Q972" s="47" t="str">
        <f t="shared" si="1078"/>
        <v/>
      </c>
      <c r="R972" s="201" t="str">
        <f t="shared" si="1079"/>
        <v/>
      </c>
      <c r="AE972" s="49">
        <f t="shared" si="1086"/>
        <v>10</v>
      </c>
      <c r="AF972" s="201" t="str">
        <f t="shared" si="1080"/>
        <v/>
      </c>
      <c r="AG972" s="47" t="str">
        <f t="shared" si="1081"/>
        <v/>
      </c>
      <c r="AH972" s="47" t="str">
        <f t="shared" si="1082"/>
        <v/>
      </c>
      <c r="AI972" s="47" t="str">
        <f t="shared" si="1083"/>
        <v/>
      </c>
      <c r="AJ972" s="201">
        <f t="shared" si="1084"/>
        <v>1</v>
      </c>
      <c r="GT972" s="48">
        <f t="shared" si="1087"/>
        <v>6</v>
      </c>
      <c r="GU972" s="221">
        <f>LARGE($GY$989:$GY$1244,SUM($GT$936:GT971))</f>
        <v>80</v>
      </c>
      <c r="GV972" s="372">
        <f t="shared" si="1088"/>
        <v>1069400.4902402437</v>
      </c>
      <c r="GW972" s="373">
        <f t="shared" si="1089"/>
        <v>8.1435139489518943E-3</v>
      </c>
      <c r="GX972" s="374">
        <f t="shared" si="1071"/>
        <v>163.72948357323551</v>
      </c>
      <c r="GY972" s="217"/>
      <c r="GZ972" s="369">
        <f t="shared" si="1072"/>
        <v>80</v>
      </c>
      <c r="HA972" s="344">
        <f t="shared" si="1073"/>
        <v>0</v>
      </c>
      <c r="HB972" s="376">
        <f t="shared" si="1074"/>
        <v>8.1435139489518943E-3</v>
      </c>
      <c r="HC972" s="217"/>
      <c r="HD972" s="217"/>
      <c r="HE972" s="394"/>
    </row>
    <row r="973" spans="13:213">
      <c r="M973" s="49">
        <f t="shared" si="1085"/>
        <v>10</v>
      </c>
      <c r="N973" s="201" t="str">
        <f t="shared" si="1075"/>
        <v/>
      </c>
      <c r="O973" s="47" t="str">
        <f t="shared" si="1076"/>
        <v/>
      </c>
      <c r="P973" s="47" t="str">
        <f t="shared" si="1077"/>
        <v/>
      </c>
      <c r="Q973" s="47" t="str">
        <f t="shared" si="1078"/>
        <v/>
      </c>
      <c r="R973" s="201" t="str">
        <f t="shared" si="1079"/>
        <v/>
      </c>
      <c r="AE973" s="49">
        <f t="shared" si="1086"/>
        <v>10</v>
      </c>
      <c r="AF973" s="201" t="str">
        <f t="shared" si="1080"/>
        <v/>
      </c>
      <c r="AG973" s="47" t="str">
        <f t="shared" si="1081"/>
        <v/>
      </c>
      <c r="AH973" s="47" t="str">
        <f t="shared" si="1082"/>
        <v/>
      </c>
      <c r="AI973" s="47" t="str">
        <f t="shared" si="1083"/>
        <v/>
      </c>
      <c r="AJ973" s="201">
        <f t="shared" si="1084"/>
        <v>1</v>
      </c>
      <c r="GT973" s="48">
        <f t="shared" si="1087"/>
        <v>3</v>
      </c>
      <c r="GU973" s="221">
        <f>LARGE($GY$989:$GY$1244,SUM($GT$936:GT972))</f>
        <v>50</v>
      </c>
      <c r="GV973" s="372">
        <f t="shared" si="1088"/>
        <v>4132608</v>
      </c>
      <c r="GW973" s="373">
        <f t="shared" si="1089"/>
        <v>1.9668701763680307E-2</v>
      </c>
      <c r="GX973" s="374">
        <f t="shared" si="1071"/>
        <v>42.368497084649697</v>
      </c>
      <c r="GY973" s="217"/>
      <c r="GZ973" s="369">
        <f t="shared" si="1072"/>
        <v>50</v>
      </c>
      <c r="HA973" s="344">
        <f t="shared" si="1073"/>
        <v>0</v>
      </c>
      <c r="HB973" s="376">
        <f t="shared" si="1074"/>
        <v>1.9668701763680307E-2</v>
      </c>
      <c r="HC973" s="217"/>
      <c r="HD973" s="217"/>
      <c r="HE973" s="394"/>
    </row>
    <row r="974" spans="13:213">
      <c r="M974" s="49">
        <f t="shared" si="1085"/>
        <v>10</v>
      </c>
      <c r="N974" s="201" t="str">
        <f t="shared" si="1075"/>
        <v/>
      </c>
      <c r="O974" s="47" t="str">
        <f t="shared" si="1076"/>
        <v/>
      </c>
      <c r="P974" s="47" t="str">
        <f t="shared" si="1077"/>
        <v/>
      </c>
      <c r="Q974" s="47" t="str">
        <f t="shared" si="1078"/>
        <v/>
      </c>
      <c r="R974" s="201" t="str">
        <f t="shared" si="1079"/>
        <v/>
      </c>
      <c r="AE974" s="49">
        <f t="shared" si="1086"/>
        <v>10</v>
      </c>
      <c r="AF974" s="201" t="str">
        <f t="shared" si="1080"/>
        <v/>
      </c>
      <c r="AG974" s="47" t="str">
        <f t="shared" si="1081"/>
        <v/>
      </c>
      <c r="AH974" s="47" t="str">
        <f t="shared" si="1082"/>
        <v/>
      </c>
      <c r="AI974" s="47" t="str">
        <f t="shared" si="1083"/>
        <v/>
      </c>
      <c r="AJ974" s="201">
        <f t="shared" si="1084"/>
        <v>1</v>
      </c>
      <c r="GT974" s="48">
        <f t="shared" si="1087"/>
        <v>3</v>
      </c>
      <c r="GU974" s="221">
        <f>LARGE($GY$989:$GY$1244,SUM($GT$936:GT973))</f>
        <v>30</v>
      </c>
      <c r="GV974" s="372">
        <f t="shared" si="1088"/>
        <v>16595136</v>
      </c>
      <c r="GW974" s="373">
        <f t="shared" si="1089"/>
        <v>4.7389655255719566E-2</v>
      </c>
      <c r="GX974" s="374">
        <f t="shared" si="1071"/>
        <v>10.550825856443719</v>
      </c>
      <c r="GY974" s="217"/>
      <c r="GZ974" s="369">
        <f t="shared" si="1072"/>
        <v>30</v>
      </c>
      <c r="HA974" s="344">
        <f t="shared" si="1073"/>
        <v>0</v>
      </c>
      <c r="HB974" s="376">
        <f t="shared" si="1074"/>
        <v>4.7389655255719566E-2</v>
      </c>
      <c r="HC974" s="217"/>
      <c r="HD974" s="217"/>
      <c r="HE974" s="394"/>
    </row>
    <row r="975" spans="13:213">
      <c r="M975" s="49">
        <f t="shared" si="1085"/>
        <v>10</v>
      </c>
      <c r="N975" s="201" t="str">
        <f t="shared" si="1075"/>
        <v/>
      </c>
      <c r="O975" s="47" t="str">
        <f t="shared" si="1076"/>
        <v/>
      </c>
      <c r="P975" s="47" t="str">
        <f t="shared" si="1077"/>
        <v/>
      </c>
      <c r="Q975" s="47" t="str">
        <f t="shared" si="1078"/>
        <v/>
      </c>
      <c r="R975" s="201" t="str">
        <f t="shared" si="1079"/>
        <v/>
      </c>
      <c r="AE975" s="49">
        <f t="shared" si="1086"/>
        <v>10</v>
      </c>
      <c r="AF975" s="201" t="str">
        <f t="shared" si="1080"/>
        <v/>
      </c>
      <c r="AG975" s="47" t="str">
        <f t="shared" si="1081"/>
        <v/>
      </c>
      <c r="AH975" s="47" t="str">
        <f t="shared" si="1082"/>
        <v/>
      </c>
      <c r="AI975" s="47" t="str">
        <f t="shared" si="1083"/>
        <v/>
      </c>
      <c r="AJ975" s="201">
        <f t="shared" si="1084"/>
        <v>1</v>
      </c>
      <c r="GT975" s="48">
        <f t="shared" si="1087"/>
        <v>4</v>
      </c>
      <c r="GU975" s="221">
        <f>LARGE($GY$989:$GY$1244,SUM($GT$936:GT974))</f>
        <v>20</v>
      </c>
      <c r="GV975" s="372">
        <f t="shared" si="1088"/>
        <v>19795968</v>
      </c>
      <c r="GW975" s="373">
        <f t="shared" si="1089"/>
        <v>3.768670928530931E-2</v>
      </c>
      <c r="GX975" s="374">
        <f t="shared" si="1071"/>
        <v>8.8448511333216953</v>
      </c>
      <c r="GY975" s="217"/>
      <c r="GZ975" s="369">
        <f t="shared" si="1072"/>
        <v>20</v>
      </c>
      <c r="HA975" s="344">
        <f t="shared" si="1073"/>
        <v>0</v>
      </c>
      <c r="HB975" s="376">
        <f t="shared" si="1074"/>
        <v>3.768670928530931E-2</v>
      </c>
      <c r="HC975" s="217"/>
      <c r="HD975" s="217"/>
      <c r="HE975" s="394"/>
    </row>
    <row r="976" spans="13:213">
      <c r="M976" s="49">
        <f t="shared" si="1085"/>
        <v>10</v>
      </c>
      <c r="N976" s="201" t="str">
        <f t="shared" si="1075"/>
        <v/>
      </c>
      <c r="O976" s="47" t="str">
        <f t="shared" si="1076"/>
        <v/>
      </c>
      <c r="P976" s="47" t="str">
        <f t="shared" si="1077"/>
        <v/>
      </c>
      <c r="Q976" s="47" t="str">
        <f t="shared" si="1078"/>
        <v/>
      </c>
      <c r="R976" s="201" t="str">
        <f t="shared" si="1079"/>
        <v/>
      </c>
      <c r="AE976" s="49">
        <f t="shared" si="1086"/>
        <v>10</v>
      </c>
      <c r="AF976" s="201" t="str">
        <f t="shared" si="1080"/>
        <v/>
      </c>
      <c r="AG976" s="47" t="str">
        <f t="shared" si="1081"/>
        <v/>
      </c>
      <c r="AH976" s="47" t="str">
        <f t="shared" si="1082"/>
        <v/>
      </c>
      <c r="AI976" s="47" t="str">
        <f t="shared" si="1083"/>
        <v/>
      </c>
      <c r="AJ976" s="201">
        <f t="shared" si="1084"/>
        <v>1</v>
      </c>
      <c r="GT976" s="48">
        <f t="shared" si="1087"/>
        <v>6</v>
      </c>
      <c r="GU976" s="221">
        <f>LARGE($GY$989:$GY$1244,SUM($GT$936:GT975))</f>
        <v>10</v>
      </c>
      <c r="GV976" s="372">
        <f t="shared" si="1088"/>
        <v>42351888</v>
      </c>
      <c r="GW976" s="373">
        <f t="shared" si="1089"/>
        <v>4.031384802046508E-2</v>
      </c>
      <c r="GX976" s="374">
        <f t="shared" si="1071"/>
        <v>4.1342286794864966</v>
      </c>
      <c r="GY976" s="217"/>
      <c r="GZ976" s="369">
        <f t="shared" si="1072"/>
        <v>10</v>
      </c>
      <c r="HA976" s="344">
        <f t="shared" si="1073"/>
        <v>0</v>
      </c>
      <c r="HB976" s="376">
        <f t="shared" si="1074"/>
        <v>4.031384802046508E-2</v>
      </c>
      <c r="HC976" s="217"/>
      <c r="HD976" s="217"/>
      <c r="HE976" s="394"/>
    </row>
    <row r="977" spans="13:213">
      <c r="M977" s="49">
        <f t="shared" si="1085"/>
        <v>10</v>
      </c>
      <c r="N977" s="201" t="str">
        <f t="shared" si="1075"/>
        <v/>
      </c>
      <c r="O977" s="47" t="str">
        <f t="shared" si="1076"/>
        <v/>
      </c>
      <c r="P977" s="47" t="str">
        <f t="shared" si="1077"/>
        <v/>
      </c>
      <c r="Q977" s="47" t="str">
        <f t="shared" si="1078"/>
        <v/>
      </c>
      <c r="R977" s="201" t="str">
        <f t="shared" si="1079"/>
        <v/>
      </c>
      <c r="AE977" s="49">
        <f t="shared" si="1086"/>
        <v>10</v>
      </c>
      <c r="AF977" s="201" t="str">
        <f t="shared" si="1080"/>
        <v/>
      </c>
      <c r="AG977" s="47" t="str">
        <f t="shared" si="1081"/>
        <v/>
      </c>
      <c r="AH977" s="47" t="str">
        <f t="shared" si="1082"/>
        <v/>
      </c>
      <c r="AI977" s="47" t="str">
        <f t="shared" si="1083"/>
        <v/>
      </c>
      <c r="AJ977" s="201" t="str">
        <f t="shared" si="1084"/>
        <v/>
      </c>
      <c r="GT977" s="48"/>
      <c r="GU977" s="334" t="s">
        <v>168</v>
      </c>
      <c r="GV977" s="208">
        <f>SUM(GV937:GV976)</f>
        <v>111759416.3866906</v>
      </c>
      <c r="GW977" s="209">
        <f>SUM(GW937:GW976)</f>
        <v>0.82194408182022216</v>
      </c>
      <c r="GX977" s="205">
        <f>$AN$4/GV977</f>
        <v>1.5666902679070513</v>
      </c>
      <c r="GZ977" s="210" t="s">
        <v>117</v>
      </c>
      <c r="HA977" s="211">
        <f>SUM(HA937:HA976)</f>
        <v>0</v>
      </c>
      <c r="HB977" s="212">
        <f>SUM(HB937:HB976)</f>
        <v>0.82194408182022216</v>
      </c>
      <c r="HE977" s="55"/>
    </row>
    <row r="978" spans="13:213">
      <c r="M978" s="49">
        <f t="shared" si="1085"/>
        <v>10</v>
      </c>
      <c r="N978" s="201" t="str">
        <f t="shared" si="1075"/>
        <v/>
      </c>
      <c r="O978" s="47" t="str">
        <f t="shared" si="1076"/>
        <v/>
      </c>
      <c r="P978" s="47" t="str">
        <f t="shared" si="1077"/>
        <v/>
      </c>
      <c r="Q978" s="47" t="str">
        <f t="shared" si="1078"/>
        <v/>
      </c>
      <c r="R978" s="201" t="str">
        <f t="shared" si="1079"/>
        <v/>
      </c>
      <c r="AE978" s="49">
        <f t="shared" si="1086"/>
        <v>10</v>
      </c>
      <c r="AF978" s="201" t="str">
        <f t="shared" si="1080"/>
        <v/>
      </c>
      <c r="AG978" s="47" t="str">
        <f t="shared" si="1081"/>
        <v/>
      </c>
      <c r="AH978" s="47" t="str">
        <f t="shared" si="1082"/>
        <v/>
      </c>
      <c r="AI978" s="47" t="str">
        <f t="shared" si="1083"/>
        <v/>
      </c>
      <c r="AJ978" s="201" t="str">
        <f t="shared" si="1084"/>
        <v/>
      </c>
      <c r="GZ978" s="214"/>
      <c r="HA978" s="142"/>
      <c r="HB978" s="142"/>
      <c r="HD978" s="49"/>
      <c r="HE978" s="178"/>
    </row>
    <row r="979" spans="13:213">
      <c r="M979" s="49">
        <f t="shared" si="1085"/>
        <v>10</v>
      </c>
      <c r="N979" s="201" t="str">
        <f t="shared" si="1075"/>
        <v/>
      </c>
      <c r="O979" s="47" t="str">
        <f t="shared" si="1076"/>
        <v/>
      </c>
      <c r="P979" s="47" t="str">
        <f t="shared" si="1077"/>
        <v/>
      </c>
      <c r="Q979" s="47" t="str">
        <f t="shared" si="1078"/>
        <v/>
      </c>
      <c r="R979" s="201" t="str">
        <f t="shared" si="1079"/>
        <v/>
      </c>
      <c r="AE979" s="49">
        <f t="shared" si="1086"/>
        <v>10</v>
      </c>
      <c r="AF979" s="201" t="str">
        <f t="shared" si="1080"/>
        <v/>
      </c>
      <c r="AG979" s="47" t="str">
        <f t="shared" si="1081"/>
        <v/>
      </c>
      <c r="AH979" s="47" t="str">
        <f t="shared" si="1082"/>
        <v/>
      </c>
      <c r="AI979" s="47" t="str">
        <f t="shared" si="1083"/>
        <v/>
      </c>
      <c r="AJ979" s="201" t="str">
        <f t="shared" si="1084"/>
        <v/>
      </c>
      <c r="GZ979" s="463" t="s">
        <v>173</v>
      </c>
      <c r="HA979" s="463"/>
      <c r="HB979" s="463"/>
      <c r="HC979" s="463"/>
      <c r="HD979" s="463" t="s">
        <v>174</v>
      </c>
      <c r="HE979" s="463"/>
    </row>
    <row r="980" spans="13:213">
      <c r="M980" s="49">
        <f t="shared" si="1085"/>
        <v>10</v>
      </c>
      <c r="N980" s="201" t="str">
        <f t="shared" si="1075"/>
        <v/>
      </c>
      <c r="O980" s="47" t="str">
        <f t="shared" si="1076"/>
        <v/>
      </c>
      <c r="P980" s="47" t="str">
        <f t="shared" si="1077"/>
        <v/>
      </c>
      <c r="Q980" s="47" t="str">
        <f t="shared" si="1078"/>
        <v/>
      </c>
      <c r="R980" s="201" t="str">
        <f t="shared" si="1079"/>
        <v/>
      </c>
      <c r="AE980" s="49">
        <f t="shared" si="1086"/>
        <v>10</v>
      </c>
      <c r="AF980" s="201" t="str">
        <f t="shared" si="1080"/>
        <v/>
      </c>
      <c r="AG980" s="47" t="str">
        <f t="shared" si="1081"/>
        <v/>
      </c>
      <c r="AH980" s="47" t="str">
        <f t="shared" si="1082"/>
        <v/>
      </c>
      <c r="AI980" s="47" t="str">
        <f t="shared" si="1083"/>
        <v/>
      </c>
      <c r="AJ980" s="201">
        <f t="shared" si="1084"/>
        <v>1</v>
      </c>
      <c r="GZ980" s="289" t="s">
        <v>176</v>
      </c>
      <c r="HA980" s="289" t="s">
        <v>177</v>
      </c>
      <c r="HB980" s="289"/>
      <c r="HC980" s="289"/>
      <c r="HD980" s="289" t="s">
        <v>178</v>
      </c>
      <c r="HE980" s="289" t="s">
        <v>179</v>
      </c>
    </row>
    <row r="981" spans="13:213">
      <c r="M981" s="49">
        <f t="shared" si="1085"/>
        <v>10</v>
      </c>
      <c r="N981" s="201" t="str">
        <f t="shared" si="1075"/>
        <v/>
      </c>
      <c r="O981" s="47" t="str">
        <f t="shared" si="1076"/>
        <v/>
      </c>
      <c r="P981" s="47" t="str">
        <f t="shared" si="1077"/>
        <v/>
      </c>
      <c r="Q981" s="47" t="str">
        <f t="shared" si="1078"/>
        <v/>
      </c>
      <c r="R981" s="201" t="str">
        <f t="shared" si="1079"/>
        <v/>
      </c>
      <c r="AE981" s="49">
        <f t="shared" si="1086"/>
        <v>10</v>
      </c>
      <c r="AF981" s="201" t="str">
        <f t="shared" si="1080"/>
        <v/>
      </c>
      <c r="AG981" s="47" t="str">
        <f t="shared" si="1081"/>
        <v/>
      </c>
      <c r="AH981" s="47" t="str">
        <f t="shared" si="1082"/>
        <v/>
      </c>
      <c r="AI981" s="47" t="str">
        <f t="shared" si="1083"/>
        <v/>
      </c>
      <c r="AJ981" s="201">
        <f t="shared" si="1084"/>
        <v>1</v>
      </c>
      <c r="GZ981" s="169" t="str">
        <f>IF(HE940&lt;HB977,"Comply","Not Comply")</f>
        <v>Not Comply</v>
      </c>
      <c r="HA981" s="169" t="str">
        <f>IF(HE943&lt;=HE944,"Comply","Not Comply")</f>
        <v>Comply</v>
      </c>
      <c r="HB981" s="169"/>
      <c r="HC981" s="169"/>
      <c r="HD981" s="170" t="str">
        <f>IF(IF(GX937&lt;HE937,0,1)+HA977=0,"Comply","Not Comply")</f>
        <v>Comply</v>
      </c>
      <c r="HE981" s="170" t="s">
        <v>180</v>
      </c>
    </row>
    <row r="982" spans="13:213">
      <c r="M982" s="49">
        <f t="shared" si="1085"/>
        <v>10</v>
      </c>
      <c r="N982" s="201" t="str">
        <f t="shared" si="1075"/>
        <v/>
      </c>
      <c r="O982" s="47" t="str">
        <f t="shared" si="1076"/>
        <v/>
      </c>
      <c r="P982" s="47" t="str">
        <f t="shared" si="1077"/>
        <v/>
      </c>
      <c r="Q982" s="47" t="str">
        <f t="shared" si="1078"/>
        <v/>
      </c>
      <c r="R982" s="201" t="str">
        <f t="shared" si="1079"/>
        <v/>
      </c>
      <c r="AE982" s="49">
        <f t="shared" si="1086"/>
        <v>10</v>
      </c>
      <c r="AF982" s="201" t="str">
        <f t="shared" si="1080"/>
        <v/>
      </c>
      <c r="AG982" s="47" t="str">
        <f t="shared" si="1081"/>
        <v/>
      </c>
      <c r="AH982" s="47" t="str">
        <f t="shared" si="1082"/>
        <v/>
      </c>
      <c r="AI982" s="47" t="str">
        <f t="shared" si="1083"/>
        <v/>
      </c>
      <c r="AJ982" s="201">
        <f t="shared" si="1084"/>
        <v>1</v>
      </c>
    </row>
    <row r="983" spans="13:213">
      <c r="M983" s="49">
        <f t="shared" si="1085"/>
        <v>10</v>
      </c>
      <c r="N983" s="201" t="str">
        <f t="shared" si="1075"/>
        <v/>
      </c>
      <c r="O983" s="47" t="str">
        <f t="shared" si="1076"/>
        <v/>
      </c>
      <c r="P983" s="47" t="str">
        <f t="shared" si="1077"/>
        <v/>
      </c>
      <c r="Q983" s="47" t="str">
        <f t="shared" si="1078"/>
        <v/>
      </c>
      <c r="R983" s="201" t="str">
        <f t="shared" si="1079"/>
        <v/>
      </c>
      <c r="AE983" s="49">
        <f t="shared" si="1086"/>
        <v>10</v>
      </c>
      <c r="AF983" s="201" t="str">
        <f t="shared" si="1080"/>
        <v/>
      </c>
      <c r="AG983" s="47" t="str">
        <f t="shared" si="1081"/>
        <v/>
      </c>
      <c r="AH983" s="47" t="str">
        <f t="shared" si="1082"/>
        <v/>
      </c>
      <c r="AI983" s="47" t="str">
        <f t="shared" si="1083"/>
        <v/>
      </c>
      <c r="AJ983" s="201" t="str">
        <f t="shared" si="1084"/>
        <v/>
      </c>
      <c r="GZ983" s="365" t="s">
        <v>187</v>
      </c>
      <c r="HA983" s="56"/>
      <c r="HB983" s="366">
        <v>0.8</v>
      </c>
    </row>
    <row r="984" spans="13:213">
      <c r="M984" s="49">
        <f t="shared" si="1085"/>
        <v>10</v>
      </c>
      <c r="N984" s="201" t="str">
        <f t="shared" si="1075"/>
        <v/>
      </c>
      <c r="O984" s="47" t="str">
        <f t="shared" si="1076"/>
        <v/>
      </c>
      <c r="P984" s="47" t="str">
        <f t="shared" si="1077"/>
        <v/>
      </c>
      <c r="Q984" s="47" t="str">
        <f t="shared" si="1078"/>
        <v/>
      </c>
      <c r="R984" s="201" t="str">
        <f t="shared" si="1079"/>
        <v/>
      </c>
      <c r="AE984" s="49">
        <f t="shared" si="1086"/>
        <v>10</v>
      </c>
      <c r="AF984" s="201" t="str">
        <f t="shared" si="1080"/>
        <v/>
      </c>
      <c r="AG984" s="47" t="str">
        <f t="shared" si="1081"/>
        <v/>
      </c>
      <c r="AH984" s="47" t="str">
        <f t="shared" si="1082"/>
        <v/>
      </c>
      <c r="AI984" s="47" t="str">
        <f t="shared" si="1083"/>
        <v/>
      </c>
      <c r="AJ984" s="201" t="str">
        <f t="shared" si="1084"/>
        <v/>
      </c>
      <c r="GZ984" s="289" t="s">
        <v>189</v>
      </c>
      <c r="HA984" s="367">
        <f>Analysis!L210</f>
        <v>0.81760299866872266</v>
      </c>
      <c r="HB984" s="368" t="str">
        <f>IF(HA984&gt;HB983,"Comply", "Not Comply")</f>
        <v>Comply</v>
      </c>
    </row>
    <row r="985" spans="13:213">
      <c r="M985" s="49">
        <f t="shared" si="1085"/>
        <v>10</v>
      </c>
      <c r="N985" s="201" t="str">
        <f t="shared" si="1075"/>
        <v/>
      </c>
      <c r="O985" s="47" t="str">
        <f t="shared" si="1076"/>
        <v/>
      </c>
      <c r="P985" s="47" t="str">
        <f t="shared" si="1077"/>
        <v/>
      </c>
      <c r="Q985" s="47" t="str">
        <f t="shared" si="1078"/>
        <v/>
      </c>
      <c r="R985" s="201" t="str">
        <f t="shared" si="1079"/>
        <v/>
      </c>
      <c r="AE985" s="49">
        <f t="shared" si="1086"/>
        <v>10</v>
      </c>
      <c r="AF985" s="201" t="str">
        <f t="shared" si="1080"/>
        <v/>
      </c>
      <c r="AG985" s="47" t="str">
        <f t="shared" si="1081"/>
        <v/>
      </c>
      <c r="AH985" s="47" t="str">
        <f t="shared" si="1082"/>
        <v/>
      </c>
      <c r="AI985" s="47" t="str">
        <f t="shared" si="1083"/>
        <v/>
      </c>
      <c r="AJ985" s="201" t="str">
        <f t="shared" si="1084"/>
        <v/>
      </c>
      <c r="GU985" s="264">
        <f>+AR55</f>
        <v>6</v>
      </c>
      <c r="GV985" s="264"/>
      <c r="GW985" s="308" t="s">
        <v>191</v>
      </c>
      <c r="GX985" s="46">
        <f>+HLOOKUP(GU985,$AO$55:$AS$58,4,FALSE)</f>
        <v>6.213734344674843</v>
      </c>
      <c r="HA985" s="73"/>
    </row>
    <row r="986" spans="13:213">
      <c r="M986" s="49">
        <f t="shared" si="1085"/>
        <v>10</v>
      </c>
      <c r="N986" s="201" t="str">
        <f t="shared" si="1075"/>
        <v/>
      </c>
      <c r="O986" s="47" t="str">
        <f t="shared" si="1076"/>
        <v/>
      </c>
      <c r="P986" s="47" t="str">
        <f t="shared" si="1077"/>
        <v/>
      </c>
      <c r="Q986" s="47" t="str">
        <f t="shared" si="1078"/>
        <v/>
      </c>
      <c r="R986" s="201" t="str">
        <f t="shared" si="1079"/>
        <v/>
      </c>
      <c r="AE986" s="49">
        <f t="shared" si="1086"/>
        <v>10</v>
      </c>
      <c r="AF986" s="201" t="str">
        <f t="shared" si="1080"/>
        <v/>
      </c>
      <c r="AG986" s="47" t="str">
        <f t="shared" si="1081"/>
        <v/>
      </c>
      <c r="AH986" s="47" t="str">
        <f t="shared" si="1082"/>
        <v/>
      </c>
      <c r="AI986" s="47" t="str">
        <f t="shared" si="1083"/>
        <v/>
      </c>
      <c r="AJ986" s="201">
        <f t="shared" si="1084"/>
        <v>1</v>
      </c>
      <c r="GS986" s="298" t="s">
        <v>192</v>
      </c>
      <c r="GU986" s="299">
        <f>+BC148</f>
        <v>8</v>
      </c>
      <c r="GV986" s="311">
        <f>+BC149</f>
        <v>10</v>
      </c>
      <c r="GW986" s="299">
        <f>+BC150</f>
        <v>15</v>
      </c>
      <c r="GX986" s="62"/>
      <c r="GY986" s="62"/>
    </row>
    <row r="987" spans="13:213">
      <c r="M987" s="49">
        <f t="shared" si="1085"/>
        <v>10</v>
      </c>
      <c r="N987" s="201" t="str">
        <f t="shared" si="1075"/>
        <v/>
      </c>
      <c r="O987" s="47" t="str">
        <f t="shared" si="1076"/>
        <v/>
      </c>
      <c r="P987" s="47" t="str">
        <f t="shared" si="1077"/>
        <v/>
      </c>
      <c r="Q987" s="47" t="str">
        <f t="shared" si="1078"/>
        <v/>
      </c>
      <c r="R987" s="201" t="str">
        <f t="shared" si="1079"/>
        <v/>
      </c>
      <c r="AE987" s="49">
        <f t="shared" si="1086"/>
        <v>10</v>
      </c>
      <c r="AF987" s="201" t="str">
        <f t="shared" si="1080"/>
        <v/>
      </c>
      <c r="AG987" s="47" t="str">
        <f t="shared" si="1081"/>
        <v/>
      </c>
      <c r="AH987" s="47" t="str">
        <f t="shared" si="1082"/>
        <v/>
      </c>
      <c r="AI987" s="47" t="str">
        <f t="shared" si="1083"/>
        <v/>
      </c>
      <c r="AJ987" s="201" t="str">
        <f t="shared" si="1084"/>
        <v/>
      </c>
      <c r="GU987" s="183" t="s">
        <v>193</v>
      </c>
      <c r="GV987" s="84"/>
      <c r="GW987" s="84"/>
      <c r="GX987" s="84"/>
      <c r="GY987" s="84"/>
      <c r="GZ987" s="84"/>
      <c r="HA987" s="84"/>
      <c r="HB987" s="84"/>
      <c r="HC987" s="92"/>
      <c r="HD987" s="195"/>
      <c r="HE987" s="60"/>
    </row>
    <row r="988" spans="13:213">
      <c r="M988" s="49">
        <f t="shared" si="1085"/>
        <v>10</v>
      </c>
      <c r="N988" s="201" t="str">
        <f t="shared" si="1075"/>
        <v/>
      </c>
      <c r="O988" s="47" t="str">
        <f t="shared" si="1076"/>
        <v/>
      </c>
      <c r="P988" s="47" t="str">
        <f t="shared" si="1077"/>
        <v/>
      </c>
      <c r="Q988" s="47" t="str">
        <f t="shared" si="1078"/>
        <v/>
      </c>
      <c r="R988" s="201" t="str">
        <f t="shared" si="1079"/>
        <v/>
      </c>
      <c r="AE988" s="49">
        <f t="shared" si="1086"/>
        <v>10</v>
      </c>
      <c r="AF988" s="201" t="str">
        <f t="shared" si="1080"/>
        <v/>
      </c>
      <c r="AG988" s="47" t="str">
        <f t="shared" si="1081"/>
        <v/>
      </c>
      <c r="AH988" s="47" t="str">
        <f t="shared" si="1082"/>
        <v/>
      </c>
      <c r="AI988" s="47" t="str">
        <f t="shared" si="1083"/>
        <v/>
      </c>
      <c r="AJ988" s="201" t="str">
        <f t="shared" si="1084"/>
        <v/>
      </c>
      <c r="GU988" s="99" t="s">
        <v>194</v>
      </c>
      <c r="GV988" s="99" t="s">
        <v>195</v>
      </c>
      <c r="GW988" s="99" t="s">
        <v>196</v>
      </c>
      <c r="GX988" s="47" t="s">
        <v>197</v>
      </c>
      <c r="GY988" s="47" t="s">
        <v>198</v>
      </c>
      <c r="GZ988" s="47" t="s">
        <v>199</v>
      </c>
      <c r="HA988" s="47" t="s">
        <v>200</v>
      </c>
      <c r="HB988" s="47" t="s">
        <v>201</v>
      </c>
      <c r="HC988" s="47" t="s">
        <v>202</v>
      </c>
      <c r="HD988" s="47" t="s">
        <v>203</v>
      </c>
    </row>
    <row r="989" spans="13:213">
      <c r="M989" s="49"/>
      <c r="N989" s="198"/>
      <c r="O989" s="198"/>
      <c r="P989" s="198"/>
      <c r="Q989" s="198"/>
      <c r="R989" s="198"/>
      <c r="AE989" s="49"/>
      <c r="AF989" s="198"/>
      <c r="AG989" s="198"/>
      <c r="AH989" s="198"/>
      <c r="AI989" s="198"/>
      <c r="AJ989" s="198"/>
      <c r="GS989" s="48">
        <v>1</v>
      </c>
      <c r="GT989" s="47">
        <v>5</v>
      </c>
      <c r="GU989" s="99" t="s">
        <v>205</v>
      </c>
      <c r="GV989" s="93">
        <v>1</v>
      </c>
      <c r="GW989" s="99" t="s">
        <v>206</v>
      </c>
      <c r="GX989" s="99" t="str">
        <f t="shared" ref="GX989:GX1052" si="1090">CONCATENATE(INDEX($AV$4:$AV$16,MATCH(GS989,$AT$4:$AT$16,0)),GT989)</f>
        <v>Wd5</v>
      </c>
      <c r="GY989" s="48">
        <f>INDEX($AW$44:$BA$56,GS989,GT989)*GV989*IF(GW989="Scatter",$AM$19,1)</f>
        <v>0</v>
      </c>
      <c r="GZ989" s="94">
        <f t="shared" ref="GZ989:GZ1020" si="1091">SUMIF($BM$6:$BM$79,GX989,$CA$6:$CA$79)</f>
        <v>0</v>
      </c>
      <c r="HA989" s="95">
        <f>IF(GZ989=0,0,$AN$4/GZ989)</f>
        <v>0</v>
      </c>
      <c r="HB989" s="51">
        <f t="shared" ref="HB989:HB1052" si="1092">GZ989/$GZ$306</f>
        <v>0</v>
      </c>
      <c r="HC989" s="51">
        <f t="shared" ref="HC989:HC1052" si="1093">PRODUCT(GY989:GZ989)/$AN$4/$AM$19</f>
        <v>0</v>
      </c>
      <c r="HD989" s="453">
        <f t="shared" ref="HD989:HD1052" si="1094">(GY989/$AM$19-HC$931)^2*GZ989/$AN$4</f>
        <v>0</v>
      </c>
      <c r="HE989" s="49"/>
    </row>
    <row r="990" spans="13:213">
      <c r="M990" s="49"/>
      <c r="N990" s="198"/>
      <c r="O990" s="198"/>
      <c r="P990" s="198"/>
      <c r="Q990" s="198"/>
      <c r="R990" s="198"/>
      <c r="AE990" s="49"/>
      <c r="AF990" s="198"/>
      <c r="AG990" s="198"/>
      <c r="AH990" s="198"/>
      <c r="AI990" s="198"/>
      <c r="AJ990" s="198"/>
      <c r="GS990" s="48">
        <v>1</v>
      </c>
      <c r="GT990" s="47">
        <v>4</v>
      </c>
      <c r="GU990" s="99" t="s">
        <v>205</v>
      </c>
      <c r="GV990" s="93">
        <v>1</v>
      </c>
      <c r="GW990" s="47" t="s">
        <v>206</v>
      </c>
      <c r="GX990" s="99" t="str">
        <f t="shared" si="1090"/>
        <v>Wd4</v>
      </c>
      <c r="GY990" s="48">
        <f>INDEX($AW$44:$BA$56,GS990,GT990)*GV990*IF(GW990="Scatter",$AM$19,1)</f>
        <v>0</v>
      </c>
      <c r="GZ990" s="94">
        <f t="shared" si="1091"/>
        <v>0</v>
      </c>
      <c r="HA990" s="95">
        <f t="shared" ref="HA990:HA1052" si="1095">IF(GZ990=0,0,$AN$4/GZ990)</f>
        <v>0</v>
      </c>
      <c r="HB990" s="51">
        <f t="shared" si="1092"/>
        <v>0</v>
      </c>
      <c r="HC990" s="51">
        <f t="shared" si="1093"/>
        <v>0</v>
      </c>
      <c r="HD990" s="453">
        <f t="shared" si="1094"/>
        <v>0</v>
      </c>
      <c r="HE990" s="184"/>
    </row>
    <row r="991" spans="13:213">
      <c r="GS991" s="48">
        <v>1</v>
      </c>
      <c r="GT991" s="47">
        <v>3</v>
      </c>
      <c r="GU991" s="99" t="s">
        <v>205</v>
      </c>
      <c r="GV991" s="93">
        <v>1</v>
      </c>
      <c r="GW991" s="47" t="s">
        <v>206</v>
      </c>
      <c r="GX991" s="99" t="str">
        <f t="shared" si="1090"/>
        <v>Wd3</v>
      </c>
      <c r="GY991" s="48">
        <f>INDEX($AW$44:$BA$56,GS991,GT991)*GV991*IF(GW991="Scatter",$AM$19,1)</f>
        <v>0</v>
      </c>
      <c r="GZ991" s="94">
        <f t="shared" si="1091"/>
        <v>0</v>
      </c>
      <c r="HA991" s="95">
        <f t="shared" si="1095"/>
        <v>0</v>
      </c>
      <c r="HB991" s="51">
        <f t="shared" si="1092"/>
        <v>0</v>
      </c>
      <c r="HC991" s="51">
        <f t="shared" si="1093"/>
        <v>0</v>
      </c>
      <c r="HD991" s="453">
        <f t="shared" si="1094"/>
        <v>0</v>
      </c>
      <c r="HE991" s="184"/>
    </row>
    <row r="992" spans="13:213">
      <c r="M992" s="49"/>
      <c r="N992" s="100" t="s">
        <v>25</v>
      </c>
      <c r="O992" s="84">
        <f>AL37</f>
        <v>9</v>
      </c>
      <c r="P992" s="84"/>
      <c r="Q992" s="84"/>
      <c r="R992" s="85"/>
      <c r="AE992" s="49"/>
      <c r="AF992" s="100" t="s">
        <v>25</v>
      </c>
      <c r="AG992" s="84">
        <f>AL37</f>
        <v>9</v>
      </c>
      <c r="AH992" s="84"/>
      <c r="AI992" s="84"/>
      <c r="AJ992" s="85"/>
      <c r="GS992" s="48">
        <v>1</v>
      </c>
      <c r="GT992" s="47">
        <v>2</v>
      </c>
      <c r="GU992" s="99" t="s">
        <v>205</v>
      </c>
      <c r="GV992" s="93">
        <v>1</v>
      </c>
      <c r="GW992" s="47" t="s">
        <v>206</v>
      </c>
      <c r="GX992" s="99" t="str">
        <f t="shared" si="1090"/>
        <v>Wd2</v>
      </c>
      <c r="GY992" s="48">
        <f>INDEX($AW$44:$BA$56,GS992,GT992)*GV992*IF(GW992="Scatter",$AM$19,1)</f>
        <v>0</v>
      </c>
      <c r="GZ992" s="94">
        <f t="shared" si="1091"/>
        <v>0</v>
      </c>
      <c r="HA992" s="95">
        <f t="shared" si="1095"/>
        <v>0</v>
      </c>
      <c r="HB992" s="51">
        <f t="shared" si="1092"/>
        <v>0</v>
      </c>
      <c r="HC992" s="51">
        <f t="shared" si="1093"/>
        <v>0</v>
      </c>
      <c r="HD992" s="453">
        <f t="shared" si="1094"/>
        <v>0</v>
      </c>
      <c r="HE992" s="184"/>
    </row>
    <row r="993" spans="13:213">
      <c r="M993" s="49"/>
      <c r="N993" s="47" t="s">
        <v>31</v>
      </c>
      <c r="O993" s="47" t="s">
        <v>32</v>
      </c>
      <c r="P993" s="47" t="s">
        <v>33</v>
      </c>
      <c r="Q993" s="47" t="s">
        <v>34</v>
      </c>
      <c r="R993" s="47" t="s">
        <v>35</v>
      </c>
      <c r="AE993" s="49"/>
      <c r="AF993" s="47" t="s">
        <v>31</v>
      </c>
      <c r="AG993" s="47" t="s">
        <v>32</v>
      </c>
      <c r="AH993" s="47" t="s">
        <v>33</v>
      </c>
      <c r="AI993" s="47" t="s">
        <v>34</v>
      </c>
      <c r="AJ993" s="47" t="s">
        <v>35</v>
      </c>
      <c r="GS993" s="48">
        <v>1</v>
      </c>
      <c r="GT993" s="47">
        <v>1</v>
      </c>
      <c r="GU993" s="99" t="s">
        <v>205</v>
      </c>
      <c r="GV993" s="93">
        <v>1</v>
      </c>
      <c r="GW993" s="47" t="s">
        <v>206</v>
      </c>
      <c r="GX993" s="99" t="str">
        <f t="shared" si="1090"/>
        <v>Wd1</v>
      </c>
      <c r="GY993" s="48">
        <v>0</v>
      </c>
      <c r="GZ993" s="94">
        <f t="shared" si="1091"/>
        <v>0</v>
      </c>
      <c r="HA993" s="95">
        <f t="shared" si="1095"/>
        <v>0</v>
      </c>
      <c r="HB993" s="51">
        <f t="shared" si="1092"/>
        <v>0</v>
      </c>
      <c r="HC993" s="51">
        <f t="shared" si="1093"/>
        <v>0</v>
      </c>
      <c r="HD993" s="453">
        <f t="shared" si="1094"/>
        <v>0</v>
      </c>
      <c r="HE993" s="184"/>
    </row>
    <row r="994" spans="13:213">
      <c r="M994" s="49"/>
      <c r="N994" s="198"/>
      <c r="O994" s="198"/>
      <c r="P994" s="198"/>
      <c r="Q994" s="198"/>
      <c r="R994" s="198"/>
      <c r="AE994" s="49"/>
      <c r="AF994" s="198"/>
      <c r="AG994" s="198"/>
      <c r="AH994" s="198"/>
      <c r="AI994" s="198"/>
      <c r="AJ994" s="198"/>
      <c r="GS994" s="48">
        <v>2</v>
      </c>
      <c r="GT994" s="47">
        <v>5</v>
      </c>
      <c r="GU994" s="99" t="s">
        <v>205</v>
      </c>
      <c r="GV994" s="93">
        <v>1</v>
      </c>
      <c r="GW994" s="47" t="s">
        <v>206</v>
      </c>
      <c r="GX994" s="99" t="str">
        <f t="shared" si="1090"/>
        <v>Pa5</v>
      </c>
      <c r="GY994" s="48">
        <f t="shared" ref="GY994:GY1057" si="1096">INDEX($AW$44:$BA$56,GS994,GT994)*GV994*IF(GW994="Scatter",$AM$19,1)</f>
        <v>2000</v>
      </c>
      <c r="GZ994" s="94">
        <f t="shared" si="1091"/>
        <v>51840</v>
      </c>
      <c r="HA994" s="95">
        <f t="shared" si="1095"/>
        <v>3377.5538194444443</v>
      </c>
      <c r="HB994" s="51">
        <f t="shared" si="1092"/>
        <v>4.1331269478059166E-4</v>
      </c>
      <c r="HC994" s="51">
        <f t="shared" si="1093"/>
        <v>9.8690754064182911E-3</v>
      </c>
      <c r="HD994" s="453">
        <f t="shared" si="1094"/>
        <v>0.3129456628453432</v>
      </c>
      <c r="HE994" s="184"/>
    </row>
    <row r="995" spans="13:213">
      <c r="M995" s="49">
        <f>O992</f>
        <v>9</v>
      </c>
      <c r="N995" s="201" t="str">
        <f t="shared" ref="N995:N1026" si="1097">IF(AND(COUNTIF(H4:H6,$AL$26)=0,COUNTIF(H4:H6,$M995)=0,H7&lt;&gt;""),1,"")</f>
        <v/>
      </c>
      <c r="O995" s="47">
        <f t="shared" ref="O995:O1026" si="1098">IF(AND(COUNTIF(I4:I7,$AL$26)=0,COUNTIF(I4:I7,$M995)=0,I7&lt;&gt;""),1,"")</f>
        <v>1</v>
      </c>
      <c r="P995" s="47">
        <f t="shared" ref="P995:P1026" si="1099">IF(AND(COUNTIF(J4:J7,$AL$26)=0,COUNTIF(J4:J7,$M995)=0,J7&lt;&gt;""),1,"")</f>
        <v>1</v>
      </c>
      <c r="Q995" s="47" t="str">
        <f t="shared" ref="Q995:Q1026" si="1100">IF(AND(COUNTIF(K4:K7,$AL$26)=0,COUNTIF(K4:K7,$M995)=0,K7&lt;&gt;""),1,"")</f>
        <v/>
      </c>
      <c r="R995" s="201">
        <f t="shared" ref="R995:R1026" si="1101">IF(AND(COUNTIF(L4:L6,$AL$26)=0,COUNTIF(L4:L6,$M995)=0,L7&lt;&gt;""),1,"")</f>
        <v>1</v>
      </c>
      <c r="AE995" s="49">
        <f>AG992</f>
        <v>9</v>
      </c>
      <c r="AF995" s="201" t="str">
        <f t="shared" ref="AF995:AF1026" si="1102">IF(AND(COUNTIF(Z4:Z6,$AL$26)=0,COUNTIF(Z4:Z6,$AE995)=0,Z7&lt;&gt;""),1,"")</f>
        <v/>
      </c>
      <c r="AG995" s="47" t="str">
        <f t="shared" ref="AG995:AG1026" si="1103">IF(AND(COUNTIF(AA4:AA7,$AL$26)=0,COUNTIF(AA4:AA7,$AE995)=0,AA7&lt;&gt;""),1,"")</f>
        <v/>
      </c>
      <c r="AH995" s="47" t="str">
        <f t="shared" ref="AH995:AH1026" si="1104">IF(AND(COUNTIF(AB4:AB7,$AL$26)=0,COUNTIF(AB4:AB7,$AE995)=0,AB7&lt;&gt;""),1,"")</f>
        <v/>
      </c>
      <c r="AI995" s="47" t="str">
        <f t="shared" ref="AI995:AI1026" si="1105">IF(AND(COUNTIF(AC4:AC7,$AL$26)=0,COUNTIF(AC4:AC7,$AE995)=0,AC7&lt;&gt;""),1,"")</f>
        <v/>
      </c>
      <c r="AJ995" s="201">
        <f t="shared" ref="AJ995:AJ1026" si="1106">IF(AND(COUNTIF(AD4:AD6,$AL$26)=0,COUNTIF(AD4:AD6,$AE995)=0,AD7&lt;&gt;""),1,"")</f>
        <v>1</v>
      </c>
      <c r="GS995" s="48">
        <v>2</v>
      </c>
      <c r="GT995" s="47">
        <v>4</v>
      </c>
      <c r="GU995" s="99" t="s">
        <v>205</v>
      </c>
      <c r="GV995" s="93">
        <v>1</v>
      </c>
      <c r="GW995" s="47" t="s">
        <v>206</v>
      </c>
      <c r="GX995" s="99" t="str">
        <f t="shared" si="1090"/>
        <v>Pa4</v>
      </c>
      <c r="GY995" s="48">
        <f t="shared" si="1096"/>
        <v>500</v>
      </c>
      <c r="GZ995" s="94">
        <f t="shared" si="1091"/>
        <v>760320</v>
      </c>
      <c r="HA995" s="95">
        <f t="shared" si="1095"/>
        <v>230.28776041666666</v>
      </c>
      <c r="HB995" s="51">
        <f t="shared" si="1092"/>
        <v>6.0619195234486774E-3</v>
      </c>
      <c r="HC995" s="51">
        <f t="shared" si="1093"/>
        <v>3.6186609823533736E-2</v>
      </c>
      <c r="HD995" s="453">
        <f t="shared" si="1094"/>
        <v>0.24500241772685605</v>
      </c>
      <c r="HE995" s="184"/>
    </row>
    <row r="996" spans="13:213">
      <c r="M996" s="49">
        <f t="shared" ref="M996:M1027" si="1107">M995</f>
        <v>9</v>
      </c>
      <c r="N996" s="201" t="str">
        <f t="shared" si="1097"/>
        <v/>
      </c>
      <c r="O996" s="47">
        <f t="shared" si="1098"/>
        <v>1</v>
      </c>
      <c r="P996" s="47">
        <f t="shared" si="1099"/>
        <v>1</v>
      </c>
      <c r="Q996" s="47" t="str">
        <f t="shared" si="1100"/>
        <v/>
      </c>
      <c r="R996" s="201">
        <f t="shared" si="1101"/>
        <v>1</v>
      </c>
      <c r="AE996" s="49">
        <f t="shared" ref="AE996:AE1027" si="1108">AE995</f>
        <v>9</v>
      </c>
      <c r="AF996" s="201" t="str">
        <f t="shared" si="1102"/>
        <v/>
      </c>
      <c r="AG996" s="47" t="str">
        <f t="shared" si="1103"/>
        <v/>
      </c>
      <c r="AH996" s="47" t="str">
        <f t="shared" si="1104"/>
        <v/>
      </c>
      <c r="AI996" s="47" t="str">
        <f t="shared" si="1105"/>
        <v/>
      </c>
      <c r="AJ996" s="201">
        <f t="shared" si="1106"/>
        <v>1</v>
      </c>
      <c r="GS996" s="48">
        <v>2</v>
      </c>
      <c r="GT996" s="47">
        <v>3</v>
      </c>
      <c r="GU996" s="99" t="s">
        <v>205</v>
      </c>
      <c r="GV996" s="93">
        <v>1</v>
      </c>
      <c r="GW996" s="47" t="s">
        <v>206</v>
      </c>
      <c r="GX996" s="99" t="str">
        <f t="shared" si="1090"/>
        <v>Pa3</v>
      </c>
      <c r="GY996" s="48">
        <f t="shared" si="1096"/>
        <v>100</v>
      </c>
      <c r="GZ996" s="94">
        <f t="shared" si="1091"/>
        <v>2192832</v>
      </c>
      <c r="HA996" s="95">
        <f t="shared" si="1095"/>
        <v>79.847608024691354</v>
      </c>
      <c r="HB996" s="51">
        <f t="shared" si="1092"/>
        <v>1.7483126989219028E-2</v>
      </c>
      <c r="HC996" s="51">
        <f t="shared" si="1093"/>
        <v>2.0873094484574688E-2</v>
      </c>
      <c r="HD996" s="453">
        <f t="shared" si="1094"/>
        <v>8.9366023343257685E-3</v>
      </c>
      <c r="HE996" s="184"/>
    </row>
    <row r="997" spans="13:213">
      <c r="M997" s="49">
        <f t="shared" si="1107"/>
        <v>9</v>
      </c>
      <c r="N997" s="201" t="str">
        <f t="shared" si="1097"/>
        <v/>
      </c>
      <c r="O997" s="47">
        <f t="shared" si="1098"/>
        <v>1</v>
      </c>
      <c r="P997" s="47">
        <f t="shared" si="1099"/>
        <v>1</v>
      </c>
      <c r="Q997" s="47" t="str">
        <f t="shared" si="1100"/>
        <v/>
      </c>
      <c r="R997" s="201">
        <f t="shared" si="1101"/>
        <v>1</v>
      </c>
      <c r="AE997" s="49">
        <f t="shared" si="1108"/>
        <v>9</v>
      </c>
      <c r="AF997" s="201">
        <f t="shared" si="1102"/>
        <v>1</v>
      </c>
      <c r="AG997" s="47" t="str">
        <f t="shared" si="1103"/>
        <v/>
      </c>
      <c r="AH997" s="47" t="str">
        <f t="shared" si="1104"/>
        <v/>
      </c>
      <c r="AI997" s="47" t="str">
        <f t="shared" si="1105"/>
        <v/>
      </c>
      <c r="AJ997" s="201">
        <f t="shared" si="1106"/>
        <v>1</v>
      </c>
      <c r="GS997" s="48">
        <v>2</v>
      </c>
      <c r="GT997" s="47">
        <v>2</v>
      </c>
      <c r="GU997" s="99" t="s">
        <v>205</v>
      </c>
      <c r="GV997" s="93">
        <v>1</v>
      </c>
      <c r="GW997" s="47" t="s">
        <v>206</v>
      </c>
      <c r="GX997" s="99" t="str">
        <f t="shared" si="1090"/>
        <v>Pa2</v>
      </c>
      <c r="GY997" s="48">
        <f t="shared" si="1096"/>
        <v>0</v>
      </c>
      <c r="GZ997" s="94">
        <f t="shared" si="1091"/>
        <v>0</v>
      </c>
      <c r="HA997" s="95">
        <f t="shared" si="1095"/>
        <v>0</v>
      </c>
      <c r="HB997" s="51">
        <f t="shared" si="1092"/>
        <v>0</v>
      </c>
      <c r="HC997" s="51">
        <f t="shared" si="1093"/>
        <v>0</v>
      </c>
      <c r="HD997" s="453">
        <f t="shared" si="1094"/>
        <v>0</v>
      </c>
      <c r="HE997" s="184"/>
    </row>
    <row r="998" spans="13:213">
      <c r="M998" s="49">
        <f t="shared" si="1107"/>
        <v>9</v>
      </c>
      <c r="N998" s="201" t="str">
        <f t="shared" si="1097"/>
        <v/>
      </c>
      <c r="O998" s="47" t="str">
        <f t="shared" si="1098"/>
        <v/>
      </c>
      <c r="P998" s="47">
        <f t="shared" si="1099"/>
        <v>1</v>
      </c>
      <c r="Q998" s="47" t="str">
        <f t="shared" si="1100"/>
        <v/>
      </c>
      <c r="R998" s="201">
        <f t="shared" si="1101"/>
        <v>1</v>
      </c>
      <c r="AE998" s="49">
        <f t="shared" si="1108"/>
        <v>9</v>
      </c>
      <c r="AF998" s="201">
        <f t="shared" si="1102"/>
        <v>1</v>
      </c>
      <c r="AG998" s="47" t="str">
        <f t="shared" si="1103"/>
        <v/>
      </c>
      <c r="AH998" s="47" t="str">
        <f t="shared" si="1104"/>
        <v/>
      </c>
      <c r="AI998" s="47" t="str">
        <f t="shared" si="1105"/>
        <v/>
      </c>
      <c r="AJ998" s="201">
        <f t="shared" si="1106"/>
        <v>1</v>
      </c>
      <c r="GS998" s="48">
        <v>2</v>
      </c>
      <c r="GT998" s="47">
        <v>1</v>
      </c>
      <c r="GU998" s="99" t="s">
        <v>205</v>
      </c>
      <c r="GV998" s="93">
        <v>1</v>
      </c>
      <c r="GW998" s="47" t="s">
        <v>206</v>
      </c>
      <c r="GX998" s="99" t="str">
        <f t="shared" si="1090"/>
        <v>Pa1</v>
      </c>
      <c r="GY998" s="48">
        <f t="shared" si="1096"/>
        <v>0</v>
      </c>
      <c r="GZ998" s="94">
        <f t="shared" si="1091"/>
        <v>0</v>
      </c>
      <c r="HA998" s="95">
        <f t="shared" si="1095"/>
        <v>0</v>
      </c>
      <c r="HB998" s="51">
        <f t="shared" si="1092"/>
        <v>0</v>
      </c>
      <c r="HC998" s="51">
        <f t="shared" si="1093"/>
        <v>0</v>
      </c>
      <c r="HD998" s="453">
        <f t="shared" si="1094"/>
        <v>0</v>
      </c>
      <c r="HE998" s="184"/>
    </row>
    <row r="999" spans="13:213">
      <c r="M999" s="49">
        <f t="shared" si="1107"/>
        <v>9</v>
      </c>
      <c r="N999" s="201">
        <f t="shared" si="1097"/>
        <v>1</v>
      </c>
      <c r="O999" s="47" t="str">
        <f t="shared" si="1098"/>
        <v/>
      </c>
      <c r="P999" s="47" t="str">
        <f t="shared" si="1099"/>
        <v/>
      </c>
      <c r="Q999" s="47" t="str">
        <f t="shared" si="1100"/>
        <v/>
      </c>
      <c r="R999" s="201">
        <f t="shared" si="1101"/>
        <v>1</v>
      </c>
      <c r="AE999" s="49">
        <f t="shared" si="1108"/>
        <v>9</v>
      </c>
      <c r="AF999" s="201" t="str">
        <f t="shared" si="1102"/>
        <v/>
      </c>
      <c r="AG999" s="47" t="str">
        <f t="shared" si="1103"/>
        <v/>
      </c>
      <c r="AH999" s="47">
        <f t="shared" si="1104"/>
        <v>1</v>
      </c>
      <c r="AI999" s="47" t="str">
        <f t="shared" si="1105"/>
        <v/>
      </c>
      <c r="AJ999" s="201">
        <f t="shared" si="1106"/>
        <v>1</v>
      </c>
      <c r="GS999" s="48">
        <v>3</v>
      </c>
      <c r="GT999" s="47">
        <v>5</v>
      </c>
      <c r="GU999" s="99" t="s">
        <v>205</v>
      </c>
      <c r="GV999" s="93">
        <v>1</v>
      </c>
      <c r="GW999" s="47" t="s">
        <v>206</v>
      </c>
      <c r="GX999" s="99" t="str">
        <f t="shared" si="1090"/>
        <v>Pb5</v>
      </c>
      <c r="GY999" s="48">
        <f t="shared" si="1096"/>
        <v>1800</v>
      </c>
      <c r="GZ999" s="94">
        <f t="shared" si="1091"/>
        <v>82944</v>
      </c>
      <c r="HA999" s="95">
        <f t="shared" si="1095"/>
        <v>2110.9711371527778</v>
      </c>
      <c r="HB999" s="51">
        <f t="shared" si="1092"/>
        <v>6.6130031164894664E-4</v>
      </c>
      <c r="HC999" s="51">
        <f t="shared" si="1093"/>
        <v>1.4211468585242339E-2</v>
      </c>
      <c r="HD999" s="453">
        <f t="shared" si="1094"/>
        <v>0.4033021959338649</v>
      </c>
      <c r="HE999" s="184"/>
    </row>
    <row r="1000" spans="13:213">
      <c r="M1000" s="49">
        <f t="shared" si="1107"/>
        <v>9</v>
      </c>
      <c r="N1000" s="201">
        <f t="shared" si="1097"/>
        <v>1</v>
      </c>
      <c r="O1000" s="47" t="str">
        <f t="shared" si="1098"/>
        <v/>
      </c>
      <c r="P1000" s="47" t="str">
        <f t="shared" si="1099"/>
        <v/>
      </c>
      <c r="Q1000" s="47">
        <f t="shared" si="1100"/>
        <v>1</v>
      </c>
      <c r="R1000" s="201">
        <f t="shared" si="1101"/>
        <v>1</v>
      </c>
      <c r="AE1000" s="49">
        <f t="shared" si="1108"/>
        <v>9</v>
      </c>
      <c r="AF1000" s="201" t="str">
        <f t="shared" si="1102"/>
        <v/>
      </c>
      <c r="AG1000" s="47">
        <f t="shared" si="1103"/>
        <v>1</v>
      </c>
      <c r="AH1000" s="47">
        <f t="shared" si="1104"/>
        <v>1</v>
      </c>
      <c r="AI1000" s="47">
        <f t="shared" si="1105"/>
        <v>1</v>
      </c>
      <c r="AJ1000" s="201">
        <f t="shared" si="1106"/>
        <v>1</v>
      </c>
      <c r="GS1000" s="48">
        <v>3</v>
      </c>
      <c r="GT1000" s="47">
        <v>4</v>
      </c>
      <c r="GU1000" s="99" t="s">
        <v>205</v>
      </c>
      <c r="GV1000" s="93">
        <v>1</v>
      </c>
      <c r="GW1000" s="47" t="s">
        <v>206</v>
      </c>
      <c r="GX1000" s="99" t="str">
        <f t="shared" si="1090"/>
        <v>Pb4</v>
      </c>
      <c r="GY1000" s="48">
        <f t="shared" si="1096"/>
        <v>300</v>
      </c>
      <c r="GZ1000" s="94">
        <f t="shared" si="1091"/>
        <v>566784</v>
      </c>
      <c r="HA1000" s="95">
        <f t="shared" si="1095"/>
        <v>308.92260543699189</v>
      </c>
      <c r="HB1000" s="51">
        <f t="shared" si="1092"/>
        <v>4.5188854629344688E-3</v>
      </c>
      <c r="HC1000" s="51">
        <f t="shared" si="1093"/>
        <v>1.6185283666525999E-2</v>
      </c>
      <c r="HD1000" s="453">
        <f t="shared" si="1094"/>
        <v>5.6506713265029464E-2</v>
      </c>
      <c r="HE1000" s="184"/>
    </row>
    <row r="1001" spans="13:213">
      <c r="M1001" s="49">
        <f t="shared" si="1107"/>
        <v>9</v>
      </c>
      <c r="N1001" s="201" t="str">
        <f t="shared" si="1097"/>
        <v/>
      </c>
      <c r="O1001" s="47" t="str">
        <f t="shared" si="1098"/>
        <v/>
      </c>
      <c r="P1001" s="47" t="str">
        <f t="shared" si="1099"/>
        <v/>
      </c>
      <c r="Q1001" s="47">
        <f t="shared" si="1100"/>
        <v>1</v>
      </c>
      <c r="R1001" s="201">
        <f t="shared" si="1101"/>
        <v>1</v>
      </c>
      <c r="AE1001" s="49">
        <f t="shared" si="1108"/>
        <v>9</v>
      </c>
      <c r="AF1001" s="201" t="str">
        <f t="shared" si="1102"/>
        <v/>
      </c>
      <c r="AG1001" s="47">
        <f t="shared" si="1103"/>
        <v>1</v>
      </c>
      <c r="AH1001" s="47">
        <f t="shared" si="1104"/>
        <v>1</v>
      </c>
      <c r="AI1001" s="47">
        <f t="shared" si="1105"/>
        <v>1</v>
      </c>
      <c r="AJ1001" s="201">
        <f t="shared" si="1106"/>
        <v>1</v>
      </c>
      <c r="GS1001" s="48">
        <v>3</v>
      </c>
      <c r="GT1001" s="47">
        <v>3</v>
      </c>
      <c r="GU1001" s="99" t="s">
        <v>205</v>
      </c>
      <c r="GV1001" s="93">
        <v>1</v>
      </c>
      <c r="GW1001" s="47" t="s">
        <v>206</v>
      </c>
      <c r="GX1001" s="99" t="str">
        <f t="shared" si="1090"/>
        <v>Pb3</v>
      </c>
      <c r="GY1001" s="48">
        <f t="shared" si="1096"/>
        <v>50</v>
      </c>
      <c r="GZ1001" s="94">
        <f t="shared" si="1091"/>
        <v>2274048</v>
      </c>
      <c r="HA1001" s="95">
        <f t="shared" si="1095"/>
        <v>76.995907738095241</v>
      </c>
      <c r="HB1001" s="51">
        <f t="shared" si="1092"/>
        <v>1.8130650211041953E-2</v>
      </c>
      <c r="HC1001" s="51">
        <f t="shared" si="1093"/>
        <v>1.0823086029038727E-2</v>
      </c>
      <c r="HD1001" s="453">
        <f t="shared" si="1094"/>
        <v>1.6864652588291276E-6</v>
      </c>
      <c r="HE1001" s="184"/>
    </row>
    <row r="1002" spans="13:213">
      <c r="M1002" s="49">
        <f t="shared" si="1107"/>
        <v>9</v>
      </c>
      <c r="N1002" s="201" t="str">
        <f t="shared" si="1097"/>
        <v/>
      </c>
      <c r="O1002" s="47" t="str">
        <f t="shared" si="1098"/>
        <v/>
      </c>
      <c r="P1002" s="47" t="str">
        <f t="shared" si="1099"/>
        <v/>
      </c>
      <c r="Q1002" s="47">
        <f t="shared" si="1100"/>
        <v>1</v>
      </c>
      <c r="R1002" s="201" t="str">
        <f t="shared" si="1101"/>
        <v/>
      </c>
      <c r="AE1002" s="49">
        <f t="shared" si="1108"/>
        <v>9</v>
      </c>
      <c r="AF1002" s="201" t="str">
        <f t="shared" si="1102"/>
        <v/>
      </c>
      <c r="AG1002" s="47">
        <f t="shared" si="1103"/>
        <v>1</v>
      </c>
      <c r="AH1002" s="47">
        <f t="shared" si="1104"/>
        <v>1</v>
      </c>
      <c r="AI1002" s="47">
        <f t="shared" si="1105"/>
        <v>1</v>
      </c>
      <c r="AJ1002" s="201" t="str">
        <f t="shared" si="1106"/>
        <v/>
      </c>
      <c r="GS1002" s="48">
        <v>3</v>
      </c>
      <c r="GT1002" s="47">
        <v>2</v>
      </c>
      <c r="GU1002" s="99" t="s">
        <v>205</v>
      </c>
      <c r="GV1002" s="93">
        <v>1</v>
      </c>
      <c r="GW1002" s="47" t="s">
        <v>206</v>
      </c>
      <c r="GX1002" s="99" t="str">
        <f t="shared" si="1090"/>
        <v>Pb2</v>
      </c>
      <c r="GY1002" s="48">
        <f t="shared" si="1096"/>
        <v>0</v>
      </c>
      <c r="GZ1002" s="94">
        <f t="shared" si="1091"/>
        <v>0</v>
      </c>
      <c r="HA1002" s="95">
        <f t="shared" si="1095"/>
        <v>0</v>
      </c>
      <c r="HB1002" s="51">
        <f t="shared" si="1092"/>
        <v>0</v>
      </c>
      <c r="HC1002" s="51">
        <f t="shared" si="1093"/>
        <v>0</v>
      </c>
      <c r="HD1002" s="453">
        <f t="shared" si="1094"/>
        <v>0</v>
      </c>
      <c r="HE1002" s="184"/>
    </row>
    <row r="1003" spans="13:213">
      <c r="M1003" s="49">
        <f t="shared" si="1107"/>
        <v>9</v>
      </c>
      <c r="N1003" s="201" t="str">
        <f t="shared" si="1097"/>
        <v/>
      </c>
      <c r="O1003" s="47">
        <f t="shared" si="1098"/>
        <v>1</v>
      </c>
      <c r="P1003" s="47" t="str">
        <f t="shared" si="1099"/>
        <v/>
      </c>
      <c r="Q1003" s="47" t="str">
        <f t="shared" si="1100"/>
        <v/>
      </c>
      <c r="R1003" s="201" t="str">
        <f t="shared" si="1101"/>
        <v/>
      </c>
      <c r="AE1003" s="49">
        <f t="shared" si="1108"/>
        <v>9</v>
      </c>
      <c r="AF1003" s="201" t="str">
        <f t="shared" si="1102"/>
        <v/>
      </c>
      <c r="AG1003" s="47">
        <f t="shared" si="1103"/>
        <v>1</v>
      </c>
      <c r="AH1003" s="47" t="str">
        <f t="shared" si="1104"/>
        <v/>
      </c>
      <c r="AI1003" s="47" t="str">
        <f t="shared" si="1105"/>
        <v/>
      </c>
      <c r="AJ1003" s="201" t="str">
        <f t="shared" si="1106"/>
        <v/>
      </c>
      <c r="GS1003" s="48">
        <v>3</v>
      </c>
      <c r="GT1003" s="47">
        <v>1</v>
      </c>
      <c r="GU1003" s="99" t="s">
        <v>205</v>
      </c>
      <c r="GV1003" s="93">
        <v>1</v>
      </c>
      <c r="GW1003" s="47" t="s">
        <v>206</v>
      </c>
      <c r="GX1003" s="99" t="str">
        <f t="shared" si="1090"/>
        <v>Pb1</v>
      </c>
      <c r="GY1003" s="48">
        <f t="shared" si="1096"/>
        <v>0</v>
      </c>
      <c r="GZ1003" s="94">
        <f t="shared" si="1091"/>
        <v>0</v>
      </c>
      <c r="HA1003" s="95">
        <f t="shared" si="1095"/>
        <v>0</v>
      </c>
      <c r="HB1003" s="51">
        <f t="shared" si="1092"/>
        <v>0</v>
      </c>
      <c r="HC1003" s="51">
        <f t="shared" si="1093"/>
        <v>0</v>
      </c>
      <c r="HD1003" s="453">
        <f t="shared" si="1094"/>
        <v>0</v>
      </c>
      <c r="HE1003" s="184"/>
    </row>
    <row r="1004" spans="13:213">
      <c r="M1004" s="49">
        <f t="shared" si="1107"/>
        <v>9</v>
      </c>
      <c r="N1004" s="201" t="str">
        <f t="shared" si="1097"/>
        <v/>
      </c>
      <c r="O1004" s="47">
        <f t="shared" si="1098"/>
        <v>1</v>
      </c>
      <c r="P1004" s="47" t="str">
        <f t="shared" si="1099"/>
        <v/>
      </c>
      <c r="Q1004" s="47" t="str">
        <f t="shared" si="1100"/>
        <v/>
      </c>
      <c r="R1004" s="201" t="str">
        <f t="shared" si="1101"/>
        <v/>
      </c>
      <c r="AE1004" s="49">
        <f t="shared" si="1108"/>
        <v>9</v>
      </c>
      <c r="AF1004" s="201">
        <f t="shared" si="1102"/>
        <v>1</v>
      </c>
      <c r="AG1004" s="47">
        <f t="shared" si="1103"/>
        <v>1</v>
      </c>
      <c r="AH1004" s="47" t="str">
        <f t="shared" si="1104"/>
        <v/>
      </c>
      <c r="AI1004" s="47" t="str">
        <f t="shared" si="1105"/>
        <v/>
      </c>
      <c r="AJ1004" s="201" t="str">
        <f t="shared" si="1106"/>
        <v/>
      </c>
      <c r="GS1004" s="48">
        <v>4</v>
      </c>
      <c r="GT1004" s="47">
        <v>5</v>
      </c>
      <c r="GU1004" s="99" t="s">
        <v>205</v>
      </c>
      <c r="GV1004" s="93">
        <v>1</v>
      </c>
      <c r="GW1004" s="47" t="s">
        <v>206</v>
      </c>
      <c r="GX1004" s="99" t="str">
        <f t="shared" si="1090"/>
        <v>Pc5</v>
      </c>
      <c r="GY1004" s="48">
        <f t="shared" si="1096"/>
        <v>1800</v>
      </c>
      <c r="GZ1004" s="94">
        <f t="shared" si="1091"/>
        <v>294912</v>
      </c>
      <c r="HA1004" s="95">
        <f t="shared" si="1095"/>
        <v>593.71063232421875</v>
      </c>
      <c r="HB1004" s="51">
        <f t="shared" si="1092"/>
        <v>2.3512899969740323E-3</v>
      </c>
      <c r="HC1004" s="51">
        <f t="shared" si="1093"/>
        <v>5.0529666080861652E-2</v>
      </c>
      <c r="HD1004" s="453">
        <f t="shared" si="1094"/>
        <v>1.4339633633204085</v>
      </c>
      <c r="HE1004" s="184"/>
    </row>
    <row r="1005" spans="13:213">
      <c r="M1005" s="49">
        <f t="shared" si="1107"/>
        <v>9</v>
      </c>
      <c r="N1005" s="201" t="str">
        <f t="shared" si="1097"/>
        <v/>
      </c>
      <c r="O1005" s="47">
        <f t="shared" si="1098"/>
        <v>1</v>
      </c>
      <c r="P1005" s="47" t="str">
        <f t="shared" si="1099"/>
        <v/>
      </c>
      <c r="Q1005" s="47" t="str">
        <f t="shared" si="1100"/>
        <v/>
      </c>
      <c r="R1005" s="201">
        <f t="shared" si="1101"/>
        <v>1</v>
      </c>
      <c r="AE1005" s="49">
        <f t="shared" si="1108"/>
        <v>9</v>
      </c>
      <c r="AF1005" s="201">
        <f t="shared" si="1102"/>
        <v>1</v>
      </c>
      <c r="AG1005" s="47">
        <f t="shared" si="1103"/>
        <v>1</v>
      </c>
      <c r="AH1005" s="47" t="str">
        <f t="shared" si="1104"/>
        <v/>
      </c>
      <c r="AI1005" s="47" t="str">
        <f t="shared" si="1105"/>
        <v/>
      </c>
      <c r="AJ1005" s="201">
        <f t="shared" si="1106"/>
        <v>1</v>
      </c>
      <c r="GS1005" s="48">
        <v>4</v>
      </c>
      <c r="GT1005" s="47">
        <v>4</v>
      </c>
      <c r="GU1005" s="99" t="s">
        <v>205</v>
      </c>
      <c r="GV1005" s="93">
        <v>1</v>
      </c>
      <c r="GW1005" s="47" t="s">
        <v>206</v>
      </c>
      <c r="GX1005" s="99" t="str">
        <f t="shared" si="1090"/>
        <v>Pc4</v>
      </c>
      <c r="GY1005" s="48">
        <f t="shared" si="1096"/>
        <v>300</v>
      </c>
      <c r="GZ1005" s="94">
        <f t="shared" si="1091"/>
        <v>860160</v>
      </c>
      <c r="HA1005" s="95">
        <f t="shared" si="1095"/>
        <v>203.55793108258928</v>
      </c>
      <c r="HB1005" s="51">
        <f t="shared" si="1092"/>
        <v>6.8579291578409283E-3</v>
      </c>
      <c r="HC1005" s="51">
        <f t="shared" si="1093"/>
        <v>2.4563032122641083E-2</v>
      </c>
      <c r="HD1005" s="453">
        <f t="shared" si="1094"/>
        <v>8.5755445605464775E-2</v>
      </c>
      <c r="HE1005" s="184"/>
    </row>
    <row r="1006" spans="13:213">
      <c r="M1006" s="49">
        <f t="shared" si="1107"/>
        <v>9</v>
      </c>
      <c r="N1006" s="201">
        <f t="shared" si="1097"/>
        <v>1</v>
      </c>
      <c r="O1006" s="47">
        <f t="shared" si="1098"/>
        <v>1</v>
      </c>
      <c r="P1006" s="47">
        <f t="shared" si="1099"/>
        <v>1</v>
      </c>
      <c r="Q1006" s="47" t="str">
        <f t="shared" si="1100"/>
        <v/>
      </c>
      <c r="R1006" s="201">
        <f t="shared" si="1101"/>
        <v>1</v>
      </c>
      <c r="AE1006" s="49">
        <f t="shared" si="1108"/>
        <v>9</v>
      </c>
      <c r="AF1006" s="201" t="str">
        <f t="shared" si="1102"/>
        <v/>
      </c>
      <c r="AG1006" s="47">
        <f t="shared" si="1103"/>
        <v>1</v>
      </c>
      <c r="AH1006" s="47" t="str">
        <f t="shared" si="1104"/>
        <v/>
      </c>
      <c r="AI1006" s="47" t="str">
        <f t="shared" si="1105"/>
        <v/>
      </c>
      <c r="AJ1006" s="201">
        <f t="shared" si="1106"/>
        <v>1</v>
      </c>
      <c r="GS1006" s="48">
        <v>4</v>
      </c>
      <c r="GT1006" s="47">
        <v>3</v>
      </c>
      <c r="GU1006" s="99" t="s">
        <v>205</v>
      </c>
      <c r="GV1006" s="93">
        <v>1</v>
      </c>
      <c r="GW1006" s="47" t="s">
        <v>206</v>
      </c>
      <c r="GX1006" s="99" t="str">
        <f t="shared" si="1090"/>
        <v>Pc3</v>
      </c>
      <c r="GY1006" s="48">
        <f t="shared" si="1096"/>
        <v>30</v>
      </c>
      <c r="GZ1006" s="94">
        <f t="shared" si="1091"/>
        <v>3970560</v>
      </c>
      <c r="HA1006" s="95">
        <f t="shared" si="1095"/>
        <v>44.09765625</v>
      </c>
      <c r="HB1006" s="51">
        <f t="shared" si="1092"/>
        <v>3.1656690844676427E-2</v>
      </c>
      <c r="HC1006" s="51">
        <f t="shared" si="1093"/>
        <v>1.133847107804057E-2</v>
      </c>
      <c r="HD1006" s="453">
        <f t="shared" si="1094"/>
        <v>2.3503324414488776E-3</v>
      </c>
      <c r="HE1006" s="184"/>
    </row>
    <row r="1007" spans="13:213">
      <c r="M1007" s="49">
        <f t="shared" si="1107"/>
        <v>9</v>
      </c>
      <c r="N1007" s="201">
        <f t="shared" si="1097"/>
        <v>1</v>
      </c>
      <c r="O1007" s="47">
        <f t="shared" si="1098"/>
        <v>1</v>
      </c>
      <c r="P1007" s="47">
        <f t="shared" si="1099"/>
        <v>1</v>
      </c>
      <c r="Q1007" s="47">
        <f t="shared" si="1100"/>
        <v>1</v>
      </c>
      <c r="R1007" s="201">
        <f t="shared" si="1101"/>
        <v>1</v>
      </c>
      <c r="AE1007" s="49">
        <f t="shared" si="1108"/>
        <v>9</v>
      </c>
      <c r="AF1007" s="201" t="str">
        <f t="shared" si="1102"/>
        <v/>
      </c>
      <c r="AG1007" s="47">
        <f t="shared" si="1103"/>
        <v>1</v>
      </c>
      <c r="AH1007" s="47">
        <f t="shared" si="1104"/>
        <v>1</v>
      </c>
      <c r="AI1007" s="47">
        <f t="shared" si="1105"/>
        <v>1</v>
      </c>
      <c r="AJ1007" s="201">
        <f t="shared" si="1106"/>
        <v>1</v>
      </c>
      <c r="GS1007" s="48">
        <v>4</v>
      </c>
      <c r="GT1007" s="47">
        <v>2</v>
      </c>
      <c r="GU1007" s="99" t="s">
        <v>205</v>
      </c>
      <c r="GV1007" s="93">
        <v>1</v>
      </c>
      <c r="GW1007" s="47" t="s">
        <v>206</v>
      </c>
      <c r="GX1007" s="99" t="str">
        <f t="shared" si="1090"/>
        <v>Pc2</v>
      </c>
      <c r="GY1007" s="48">
        <f t="shared" si="1096"/>
        <v>0</v>
      </c>
      <c r="GZ1007" s="94">
        <f t="shared" si="1091"/>
        <v>0</v>
      </c>
      <c r="HA1007" s="95">
        <f t="shared" si="1095"/>
        <v>0</v>
      </c>
      <c r="HB1007" s="51">
        <f t="shared" si="1092"/>
        <v>0</v>
      </c>
      <c r="HC1007" s="51">
        <f t="shared" si="1093"/>
        <v>0</v>
      </c>
      <c r="HD1007" s="453">
        <f t="shared" si="1094"/>
        <v>0</v>
      </c>
      <c r="HE1007" s="184"/>
    </row>
    <row r="1008" spans="13:213">
      <c r="M1008" s="49">
        <f t="shared" si="1107"/>
        <v>9</v>
      </c>
      <c r="N1008" s="201" t="str">
        <f t="shared" si="1097"/>
        <v/>
      </c>
      <c r="O1008" s="47">
        <f t="shared" si="1098"/>
        <v>1</v>
      </c>
      <c r="P1008" s="47">
        <f t="shared" si="1099"/>
        <v>1</v>
      </c>
      <c r="Q1008" s="47">
        <f t="shared" si="1100"/>
        <v>1</v>
      </c>
      <c r="R1008" s="201">
        <f t="shared" si="1101"/>
        <v>1</v>
      </c>
      <c r="AE1008" s="49">
        <f t="shared" si="1108"/>
        <v>9</v>
      </c>
      <c r="AF1008" s="201" t="str">
        <f t="shared" si="1102"/>
        <v/>
      </c>
      <c r="AG1008" s="47">
        <f t="shared" si="1103"/>
        <v>1</v>
      </c>
      <c r="AH1008" s="47">
        <f t="shared" si="1104"/>
        <v>1</v>
      </c>
      <c r="AI1008" s="47">
        <f t="shared" si="1105"/>
        <v>1</v>
      </c>
      <c r="AJ1008" s="201">
        <f t="shared" si="1106"/>
        <v>1</v>
      </c>
      <c r="GS1008" s="48">
        <v>4</v>
      </c>
      <c r="GT1008" s="47">
        <v>1</v>
      </c>
      <c r="GU1008" s="99" t="s">
        <v>205</v>
      </c>
      <c r="GV1008" s="93">
        <v>1</v>
      </c>
      <c r="GW1008" s="47" t="s">
        <v>206</v>
      </c>
      <c r="GX1008" s="99" t="str">
        <f t="shared" si="1090"/>
        <v>Pc1</v>
      </c>
      <c r="GY1008" s="48">
        <f t="shared" si="1096"/>
        <v>0</v>
      </c>
      <c r="GZ1008" s="94">
        <f t="shared" si="1091"/>
        <v>0</v>
      </c>
      <c r="HA1008" s="95">
        <f t="shared" si="1095"/>
        <v>0</v>
      </c>
      <c r="HB1008" s="51">
        <f t="shared" si="1092"/>
        <v>0</v>
      </c>
      <c r="HC1008" s="51">
        <f t="shared" si="1093"/>
        <v>0</v>
      </c>
      <c r="HD1008" s="453">
        <f t="shared" si="1094"/>
        <v>0</v>
      </c>
      <c r="HE1008" s="184"/>
    </row>
    <row r="1009" spans="13:213">
      <c r="M1009" s="49">
        <f t="shared" si="1107"/>
        <v>9</v>
      </c>
      <c r="N1009" s="201" t="str">
        <f t="shared" si="1097"/>
        <v/>
      </c>
      <c r="O1009" s="47">
        <f t="shared" si="1098"/>
        <v>1</v>
      </c>
      <c r="P1009" s="47">
        <f t="shared" si="1099"/>
        <v>1</v>
      </c>
      <c r="Q1009" s="47">
        <f t="shared" si="1100"/>
        <v>1</v>
      </c>
      <c r="R1009" s="201">
        <f t="shared" si="1101"/>
        <v>1</v>
      </c>
      <c r="AE1009" s="49">
        <f t="shared" si="1108"/>
        <v>9</v>
      </c>
      <c r="AF1009" s="201">
        <f t="shared" si="1102"/>
        <v>1</v>
      </c>
      <c r="AG1009" s="47">
        <f t="shared" si="1103"/>
        <v>1</v>
      </c>
      <c r="AH1009" s="47">
        <f t="shared" si="1104"/>
        <v>1</v>
      </c>
      <c r="AI1009" s="47">
        <f t="shared" si="1105"/>
        <v>1</v>
      </c>
      <c r="AJ1009" s="201">
        <f t="shared" si="1106"/>
        <v>1</v>
      </c>
      <c r="GS1009" s="48">
        <v>5</v>
      </c>
      <c r="GT1009" s="47">
        <v>5</v>
      </c>
      <c r="GU1009" s="99" t="s">
        <v>205</v>
      </c>
      <c r="GV1009" s="93">
        <v>1</v>
      </c>
      <c r="GW1009" s="47" t="s">
        <v>206</v>
      </c>
      <c r="GX1009" s="99" t="str">
        <f t="shared" si="1090"/>
        <v>Pd5</v>
      </c>
      <c r="GY1009" s="48">
        <f t="shared" si="1096"/>
        <v>300</v>
      </c>
      <c r="GZ1009" s="94">
        <f t="shared" si="1091"/>
        <v>1306368</v>
      </c>
      <c r="HA1009" s="95">
        <f t="shared" si="1095"/>
        <v>134.02991347001765</v>
      </c>
      <c r="HB1009" s="51">
        <f t="shared" si="1092"/>
        <v>1.041547990847091E-2</v>
      </c>
      <c r="HC1009" s="51">
        <f t="shared" si="1093"/>
        <v>3.7305105036261145E-2</v>
      </c>
      <c r="HD1009" s="453">
        <f t="shared" si="1094"/>
        <v>0.13024108301329962</v>
      </c>
      <c r="HE1009" s="184"/>
    </row>
    <row r="1010" spans="13:213">
      <c r="M1010" s="49">
        <f t="shared" si="1107"/>
        <v>9</v>
      </c>
      <c r="N1010" s="201" t="str">
        <f t="shared" si="1097"/>
        <v/>
      </c>
      <c r="O1010" s="47">
        <f t="shared" si="1098"/>
        <v>1</v>
      </c>
      <c r="P1010" s="47">
        <f t="shared" si="1099"/>
        <v>1</v>
      </c>
      <c r="Q1010" s="47">
        <f t="shared" si="1100"/>
        <v>1</v>
      </c>
      <c r="R1010" s="201">
        <f t="shared" si="1101"/>
        <v>1</v>
      </c>
      <c r="AE1010" s="49">
        <f t="shared" si="1108"/>
        <v>9</v>
      </c>
      <c r="AF1010" s="201">
        <f t="shared" si="1102"/>
        <v>1</v>
      </c>
      <c r="AG1010" s="47">
        <f t="shared" si="1103"/>
        <v>1</v>
      </c>
      <c r="AH1010" s="47">
        <f t="shared" si="1104"/>
        <v>1</v>
      </c>
      <c r="AI1010" s="47">
        <f t="shared" si="1105"/>
        <v>1</v>
      </c>
      <c r="AJ1010" s="201">
        <f t="shared" si="1106"/>
        <v>1</v>
      </c>
      <c r="GS1010" s="48">
        <v>5</v>
      </c>
      <c r="GT1010" s="47">
        <v>4</v>
      </c>
      <c r="GU1010" s="99" t="s">
        <v>205</v>
      </c>
      <c r="GV1010" s="93">
        <v>1</v>
      </c>
      <c r="GW1010" s="47" t="s">
        <v>206</v>
      </c>
      <c r="GX1010" s="99" t="str">
        <f t="shared" si="1090"/>
        <v>Pd4</v>
      </c>
      <c r="GY1010" s="48">
        <f t="shared" si="1096"/>
        <v>100</v>
      </c>
      <c r="GZ1010" s="94">
        <f t="shared" si="1091"/>
        <v>1679616</v>
      </c>
      <c r="HA1010" s="95">
        <f t="shared" si="1095"/>
        <v>104.24548825445817</v>
      </c>
      <c r="HB1010" s="51">
        <f t="shared" si="1092"/>
        <v>1.339133131089117E-2</v>
      </c>
      <c r="HC1010" s="51">
        <f t="shared" si="1093"/>
        <v>1.5987902158397634E-2</v>
      </c>
      <c r="HD1010" s="453">
        <f t="shared" si="1094"/>
        <v>6.8450571071431423E-3</v>
      </c>
      <c r="HE1010" s="184"/>
    </row>
    <row r="1011" spans="13:213">
      <c r="M1011" s="49">
        <f t="shared" si="1107"/>
        <v>9</v>
      </c>
      <c r="N1011" s="201">
        <f t="shared" si="1097"/>
        <v>1</v>
      </c>
      <c r="O1011" s="47">
        <f t="shared" si="1098"/>
        <v>1</v>
      </c>
      <c r="P1011" s="47">
        <f t="shared" si="1099"/>
        <v>1</v>
      </c>
      <c r="Q1011" s="47">
        <f t="shared" si="1100"/>
        <v>1</v>
      </c>
      <c r="R1011" s="201">
        <f t="shared" si="1101"/>
        <v>1</v>
      </c>
      <c r="AE1011" s="49">
        <f t="shared" si="1108"/>
        <v>9</v>
      </c>
      <c r="AF1011" s="201" t="str">
        <f t="shared" si="1102"/>
        <v/>
      </c>
      <c r="AG1011" s="47">
        <f t="shared" si="1103"/>
        <v>1</v>
      </c>
      <c r="AH1011" s="47">
        <f t="shared" si="1104"/>
        <v>1</v>
      </c>
      <c r="AI1011" s="47">
        <f t="shared" si="1105"/>
        <v>1</v>
      </c>
      <c r="AJ1011" s="201">
        <f t="shared" si="1106"/>
        <v>1</v>
      </c>
      <c r="GS1011" s="48">
        <v>5</v>
      </c>
      <c r="GT1011" s="47">
        <v>3</v>
      </c>
      <c r="GU1011" s="99" t="s">
        <v>205</v>
      </c>
      <c r="GV1011" s="93">
        <v>1</v>
      </c>
      <c r="GW1011" s="47" t="s">
        <v>206</v>
      </c>
      <c r="GX1011" s="99" t="str">
        <f t="shared" si="1090"/>
        <v>Pd3</v>
      </c>
      <c r="GY1011" s="48">
        <f t="shared" si="1096"/>
        <v>30</v>
      </c>
      <c r="GZ1011" s="94">
        <f t="shared" si="1091"/>
        <v>2923776</v>
      </c>
      <c r="HA1011" s="95">
        <f t="shared" si="1095"/>
        <v>59.885706018518519</v>
      </c>
      <c r="HB1011" s="51">
        <f t="shared" si="1092"/>
        <v>2.3310835985625368E-2</v>
      </c>
      <c r="HC1011" s="51">
        <f t="shared" si="1093"/>
        <v>8.349237793829874E-3</v>
      </c>
      <c r="HD1011" s="453">
        <f t="shared" si="1094"/>
        <v>1.730699343248719E-3</v>
      </c>
      <c r="HE1011" s="184"/>
    </row>
    <row r="1012" spans="13:213">
      <c r="M1012" s="49">
        <f t="shared" si="1107"/>
        <v>9</v>
      </c>
      <c r="N1012" s="201">
        <f t="shared" si="1097"/>
        <v>1</v>
      </c>
      <c r="O1012" s="47">
        <f t="shared" si="1098"/>
        <v>1</v>
      </c>
      <c r="P1012" s="47">
        <f t="shared" si="1099"/>
        <v>1</v>
      </c>
      <c r="Q1012" s="47">
        <f t="shared" si="1100"/>
        <v>1</v>
      </c>
      <c r="R1012" s="201">
        <f t="shared" si="1101"/>
        <v>1</v>
      </c>
      <c r="AE1012" s="49">
        <f t="shared" si="1108"/>
        <v>9</v>
      </c>
      <c r="AF1012" s="201" t="str">
        <f t="shared" si="1102"/>
        <v/>
      </c>
      <c r="AG1012" s="47">
        <f t="shared" si="1103"/>
        <v>1</v>
      </c>
      <c r="AH1012" s="47" t="str">
        <f t="shared" si="1104"/>
        <v/>
      </c>
      <c r="AI1012" s="47">
        <f t="shared" si="1105"/>
        <v>1</v>
      </c>
      <c r="AJ1012" s="201">
        <f t="shared" si="1106"/>
        <v>1</v>
      </c>
      <c r="GS1012" s="48">
        <v>5</v>
      </c>
      <c r="GT1012" s="47">
        <v>2</v>
      </c>
      <c r="GU1012" s="99" t="s">
        <v>205</v>
      </c>
      <c r="GV1012" s="93">
        <v>1</v>
      </c>
      <c r="GW1012" s="47" t="s">
        <v>206</v>
      </c>
      <c r="GX1012" s="99" t="str">
        <f t="shared" si="1090"/>
        <v>Pd2</v>
      </c>
      <c r="GY1012" s="48">
        <f t="shared" si="1096"/>
        <v>0</v>
      </c>
      <c r="GZ1012" s="94">
        <f t="shared" si="1091"/>
        <v>0</v>
      </c>
      <c r="HA1012" s="95">
        <f t="shared" si="1095"/>
        <v>0</v>
      </c>
      <c r="HB1012" s="51">
        <f t="shared" si="1092"/>
        <v>0</v>
      </c>
      <c r="HC1012" s="51">
        <f t="shared" si="1093"/>
        <v>0</v>
      </c>
      <c r="HD1012" s="453">
        <f t="shared" si="1094"/>
        <v>0</v>
      </c>
      <c r="HE1012" s="184"/>
    </row>
    <row r="1013" spans="13:213">
      <c r="M1013" s="49">
        <f t="shared" si="1107"/>
        <v>9</v>
      </c>
      <c r="N1013" s="201">
        <f t="shared" si="1097"/>
        <v>1</v>
      </c>
      <c r="O1013" s="47">
        <f t="shared" si="1098"/>
        <v>1</v>
      </c>
      <c r="P1013" s="47">
        <f t="shared" si="1099"/>
        <v>1</v>
      </c>
      <c r="Q1013" s="47">
        <f t="shared" si="1100"/>
        <v>1</v>
      </c>
      <c r="R1013" s="201">
        <f t="shared" si="1101"/>
        <v>1</v>
      </c>
      <c r="AE1013" s="49">
        <f t="shared" si="1108"/>
        <v>9</v>
      </c>
      <c r="AF1013" s="201" t="str">
        <f t="shared" si="1102"/>
        <v/>
      </c>
      <c r="AG1013" s="47">
        <f t="shared" si="1103"/>
        <v>1</v>
      </c>
      <c r="AH1013" s="47" t="str">
        <f t="shared" si="1104"/>
        <v/>
      </c>
      <c r="AI1013" s="47">
        <f t="shared" si="1105"/>
        <v>1</v>
      </c>
      <c r="AJ1013" s="201">
        <f t="shared" si="1106"/>
        <v>1</v>
      </c>
      <c r="GS1013" s="48">
        <v>5</v>
      </c>
      <c r="GT1013" s="47">
        <v>1</v>
      </c>
      <c r="GU1013" s="99" t="s">
        <v>205</v>
      </c>
      <c r="GV1013" s="93">
        <v>1</v>
      </c>
      <c r="GW1013" s="47" t="s">
        <v>206</v>
      </c>
      <c r="GX1013" s="99" t="str">
        <f t="shared" si="1090"/>
        <v>Pd1</v>
      </c>
      <c r="GY1013" s="48">
        <f t="shared" si="1096"/>
        <v>0</v>
      </c>
      <c r="GZ1013" s="94">
        <f t="shared" si="1091"/>
        <v>0</v>
      </c>
      <c r="HA1013" s="95">
        <f t="shared" si="1095"/>
        <v>0</v>
      </c>
      <c r="HB1013" s="51">
        <f t="shared" si="1092"/>
        <v>0</v>
      </c>
      <c r="HC1013" s="51">
        <f t="shared" si="1093"/>
        <v>0</v>
      </c>
      <c r="HD1013" s="453">
        <f t="shared" si="1094"/>
        <v>0</v>
      </c>
      <c r="HE1013" s="184"/>
    </row>
    <row r="1014" spans="13:213">
      <c r="M1014" s="49">
        <f t="shared" si="1107"/>
        <v>9</v>
      </c>
      <c r="N1014" s="201">
        <f t="shared" si="1097"/>
        <v>1</v>
      </c>
      <c r="O1014" s="47">
        <f t="shared" si="1098"/>
        <v>1</v>
      </c>
      <c r="P1014" s="47">
        <f t="shared" si="1099"/>
        <v>1</v>
      </c>
      <c r="Q1014" s="47">
        <f t="shared" si="1100"/>
        <v>1</v>
      </c>
      <c r="R1014" s="201">
        <f t="shared" si="1101"/>
        <v>1</v>
      </c>
      <c r="AE1014" s="49">
        <f t="shared" si="1108"/>
        <v>9</v>
      </c>
      <c r="AF1014" s="201" t="str">
        <f t="shared" si="1102"/>
        <v/>
      </c>
      <c r="AG1014" s="47">
        <f t="shared" si="1103"/>
        <v>1</v>
      </c>
      <c r="AH1014" s="47" t="str">
        <f t="shared" si="1104"/>
        <v/>
      </c>
      <c r="AI1014" s="47">
        <f t="shared" si="1105"/>
        <v>1</v>
      </c>
      <c r="AJ1014" s="201">
        <f t="shared" si="1106"/>
        <v>1</v>
      </c>
      <c r="GS1014" s="48">
        <v>6</v>
      </c>
      <c r="GT1014" s="47">
        <v>5</v>
      </c>
      <c r="GU1014" s="99" t="s">
        <v>205</v>
      </c>
      <c r="GV1014" s="93">
        <v>1</v>
      </c>
      <c r="GW1014" s="47" t="s">
        <v>206</v>
      </c>
      <c r="GX1014" s="99" t="str">
        <f t="shared" si="1090"/>
        <v>Pe5</v>
      </c>
      <c r="GY1014" s="48">
        <f t="shared" si="1096"/>
        <v>300</v>
      </c>
      <c r="GZ1014" s="94">
        <f t="shared" si="1091"/>
        <v>806400</v>
      </c>
      <c r="HA1014" s="95">
        <f t="shared" si="1095"/>
        <v>217.12845982142858</v>
      </c>
      <c r="HB1014" s="51">
        <f t="shared" si="1092"/>
        <v>6.4293085854758699E-3</v>
      </c>
      <c r="HC1014" s="51">
        <f t="shared" si="1093"/>
        <v>2.3027842614976014E-2</v>
      </c>
      <c r="HD1014" s="453">
        <f t="shared" si="1094"/>
        <v>8.0395730255123227E-2</v>
      </c>
      <c r="HE1014" s="184"/>
    </row>
    <row r="1015" spans="13:213">
      <c r="M1015" s="49">
        <f t="shared" si="1107"/>
        <v>9</v>
      </c>
      <c r="N1015" s="201">
        <f t="shared" si="1097"/>
        <v>1</v>
      </c>
      <c r="O1015" s="47">
        <f t="shared" si="1098"/>
        <v>1</v>
      </c>
      <c r="P1015" s="47">
        <f t="shared" si="1099"/>
        <v>1</v>
      </c>
      <c r="Q1015" s="47">
        <f t="shared" si="1100"/>
        <v>1</v>
      </c>
      <c r="R1015" s="201">
        <f t="shared" si="1101"/>
        <v>1</v>
      </c>
      <c r="AE1015" s="49">
        <f t="shared" si="1108"/>
        <v>9</v>
      </c>
      <c r="AF1015" s="201" t="str">
        <f t="shared" si="1102"/>
        <v/>
      </c>
      <c r="AG1015" s="47">
        <f t="shared" si="1103"/>
        <v>1</v>
      </c>
      <c r="AH1015" s="47" t="str">
        <f t="shared" si="1104"/>
        <v/>
      </c>
      <c r="AI1015" s="47">
        <f t="shared" si="1105"/>
        <v>1</v>
      </c>
      <c r="AJ1015" s="201">
        <f t="shared" si="1106"/>
        <v>1</v>
      </c>
      <c r="GS1015" s="48">
        <v>6</v>
      </c>
      <c r="GT1015" s="47">
        <v>4</v>
      </c>
      <c r="GU1015" s="99" t="s">
        <v>205</v>
      </c>
      <c r="GV1015" s="93">
        <v>1</v>
      </c>
      <c r="GW1015" s="47" t="s">
        <v>206</v>
      </c>
      <c r="GX1015" s="99" t="str">
        <f t="shared" si="1090"/>
        <v>Pe4</v>
      </c>
      <c r="GY1015" s="48">
        <f t="shared" si="1096"/>
        <v>100</v>
      </c>
      <c r="GZ1015" s="94">
        <f t="shared" si="1091"/>
        <v>5510400</v>
      </c>
      <c r="HA1015" s="95">
        <f t="shared" si="1095"/>
        <v>31.774896559233451</v>
      </c>
      <c r="HB1015" s="51">
        <f t="shared" si="1092"/>
        <v>4.3933608667418446E-2</v>
      </c>
      <c r="HC1015" s="51">
        <f t="shared" si="1093"/>
        <v>5.2452308178556478E-2</v>
      </c>
      <c r="HD1015" s="453">
        <f t="shared" si="1094"/>
        <v>2.2456920321788771E-2</v>
      </c>
      <c r="HE1015" s="184"/>
    </row>
    <row r="1016" spans="13:213">
      <c r="M1016" s="49">
        <f t="shared" si="1107"/>
        <v>9</v>
      </c>
      <c r="N1016" s="201">
        <f t="shared" si="1097"/>
        <v>1</v>
      </c>
      <c r="O1016" s="47">
        <f t="shared" si="1098"/>
        <v>1</v>
      </c>
      <c r="P1016" s="47" t="str">
        <f t="shared" si="1099"/>
        <v/>
      </c>
      <c r="Q1016" s="47">
        <f t="shared" si="1100"/>
        <v>1</v>
      </c>
      <c r="R1016" s="201">
        <f t="shared" si="1101"/>
        <v>1</v>
      </c>
      <c r="AE1016" s="49">
        <f t="shared" si="1108"/>
        <v>9</v>
      </c>
      <c r="AF1016" s="201">
        <f t="shared" si="1102"/>
        <v>1</v>
      </c>
      <c r="AG1016" s="47">
        <f t="shared" si="1103"/>
        <v>1</v>
      </c>
      <c r="AH1016" s="47">
        <f t="shared" si="1104"/>
        <v>1</v>
      </c>
      <c r="AI1016" s="47">
        <f t="shared" si="1105"/>
        <v>1</v>
      </c>
      <c r="AJ1016" s="201">
        <f t="shared" si="1106"/>
        <v>1</v>
      </c>
      <c r="GS1016" s="48">
        <v>6</v>
      </c>
      <c r="GT1016" s="47">
        <v>3</v>
      </c>
      <c r="GU1016" s="99" t="s">
        <v>205</v>
      </c>
      <c r="GV1016" s="93">
        <v>1</v>
      </c>
      <c r="GW1016" s="47" t="s">
        <v>206</v>
      </c>
      <c r="GX1016" s="99" t="str">
        <f t="shared" si="1090"/>
        <v>Pe3</v>
      </c>
      <c r="GY1016" s="48">
        <f t="shared" si="1096"/>
        <v>30</v>
      </c>
      <c r="GZ1016" s="94">
        <f t="shared" si="1091"/>
        <v>9700800</v>
      </c>
      <c r="HA1016" s="95">
        <f t="shared" si="1095"/>
        <v>18.049273255813954</v>
      </c>
      <c r="HB1016" s="51">
        <f t="shared" si="1092"/>
        <v>7.7343051495516277E-2</v>
      </c>
      <c r="HC1016" s="51">
        <f t="shared" si="1093"/>
        <v>2.7701946383849121E-2</v>
      </c>
      <c r="HD1016" s="453">
        <f t="shared" si="1094"/>
        <v>5.7422894876307806E-3</v>
      </c>
      <c r="HE1016" s="184"/>
    </row>
    <row r="1017" spans="13:213">
      <c r="M1017" s="49">
        <f t="shared" si="1107"/>
        <v>9</v>
      </c>
      <c r="N1017" s="201" t="str">
        <f t="shared" si="1097"/>
        <v/>
      </c>
      <c r="O1017" s="47" t="str">
        <f t="shared" si="1098"/>
        <v/>
      </c>
      <c r="P1017" s="47" t="str">
        <f t="shared" si="1099"/>
        <v/>
      </c>
      <c r="Q1017" s="47" t="str">
        <f t="shared" si="1100"/>
        <v/>
      </c>
      <c r="R1017" s="201">
        <f t="shared" si="1101"/>
        <v>1</v>
      </c>
      <c r="AE1017" s="49">
        <f t="shared" si="1108"/>
        <v>9</v>
      </c>
      <c r="AF1017" s="201">
        <f t="shared" si="1102"/>
        <v>1</v>
      </c>
      <c r="AG1017" s="47" t="str">
        <f t="shared" si="1103"/>
        <v/>
      </c>
      <c r="AH1017" s="47">
        <f t="shared" si="1104"/>
        <v>1</v>
      </c>
      <c r="AI1017" s="47" t="str">
        <f t="shared" si="1105"/>
        <v/>
      </c>
      <c r="AJ1017" s="201">
        <f t="shared" si="1106"/>
        <v>1</v>
      </c>
      <c r="GS1017" s="48">
        <v>6</v>
      </c>
      <c r="GT1017" s="47">
        <v>2</v>
      </c>
      <c r="GU1017" s="99" t="s">
        <v>205</v>
      </c>
      <c r="GV1017" s="93">
        <v>1</v>
      </c>
      <c r="GW1017" s="47" t="s">
        <v>206</v>
      </c>
      <c r="GX1017" s="99" t="str">
        <f t="shared" si="1090"/>
        <v>Pe2</v>
      </c>
      <c r="GY1017" s="48">
        <f t="shared" si="1096"/>
        <v>0</v>
      </c>
      <c r="GZ1017" s="94">
        <f t="shared" si="1091"/>
        <v>0</v>
      </c>
      <c r="HA1017" s="95">
        <f t="shared" si="1095"/>
        <v>0</v>
      </c>
      <c r="HB1017" s="51">
        <f t="shared" si="1092"/>
        <v>0</v>
      </c>
      <c r="HC1017" s="51">
        <f t="shared" si="1093"/>
        <v>0</v>
      </c>
      <c r="HD1017" s="453">
        <f t="shared" si="1094"/>
        <v>0</v>
      </c>
      <c r="HE1017" s="184"/>
    </row>
    <row r="1018" spans="13:213">
      <c r="M1018" s="49">
        <f t="shared" si="1107"/>
        <v>9</v>
      </c>
      <c r="N1018" s="201" t="str">
        <f t="shared" si="1097"/>
        <v/>
      </c>
      <c r="O1018" s="47" t="str">
        <f t="shared" si="1098"/>
        <v/>
      </c>
      <c r="P1018" s="47" t="str">
        <f t="shared" si="1099"/>
        <v/>
      </c>
      <c r="Q1018" s="47" t="str">
        <f t="shared" si="1100"/>
        <v/>
      </c>
      <c r="R1018" s="201">
        <f t="shared" si="1101"/>
        <v>1</v>
      </c>
      <c r="AE1018" s="49">
        <f t="shared" si="1108"/>
        <v>9</v>
      </c>
      <c r="AF1018" s="201">
        <f t="shared" si="1102"/>
        <v>1</v>
      </c>
      <c r="AG1018" s="47" t="str">
        <f t="shared" si="1103"/>
        <v/>
      </c>
      <c r="AH1018" s="47" t="str">
        <f t="shared" si="1104"/>
        <v/>
      </c>
      <c r="AI1018" s="47" t="str">
        <f t="shared" si="1105"/>
        <v/>
      </c>
      <c r="AJ1018" s="201">
        <f t="shared" si="1106"/>
        <v>1</v>
      </c>
      <c r="GS1018" s="48">
        <v>6</v>
      </c>
      <c r="GT1018" s="47">
        <v>1</v>
      </c>
      <c r="GU1018" s="99" t="s">
        <v>205</v>
      </c>
      <c r="GV1018" s="93">
        <v>1</v>
      </c>
      <c r="GW1018" s="47" t="s">
        <v>206</v>
      </c>
      <c r="GX1018" s="99" t="str">
        <f t="shared" si="1090"/>
        <v>Pe1</v>
      </c>
      <c r="GY1018" s="48">
        <f t="shared" si="1096"/>
        <v>0</v>
      </c>
      <c r="GZ1018" s="94">
        <f t="shared" si="1091"/>
        <v>0</v>
      </c>
      <c r="HA1018" s="95">
        <f t="shared" si="1095"/>
        <v>0</v>
      </c>
      <c r="HB1018" s="51">
        <f t="shared" si="1092"/>
        <v>0</v>
      </c>
      <c r="HC1018" s="51">
        <f t="shared" si="1093"/>
        <v>0</v>
      </c>
      <c r="HD1018" s="453">
        <f t="shared" si="1094"/>
        <v>0</v>
      </c>
      <c r="HE1018" s="184"/>
    </row>
    <row r="1019" spans="13:213">
      <c r="M1019" s="49">
        <f t="shared" si="1107"/>
        <v>9</v>
      </c>
      <c r="N1019" s="201" t="str">
        <f t="shared" si="1097"/>
        <v/>
      </c>
      <c r="O1019" s="47" t="str">
        <f t="shared" si="1098"/>
        <v/>
      </c>
      <c r="P1019" s="47" t="str">
        <f t="shared" si="1099"/>
        <v/>
      </c>
      <c r="Q1019" s="47" t="str">
        <f t="shared" si="1100"/>
        <v/>
      </c>
      <c r="R1019" s="201">
        <f t="shared" si="1101"/>
        <v>1</v>
      </c>
      <c r="AE1019" s="49">
        <f t="shared" si="1108"/>
        <v>9</v>
      </c>
      <c r="AF1019" s="201">
        <f t="shared" si="1102"/>
        <v>1</v>
      </c>
      <c r="AG1019" s="47" t="str">
        <f t="shared" si="1103"/>
        <v/>
      </c>
      <c r="AH1019" s="47" t="str">
        <f t="shared" si="1104"/>
        <v/>
      </c>
      <c r="AI1019" s="47" t="str">
        <f t="shared" si="1105"/>
        <v/>
      </c>
      <c r="AJ1019" s="201">
        <f t="shared" si="1106"/>
        <v>1</v>
      </c>
      <c r="GS1019" s="48">
        <v>7</v>
      </c>
      <c r="GT1019" s="47">
        <v>5</v>
      </c>
      <c r="GU1019" s="99" t="s">
        <v>205</v>
      </c>
      <c r="GV1019" s="93">
        <v>1</v>
      </c>
      <c r="GW1019" s="47" t="s">
        <v>206</v>
      </c>
      <c r="GX1019" s="99" t="str">
        <f t="shared" si="1090"/>
        <v>Ac5</v>
      </c>
      <c r="GY1019" s="48">
        <f t="shared" si="1096"/>
        <v>200</v>
      </c>
      <c r="GZ1019" s="94">
        <f t="shared" si="1091"/>
        <v>294912</v>
      </c>
      <c r="HA1019" s="95">
        <f t="shared" si="1095"/>
        <v>593.71063232421875</v>
      </c>
      <c r="HB1019" s="51">
        <f t="shared" si="1092"/>
        <v>2.3512899969740323E-3</v>
      </c>
      <c r="HC1019" s="51">
        <f t="shared" si="1093"/>
        <v>5.6144073423179614E-3</v>
      </c>
      <c r="HD1019" s="453">
        <f t="shared" si="1094"/>
        <v>1.0623198545258391E-2</v>
      </c>
      <c r="HE1019" s="184"/>
    </row>
    <row r="1020" spans="13:213">
      <c r="M1020" s="49">
        <f t="shared" si="1107"/>
        <v>9</v>
      </c>
      <c r="N1020" s="201" t="str">
        <f t="shared" si="1097"/>
        <v/>
      </c>
      <c r="O1020" s="47" t="str">
        <f t="shared" si="1098"/>
        <v/>
      </c>
      <c r="P1020" s="47" t="str">
        <f t="shared" si="1099"/>
        <v/>
      </c>
      <c r="Q1020" s="47" t="str">
        <f t="shared" si="1100"/>
        <v/>
      </c>
      <c r="R1020" s="201">
        <f t="shared" si="1101"/>
        <v>1</v>
      </c>
      <c r="AE1020" s="49">
        <f t="shared" si="1108"/>
        <v>9</v>
      </c>
      <c r="AF1020" s="201">
        <f t="shared" si="1102"/>
        <v>1</v>
      </c>
      <c r="AG1020" s="47" t="str">
        <f t="shared" si="1103"/>
        <v/>
      </c>
      <c r="AH1020" s="47" t="str">
        <f t="shared" si="1104"/>
        <v/>
      </c>
      <c r="AI1020" s="47" t="str">
        <f t="shared" si="1105"/>
        <v/>
      </c>
      <c r="AJ1020" s="201">
        <f t="shared" si="1106"/>
        <v>1</v>
      </c>
      <c r="GS1020" s="48">
        <v>7</v>
      </c>
      <c r="GT1020" s="47">
        <v>4</v>
      </c>
      <c r="GU1020" s="99" t="s">
        <v>205</v>
      </c>
      <c r="GV1020" s="93">
        <v>1</v>
      </c>
      <c r="GW1020" s="47" t="s">
        <v>206</v>
      </c>
      <c r="GX1020" s="99" t="str">
        <f t="shared" si="1090"/>
        <v>Ac4</v>
      </c>
      <c r="GY1020" s="48">
        <f t="shared" si="1096"/>
        <v>50</v>
      </c>
      <c r="GZ1020" s="94">
        <f t="shared" si="1091"/>
        <v>282624</v>
      </c>
      <c r="HA1020" s="95">
        <f t="shared" si="1095"/>
        <v>619.52413807744563</v>
      </c>
      <c r="HB1020" s="51">
        <f t="shared" si="1092"/>
        <v>2.253319580433448E-3</v>
      </c>
      <c r="HC1020" s="51">
        <f t="shared" si="1093"/>
        <v>1.3451184257636782E-3</v>
      </c>
      <c r="HD1020" s="453">
        <f t="shared" si="1094"/>
        <v>2.0959784371804085E-7</v>
      </c>
      <c r="HE1020" s="184"/>
    </row>
    <row r="1021" spans="13:213">
      <c r="M1021" s="49">
        <f t="shared" si="1107"/>
        <v>9</v>
      </c>
      <c r="N1021" s="201" t="str">
        <f t="shared" si="1097"/>
        <v/>
      </c>
      <c r="O1021" s="47" t="str">
        <f t="shared" si="1098"/>
        <v/>
      </c>
      <c r="P1021" s="47" t="str">
        <f t="shared" si="1099"/>
        <v/>
      </c>
      <c r="Q1021" s="47">
        <f t="shared" si="1100"/>
        <v>1</v>
      </c>
      <c r="R1021" s="201">
        <f t="shared" si="1101"/>
        <v>1</v>
      </c>
      <c r="AE1021" s="49">
        <f t="shared" si="1108"/>
        <v>9</v>
      </c>
      <c r="AF1021" s="201" t="str">
        <f t="shared" si="1102"/>
        <v/>
      </c>
      <c r="AG1021" s="47" t="str">
        <f t="shared" si="1103"/>
        <v/>
      </c>
      <c r="AH1021" s="47" t="str">
        <f t="shared" si="1104"/>
        <v/>
      </c>
      <c r="AI1021" s="47" t="str">
        <f t="shared" si="1105"/>
        <v/>
      </c>
      <c r="AJ1021" s="201">
        <f t="shared" si="1106"/>
        <v>1</v>
      </c>
      <c r="GS1021" s="48">
        <v>7</v>
      </c>
      <c r="GT1021" s="47">
        <v>3</v>
      </c>
      <c r="GU1021" s="99" t="s">
        <v>205</v>
      </c>
      <c r="GV1021" s="93">
        <v>1</v>
      </c>
      <c r="GW1021" s="47" t="s">
        <v>206</v>
      </c>
      <c r="GX1021" s="99" t="str">
        <f t="shared" si="1090"/>
        <v>Ac3</v>
      </c>
      <c r="GY1021" s="48">
        <f t="shared" si="1096"/>
        <v>10</v>
      </c>
      <c r="GZ1021" s="94">
        <f t="shared" ref="GZ1021:GZ1052" si="1109">SUMIF($BM$6:$BM$79,GX1021,$CA$6:$CA$79)</f>
        <v>1985280</v>
      </c>
      <c r="HA1021" s="95">
        <f t="shared" si="1095"/>
        <v>88.1953125</v>
      </c>
      <c r="HB1021" s="51">
        <f t="shared" si="1092"/>
        <v>1.5828345422338214E-2</v>
      </c>
      <c r="HC1021" s="51">
        <f t="shared" si="1093"/>
        <v>1.8897451796734282E-3</v>
      </c>
      <c r="HD1021" s="453">
        <f t="shared" si="1094"/>
        <v>4.8685203700732016E-3</v>
      </c>
      <c r="HE1021" s="184"/>
    </row>
    <row r="1022" spans="13:213">
      <c r="M1022" s="49">
        <f t="shared" si="1107"/>
        <v>9</v>
      </c>
      <c r="N1022" s="201" t="str">
        <f t="shared" si="1097"/>
        <v/>
      </c>
      <c r="O1022" s="47" t="str">
        <f t="shared" si="1098"/>
        <v/>
      </c>
      <c r="P1022" s="47" t="str">
        <f t="shared" si="1099"/>
        <v/>
      </c>
      <c r="Q1022" s="47">
        <f t="shared" si="1100"/>
        <v>1</v>
      </c>
      <c r="R1022" s="201">
        <f t="shared" si="1101"/>
        <v>1</v>
      </c>
      <c r="AE1022" s="49">
        <f t="shared" si="1108"/>
        <v>9</v>
      </c>
      <c r="AF1022" s="201" t="str">
        <f t="shared" si="1102"/>
        <v/>
      </c>
      <c r="AG1022" s="47" t="str">
        <f t="shared" si="1103"/>
        <v/>
      </c>
      <c r="AH1022" s="47" t="str">
        <f t="shared" si="1104"/>
        <v/>
      </c>
      <c r="AI1022" s="47" t="str">
        <f t="shared" si="1105"/>
        <v/>
      </c>
      <c r="AJ1022" s="201">
        <f t="shared" si="1106"/>
        <v>1</v>
      </c>
      <c r="GS1022" s="48">
        <v>7</v>
      </c>
      <c r="GT1022" s="47">
        <v>2</v>
      </c>
      <c r="GU1022" s="99" t="s">
        <v>205</v>
      </c>
      <c r="GV1022" s="93">
        <v>1</v>
      </c>
      <c r="GW1022" s="47" t="s">
        <v>206</v>
      </c>
      <c r="GX1022" s="99" t="str">
        <f t="shared" si="1090"/>
        <v>Ac2</v>
      </c>
      <c r="GY1022" s="48">
        <f t="shared" si="1096"/>
        <v>0</v>
      </c>
      <c r="GZ1022" s="94">
        <f t="shared" si="1109"/>
        <v>0</v>
      </c>
      <c r="HA1022" s="95">
        <f t="shared" si="1095"/>
        <v>0</v>
      </c>
      <c r="HB1022" s="51">
        <f t="shared" si="1092"/>
        <v>0</v>
      </c>
      <c r="HC1022" s="51">
        <f t="shared" si="1093"/>
        <v>0</v>
      </c>
      <c r="HD1022" s="453">
        <f t="shared" si="1094"/>
        <v>0</v>
      </c>
      <c r="HE1022" s="184"/>
    </row>
    <row r="1023" spans="13:213">
      <c r="M1023" s="49">
        <f t="shared" si="1107"/>
        <v>9</v>
      </c>
      <c r="N1023" s="201" t="str">
        <f t="shared" si="1097"/>
        <v/>
      </c>
      <c r="O1023" s="47" t="str">
        <f t="shared" si="1098"/>
        <v/>
      </c>
      <c r="P1023" s="47" t="str">
        <f t="shared" si="1099"/>
        <v/>
      </c>
      <c r="Q1023" s="47">
        <f t="shared" si="1100"/>
        <v>1</v>
      </c>
      <c r="R1023" s="201">
        <f t="shared" si="1101"/>
        <v>1</v>
      </c>
      <c r="AE1023" s="49">
        <f t="shared" si="1108"/>
        <v>9</v>
      </c>
      <c r="AF1023" s="201" t="str">
        <f t="shared" si="1102"/>
        <v/>
      </c>
      <c r="AG1023" s="47" t="str">
        <f t="shared" si="1103"/>
        <v/>
      </c>
      <c r="AH1023" s="47" t="str">
        <f t="shared" si="1104"/>
        <v/>
      </c>
      <c r="AI1023" s="47" t="str">
        <f t="shared" si="1105"/>
        <v/>
      </c>
      <c r="AJ1023" s="201">
        <f t="shared" si="1106"/>
        <v>1</v>
      </c>
      <c r="GS1023" s="48">
        <v>7</v>
      </c>
      <c r="GT1023" s="47">
        <v>1</v>
      </c>
      <c r="GU1023" s="99" t="s">
        <v>205</v>
      </c>
      <c r="GV1023" s="93">
        <v>1</v>
      </c>
      <c r="GW1023" s="47" t="s">
        <v>206</v>
      </c>
      <c r="GX1023" s="99" t="str">
        <f t="shared" si="1090"/>
        <v>Ac1</v>
      </c>
      <c r="GY1023" s="48">
        <f t="shared" si="1096"/>
        <v>0</v>
      </c>
      <c r="GZ1023" s="94">
        <f t="shared" si="1109"/>
        <v>0</v>
      </c>
      <c r="HA1023" s="95">
        <f t="shared" si="1095"/>
        <v>0</v>
      </c>
      <c r="HB1023" s="51">
        <f t="shared" si="1092"/>
        <v>0</v>
      </c>
      <c r="HC1023" s="51">
        <f t="shared" si="1093"/>
        <v>0</v>
      </c>
      <c r="HD1023" s="453">
        <f t="shared" si="1094"/>
        <v>0</v>
      </c>
      <c r="HE1023" s="184"/>
    </row>
    <row r="1024" spans="13:213">
      <c r="M1024" s="49">
        <f t="shared" si="1107"/>
        <v>9</v>
      </c>
      <c r="N1024" s="201">
        <f t="shared" si="1097"/>
        <v>1</v>
      </c>
      <c r="O1024" s="47" t="str">
        <f t="shared" si="1098"/>
        <v/>
      </c>
      <c r="P1024" s="47" t="str">
        <f t="shared" si="1099"/>
        <v/>
      </c>
      <c r="Q1024" s="47">
        <f t="shared" si="1100"/>
        <v>1</v>
      </c>
      <c r="R1024" s="201">
        <f t="shared" si="1101"/>
        <v>1</v>
      </c>
      <c r="AE1024" s="49">
        <f t="shared" si="1108"/>
        <v>9</v>
      </c>
      <c r="AF1024" s="201">
        <f t="shared" si="1102"/>
        <v>1</v>
      </c>
      <c r="AG1024" s="47" t="str">
        <f t="shared" si="1103"/>
        <v/>
      </c>
      <c r="AH1024" s="47">
        <f t="shared" si="1104"/>
        <v>1</v>
      </c>
      <c r="AI1024" s="47">
        <f t="shared" si="1105"/>
        <v>1</v>
      </c>
      <c r="AJ1024" s="201">
        <f t="shared" si="1106"/>
        <v>1</v>
      </c>
      <c r="GS1024" s="48">
        <v>8</v>
      </c>
      <c r="GT1024" s="47">
        <v>5</v>
      </c>
      <c r="GU1024" s="99" t="s">
        <v>205</v>
      </c>
      <c r="GV1024" s="93">
        <v>1</v>
      </c>
      <c r="GW1024" s="47" t="s">
        <v>206</v>
      </c>
      <c r="GX1024" s="99" t="str">
        <f t="shared" si="1090"/>
        <v>Kg5</v>
      </c>
      <c r="GY1024" s="48">
        <f t="shared" si="1096"/>
        <v>200</v>
      </c>
      <c r="GZ1024" s="94">
        <f t="shared" si="1109"/>
        <v>373248</v>
      </c>
      <c r="HA1024" s="95">
        <f t="shared" si="1095"/>
        <v>469.10469714506172</v>
      </c>
      <c r="HB1024" s="51">
        <f t="shared" si="1092"/>
        <v>2.9758514024202597E-3</v>
      </c>
      <c r="HC1024" s="51">
        <f t="shared" si="1093"/>
        <v>7.1057342926211693E-3</v>
      </c>
      <c r="HD1024" s="453">
        <f t="shared" si="1094"/>
        <v>1.344498565884265E-2</v>
      </c>
      <c r="HE1024" s="184"/>
    </row>
    <row r="1025" spans="13:213">
      <c r="M1025" s="49">
        <f t="shared" si="1107"/>
        <v>9</v>
      </c>
      <c r="N1025" s="201">
        <f t="shared" si="1097"/>
        <v>1</v>
      </c>
      <c r="O1025" s="47" t="str">
        <f t="shared" si="1098"/>
        <v/>
      </c>
      <c r="P1025" s="47">
        <f t="shared" si="1099"/>
        <v>1</v>
      </c>
      <c r="Q1025" s="47">
        <f t="shared" si="1100"/>
        <v>1</v>
      </c>
      <c r="R1025" s="201">
        <f t="shared" si="1101"/>
        <v>1</v>
      </c>
      <c r="AE1025" s="49">
        <f t="shared" si="1108"/>
        <v>9</v>
      </c>
      <c r="AF1025" s="201">
        <f t="shared" si="1102"/>
        <v>1</v>
      </c>
      <c r="AG1025" s="47" t="str">
        <f t="shared" si="1103"/>
        <v/>
      </c>
      <c r="AH1025" s="47">
        <f t="shared" si="1104"/>
        <v>1</v>
      </c>
      <c r="AI1025" s="47">
        <f t="shared" si="1105"/>
        <v>1</v>
      </c>
      <c r="AJ1025" s="201">
        <f t="shared" si="1106"/>
        <v>1</v>
      </c>
      <c r="GS1025" s="48">
        <v>8</v>
      </c>
      <c r="GT1025" s="47">
        <v>4</v>
      </c>
      <c r="GU1025" s="99" t="s">
        <v>205</v>
      </c>
      <c r="GV1025" s="93">
        <v>1</v>
      </c>
      <c r="GW1025" s="47" t="s">
        <v>206</v>
      </c>
      <c r="GX1025" s="99" t="str">
        <f t="shared" si="1090"/>
        <v>Kg4</v>
      </c>
      <c r="GY1025" s="48">
        <f t="shared" si="1096"/>
        <v>50</v>
      </c>
      <c r="GZ1025" s="94">
        <f t="shared" si="1109"/>
        <v>1575936</v>
      </c>
      <c r="HA1025" s="95">
        <f t="shared" si="1095"/>
        <v>111.10374406067251</v>
      </c>
      <c r="HB1025" s="51">
        <f t="shared" si="1092"/>
        <v>1.2564705921329985E-2</v>
      </c>
      <c r="HC1025" s="51">
        <f t="shared" si="1093"/>
        <v>7.5004973088779016E-3</v>
      </c>
      <c r="HD1025" s="453">
        <f t="shared" si="1094"/>
        <v>1.1687358024712495E-6</v>
      </c>
      <c r="HE1025" s="184"/>
    </row>
    <row r="1026" spans="13:213">
      <c r="M1026" s="49">
        <f t="shared" si="1107"/>
        <v>9</v>
      </c>
      <c r="N1026" s="201" t="str">
        <f t="shared" si="1097"/>
        <v/>
      </c>
      <c r="O1026" s="47" t="str">
        <f t="shared" si="1098"/>
        <v/>
      </c>
      <c r="P1026" s="47">
        <f t="shared" si="1099"/>
        <v>1</v>
      </c>
      <c r="Q1026" s="47">
        <f t="shared" si="1100"/>
        <v>1</v>
      </c>
      <c r="R1026" s="201">
        <f t="shared" si="1101"/>
        <v>1</v>
      </c>
      <c r="AE1026" s="49">
        <f t="shared" si="1108"/>
        <v>9</v>
      </c>
      <c r="AF1026" s="201">
        <f t="shared" si="1102"/>
        <v>1</v>
      </c>
      <c r="AG1026" s="47" t="str">
        <f t="shared" si="1103"/>
        <v/>
      </c>
      <c r="AH1026" s="47">
        <f t="shared" si="1104"/>
        <v>1</v>
      </c>
      <c r="AI1026" s="47">
        <f t="shared" si="1105"/>
        <v>1</v>
      </c>
      <c r="AJ1026" s="201">
        <f t="shared" si="1106"/>
        <v>1</v>
      </c>
      <c r="GS1026" s="48">
        <v>8</v>
      </c>
      <c r="GT1026" s="47">
        <v>3</v>
      </c>
      <c r="GU1026" s="99" t="s">
        <v>205</v>
      </c>
      <c r="GV1026" s="93">
        <v>1</v>
      </c>
      <c r="GW1026" s="47" t="s">
        <v>206</v>
      </c>
      <c r="GX1026" s="99" t="str">
        <f t="shared" si="1090"/>
        <v>Kg3</v>
      </c>
      <c r="GY1026" s="48">
        <f t="shared" si="1096"/>
        <v>10</v>
      </c>
      <c r="GZ1026" s="94">
        <f t="shared" si="1109"/>
        <v>1096416</v>
      </c>
      <c r="HA1026" s="95">
        <f t="shared" si="1095"/>
        <v>159.69521604938271</v>
      </c>
      <c r="HB1026" s="51">
        <f t="shared" si="1092"/>
        <v>8.7415634946095139E-3</v>
      </c>
      <c r="HC1026" s="51">
        <f t="shared" si="1093"/>
        <v>1.0436547242287343E-3</v>
      </c>
      <c r="HD1026" s="453">
        <f t="shared" si="1094"/>
        <v>2.6887510225631545E-3</v>
      </c>
      <c r="HE1026" s="184"/>
    </row>
    <row r="1027" spans="13:213">
      <c r="M1027" s="49">
        <f t="shared" si="1107"/>
        <v>9</v>
      </c>
      <c r="N1027" s="201" t="str">
        <f t="shared" ref="N1027:N1058" si="1110">IF(AND(COUNTIF(H36:H38,$AL$26)=0,COUNTIF(H36:H38,$M1027)=0,H39&lt;&gt;""),1,"")</f>
        <v/>
      </c>
      <c r="O1027" s="47" t="str">
        <f t="shared" ref="O1027:O1058" si="1111">IF(AND(COUNTIF(I36:I39,$AL$26)=0,COUNTIF(I36:I39,$M1027)=0,I39&lt;&gt;""),1,"")</f>
        <v/>
      </c>
      <c r="P1027" s="47">
        <f t="shared" ref="P1027:P1058" si="1112">IF(AND(COUNTIF(J36:J39,$AL$26)=0,COUNTIF(J36:J39,$M1027)=0,J39&lt;&gt;""),1,"")</f>
        <v>1</v>
      </c>
      <c r="Q1027" s="47">
        <f t="shared" ref="Q1027:Q1058" si="1113">IF(AND(COUNTIF(K36:K39,$AL$26)=0,COUNTIF(K36:K39,$M1027)=0,K39&lt;&gt;""),1,"")</f>
        <v>1</v>
      </c>
      <c r="R1027" s="201">
        <f t="shared" ref="R1027:R1058" si="1114">IF(AND(COUNTIF(L36:L38,$AL$26)=0,COUNTIF(L36:L38,$M1027)=0,L39&lt;&gt;""),1,"")</f>
        <v>1</v>
      </c>
      <c r="AE1027" s="49">
        <f t="shared" si="1108"/>
        <v>9</v>
      </c>
      <c r="AF1027" s="201">
        <f t="shared" ref="AF1027:AF1058" si="1115">IF(AND(COUNTIF(Z36:Z38,$AL$26)=0,COUNTIF(Z36:Z38,$AE1027)=0,Z39&lt;&gt;""),1,"")</f>
        <v>1</v>
      </c>
      <c r="AG1027" s="47" t="str">
        <f t="shared" ref="AG1027:AG1058" si="1116">IF(AND(COUNTIF(AA36:AA39,$AL$26)=0,COUNTIF(AA36:AA39,$AE1027)=0,AA39&lt;&gt;""),1,"")</f>
        <v/>
      </c>
      <c r="AH1027" s="47">
        <f t="shared" ref="AH1027:AH1058" si="1117">IF(AND(COUNTIF(AB36:AB39,$AL$26)=0,COUNTIF(AB36:AB39,$AE1027)=0,AB39&lt;&gt;""),1,"")</f>
        <v>1</v>
      </c>
      <c r="AI1027" s="47">
        <f t="shared" ref="AI1027:AI1058" si="1118">IF(AND(COUNTIF(AC36:AC39,$AL$26)=0,COUNTIF(AC36:AC39,$AE1027)=0,AC39&lt;&gt;""),1,"")</f>
        <v>1</v>
      </c>
      <c r="AJ1027" s="201">
        <f t="shared" ref="AJ1027:AJ1058" si="1119">IF(AND(COUNTIF(AD36:AD38,$AL$26)=0,COUNTIF(AD36:AD38,$AE1027)=0,AD39&lt;&gt;""),1,"")</f>
        <v>1</v>
      </c>
      <c r="GS1027" s="48">
        <v>8</v>
      </c>
      <c r="GT1027" s="47">
        <v>2</v>
      </c>
      <c r="GU1027" s="99" t="s">
        <v>205</v>
      </c>
      <c r="GV1027" s="93">
        <v>1</v>
      </c>
      <c r="GW1027" s="47" t="s">
        <v>206</v>
      </c>
      <c r="GX1027" s="99" t="str">
        <f t="shared" si="1090"/>
        <v>Kg2</v>
      </c>
      <c r="GY1027" s="48">
        <f t="shared" si="1096"/>
        <v>0</v>
      </c>
      <c r="GZ1027" s="94">
        <f t="shared" si="1109"/>
        <v>0</v>
      </c>
      <c r="HA1027" s="95">
        <f t="shared" si="1095"/>
        <v>0</v>
      </c>
      <c r="HB1027" s="51">
        <f t="shared" si="1092"/>
        <v>0</v>
      </c>
      <c r="HC1027" s="51">
        <f t="shared" si="1093"/>
        <v>0</v>
      </c>
      <c r="HD1027" s="453">
        <f t="shared" si="1094"/>
        <v>0</v>
      </c>
      <c r="HE1027" s="184"/>
    </row>
    <row r="1028" spans="13:213">
      <c r="M1028" s="49">
        <f t="shared" ref="M1028:M1059" si="1120">M1027</f>
        <v>9</v>
      </c>
      <c r="N1028" s="201" t="str">
        <f t="shared" si="1110"/>
        <v/>
      </c>
      <c r="O1028" s="47" t="str">
        <f t="shared" si="1111"/>
        <v/>
      </c>
      <c r="P1028" s="47">
        <f t="shared" si="1112"/>
        <v>1</v>
      </c>
      <c r="Q1028" s="47" t="str">
        <f t="shared" si="1113"/>
        <v/>
      </c>
      <c r="R1028" s="201">
        <f t="shared" si="1114"/>
        <v>1</v>
      </c>
      <c r="AE1028" s="49">
        <f t="shared" ref="AE1028:AE1059" si="1121">AE1027</f>
        <v>9</v>
      </c>
      <c r="AF1028" s="201">
        <f t="shared" si="1115"/>
        <v>1</v>
      </c>
      <c r="AG1028" s="47" t="str">
        <f t="shared" si="1116"/>
        <v/>
      </c>
      <c r="AH1028" s="47">
        <f t="shared" si="1117"/>
        <v>1</v>
      </c>
      <c r="AI1028" s="47" t="str">
        <f t="shared" si="1118"/>
        <v/>
      </c>
      <c r="AJ1028" s="201">
        <f t="shared" si="1119"/>
        <v>1</v>
      </c>
      <c r="GS1028" s="48">
        <v>8</v>
      </c>
      <c r="GT1028" s="47">
        <v>1</v>
      </c>
      <c r="GU1028" s="99" t="s">
        <v>205</v>
      </c>
      <c r="GV1028" s="93">
        <v>1</v>
      </c>
      <c r="GW1028" s="47" t="s">
        <v>206</v>
      </c>
      <c r="GX1028" s="99" t="str">
        <f t="shared" si="1090"/>
        <v>Kg1</v>
      </c>
      <c r="GY1028" s="48">
        <f t="shared" si="1096"/>
        <v>0</v>
      </c>
      <c r="GZ1028" s="94">
        <f t="shared" si="1109"/>
        <v>0</v>
      </c>
      <c r="HA1028" s="95">
        <f t="shared" si="1095"/>
        <v>0</v>
      </c>
      <c r="HB1028" s="51">
        <f t="shared" si="1092"/>
        <v>0</v>
      </c>
      <c r="HC1028" s="51">
        <f t="shared" si="1093"/>
        <v>0</v>
      </c>
      <c r="HD1028" s="453">
        <f t="shared" si="1094"/>
        <v>0</v>
      </c>
      <c r="HE1028" s="184"/>
    </row>
    <row r="1029" spans="13:213">
      <c r="M1029" s="49">
        <f t="shared" si="1120"/>
        <v>9</v>
      </c>
      <c r="N1029" s="201">
        <f t="shared" si="1110"/>
        <v>1</v>
      </c>
      <c r="O1029" s="47" t="str">
        <f t="shared" si="1111"/>
        <v/>
      </c>
      <c r="P1029" s="47">
        <f t="shared" si="1112"/>
        <v>1</v>
      </c>
      <c r="Q1029" s="47" t="str">
        <f t="shared" si="1113"/>
        <v/>
      </c>
      <c r="R1029" s="201" t="str">
        <f t="shared" si="1114"/>
        <v/>
      </c>
      <c r="AE1029" s="49">
        <f t="shared" si="1121"/>
        <v>9</v>
      </c>
      <c r="AF1029" s="201">
        <f t="shared" si="1115"/>
        <v>1</v>
      </c>
      <c r="AG1029" s="47" t="str">
        <f t="shared" si="1116"/>
        <v/>
      </c>
      <c r="AH1029" s="47">
        <f t="shared" si="1117"/>
        <v>1</v>
      </c>
      <c r="AI1029" s="47" t="str">
        <f t="shared" si="1118"/>
        <v/>
      </c>
      <c r="AJ1029" s="201" t="str">
        <f t="shared" si="1119"/>
        <v/>
      </c>
      <c r="GS1029" s="48">
        <v>9</v>
      </c>
      <c r="GT1029" s="47">
        <v>5</v>
      </c>
      <c r="GU1029" s="99" t="s">
        <v>205</v>
      </c>
      <c r="GV1029" s="93">
        <v>1</v>
      </c>
      <c r="GW1029" s="47" t="s">
        <v>206</v>
      </c>
      <c r="GX1029" s="99" t="str">
        <f t="shared" si="1090"/>
        <v>Qn5</v>
      </c>
      <c r="GY1029" s="48">
        <f t="shared" si="1096"/>
        <v>100</v>
      </c>
      <c r="GZ1029" s="94">
        <f t="shared" si="1109"/>
        <v>1693440</v>
      </c>
      <c r="HA1029" s="95">
        <f t="shared" si="1095"/>
        <v>103.39450467687075</v>
      </c>
      <c r="HB1029" s="51">
        <f t="shared" si="1092"/>
        <v>1.3501548029499327E-2</v>
      </c>
      <c r="HC1029" s="51">
        <f t="shared" si="1093"/>
        <v>1.6119489830483211E-2</v>
      </c>
      <c r="HD1029" s="453">
        <f t="shared" si="1094"/>
        <v>6.9013950257204512E-3</v>
      </c>
      <c r="HE1029" s="184"/>
    </row>
    <row r="1030" spans="13:213">
      <c r="M1030" s="49">
        <f t="shared" si="1120"/>
        <v>9</v>
      </c>
      <c r="N1030" s="201">
        <f t="shared" si="1110"/>
        <v>1</v>
      </c>
      <c r="O1030" s="47" t="str">
        <f t="shared" si="1111"/>
        <v/>
      </c>
      <c r="P1030" s="47">
        <f t="shared" si="1112"/>
        <v>1</v>
      </c>
      <c r="Q1030" s="47" t="str">
        <f t="shared" si="1113"/>
        <v/>
      </c>
      <c r="R1030" s="201" t="str">
        <f t="shared" si="1114"/>
        <v/>
      </c>
      <c r="AE1030" s="49">
        <f t="shared" si="1121"/>
        <v>9</v>
      </c>
      <c r="AF1030" s="201">
        <f t="shared" si="1115"/>
        <v>1</v>
      </c>
      <c r="AG1030" s="47" t="str">
        <f t="shared" si="1116"/>
        <v/>
      </c>
      <c r="AH1030" s="47">
        <f t="shared" si="1117"/>
        <v>1</v>
      </c>
      <c r="AI1030" s="47" t="str">
        <f t="shared" si="1118"/>
        <v/>
      </c>
      <c r="AJ1030" s="201" t="str">
        <f t="shared" si="1119"/>
        <v/>
      </c>
      <c r="GS1030" s="48">
        <v>9</v>
      </c>
      <c r="GT1030" s="47">
        <v>4</v>
      </c>
      <c r="GU1030" s="99" t="s">
        <v>205</v>
      </c>
      <c r="GV1030" s="93">
        <v>1</v>
      </c>
      <c r="GW1030" s="47" t="s">
        <v>206</v>
      </c>
      <c r="GX1030" s="99" t="str">
        <f t="shared" si="1090"/>
        <v>Qn4</v>
      </c>
      <c r="GY1030" s="48">
        <f t="shared" si="1096"/>
        <v>20</v>
      </c>
      <c r="GZ1030" s="94">
        <f t="shared" si="1109"/>
        <v>2257920</v>
      </c>
      <c r="HA1030" s="95">
        <f t="shared" si="1095"/>
        <v>77.545878507653057</v>
      </c>
      <c r="HB1030" s="51">
        <f t="shared" si="1092"/>
        <v>1.8002064039332435E-2</v>
      </c>
      <c r="HC1030" s="51">
        <f t="shared" si="1093"/>
        <v>4.2985306214621899E-3</v>
      </c>
      <c r="HD1030" s="453">
        <f t="shared" si="1094"/>
        <v>3.0786244295677185E-3</v>
      </c>
      <c r="HE1030" s="184"/>
    </row>
    <row r="1031" spans="13:213">
      <c r="M1031" s="49">
        <f t="shared" si="1120"/>
        <v>9</v>
      </c>
      <c r="N1031" s="201">
        <f t="shared" si="1110"/>
        <v>1</v>
      </c>
      <c r="O1031" s="47" t="str">
        <f t="shared" si="1111"/>
        <v/>
      </c>
      <c r="P1031" s="47">
        <f t="shared" si="1112"/>
        <v>1</v>
      </c>
      <c r="Q1031" s="47" t="str">
        <f t="shared" si="1113"/>
        <v/>
      </c>
      <c r="R1031" s="201" t="str">
        <f t="shared" si="1114"/>
        <v/>
      </c>
      <c r="AE1031" s="49">
        <f t="shared" si="1121"/>
        <v>9</v>
      </c>
      <c r="AF1031" s="201">
        <f t="shared" si="1115"/>
        <v>1</v>
      </c>
      <c r="AG1031" s="47" t="str">
        <f t="shared" si="1116"/>
        <v/>
      </c>
      <c r="AH1031" s="47">
        <f t="shared" si="1117"/>
        <v>1</v>
      </c>
      <c r="AI1031" s="47" t="str">
        <f t="shared" si="1118"/>
        <v/>
      </c>
      <c r="AJ1031" s="201" t="str">
        <f t="shared" si="1119"/>
        <v/>
      </c>
      <c r="GS1031" s="48">
        <v>9</v>
      </c>
      <c r="GT1031" s="47">
        <v>3</v>
      </c>
      <c r="GU1031" s="99" t="s">
        <v>205</v>
      </c>
      <c r="GV1031" s="93">
        <v>1</v>
      </c>
      <c r="GW1031" s="47" t="s">
        <v>206</v>
      </c>
      <c r="GX1031" s="99" t="str">
        <f t="shared" si="1090"/>
        <v>Qn3</v>
      </c>
      <c r="GY1031" s="48">
        <f t="shared" si="1096"/>
        <v>10</v>
      </c>
      <c r="GZ1031" s="94">
        <f t="shared" si="1109"/>
        <v>18634560</v>
      </c>
      <c r="HA1031" s="95">
        <f t="shared" si="1095"/>
        <v>9.3961107748184016</v>
      </c>
      <c r="HB1031" s="51">
        <f t="shared" si="1092"/>
        <v>0.14857060589603824</v>
      </c>
      <c r="HC1031" s="51">
        <f t="shared" si="1093"/>
        <v>1.7737835436480134E-2</v>
      </c>
      <c r="HD1031" s="453">
        <f t="shared" si="1094"/>
        <v>4.5697702564550732E-2</v>
      </c>
      <c r="HE1031" s="184"/>
    </row>
    <row r="1032" spans="13:213">
      <c r="M1032" s="49">
        <f t="shared" si="1120"/>
        <v>9</v>
      </c>
      <c r="N1032" s="201" t="str">
        <f t="shared" si="1110"/>
        <v/>
      </c>
      <c r="O1032" s="47" t="str">
        <f t="shared" si="1111"/>
        <v/>
      </c>
      <c r="P1032" s="47">
        <f t="shared" si="1112"/>
        <v>1</v>
      </c>
      <c r="Q1032" s="47">
        <f t="shared" si="1113"/>
        <v>1</v>
      </c>
      <c r="R1032" s="201">
        <f t="shared" si="1114"/>
        <v>1</v>
      </c>
      <c r="AE1032" s="49">
        <f t="shared" si="1121"/>
        <v>9</v>
      </c>
      <c r="AF1032" s="201" t="str">
        <f t="shared" si="1115"/>
        <v/>
      </c>
      <c r="AG1032" s="47" t="str">
        <f t="shared" si="1116"/>
        <v/>
      </c>
      <c r="AH1032" s="47" t="str">
        <f t="shared" si="1117"/>
        <v/>
      </c>
      <c r="AI1032" s="47" t="str">
        <f t="shared" si="1118"/>
        <v/>
      </c>
      <c r="AJ1032" s="201">
        <f t="shared" si="1119"/>
        <v>1</v>
      </c>
      <c r="GS1032" s="48">
        <v>9</v>
      </c>
      <c r="GT1032" s="47">
        <v>2</v>
      </c>
      <c r="GU1032" s="99" t="s">
        <v>205</v>
      </c>
      <c r="GV1032" s="93">
        <v>1</v>
      </c>
      <c r="GW1032" s="47" t="s">
        <v>206</v>
      </c>
      <c r="GX1032" s="99" t="str">
        <f t="shared" si="1090"/>
        <v>Qn2</v>
      </c>
      <c r="GY1032" s="48">
        <f t="shared" si="1096"/>
        <v>0</v>
      </c>
      <c r="GZ1032" s="94">
        <f t="shared" si="1109"/>
        <v>0</v>
      </c>
      <c r="HA1032" s="95">
        <f t="shared" si="1095"/>
        <v>0</v>
      </c>
      <c r="HB1032" s="51">
        <f t="shared" si="1092"/>
        <v>0</v>
      </c>
      <c r="HC1032" s="51">
        <f t="shared" si="1093"/>
        <v>0</v>
      </c>
      <c r="HD1032" s="453">
        <f t="shared" si="1094"/>
        <v>0</v>
      </c>
      <c r="HE1032" s="184"/>
    </row>
    <row r="1033" spans="13:213">
      <c r="M1033" s="49">
        <f t="shared" si="1120"/>
        <v>9</v>
      </c>
      <c r="N1033" s="201" t="str">
        <f t="shared" si="1110"/>
        <v/>
      </c>
      <c r="O1033" s="47" t="str">
        <f t="shared" si="1111"/>
        <v/>
      </c>
      <c r="P1033" s="47">
        <f t="shared" si="1112"/>
        <v>1</v>
      </c>
      <c r="Q1033" s="47">
        <f t="shared" si="1113"/>
        <v>1</v>
      </c>
      <c r="R1033" s="201">
        <f t="shared" si="1114"/>
        <v>1</v>
      </c>
      <c r="AE1033" s="49">
        <f t="shared" si="1121"/>
        <v>9</v>
      </c>
      <c r="AF1033" s="201" t="str">
        <f t="shared" si="1115"/>
        <v/>
      </c>
      <c r="AG1033" s="47" t="str">
        <f t="shared" si="1116"/>
        <v/>
      </c>
      <c r="AH1033" s="47" t="str">
        <f t="shared" si="1117"/>
        <v/>
      </c>
      <c r="AI1033" s="47" t="str">
        <f t="shared" si="1118"/>
        <v/>
      </c>
      <c r="AJ1033" s="201">
        <f t="shared" si="1119"/>
        <v>1</v>
      </c>
      <c r="GS1033" s="48">
        <v>9</v>
      </c>
      <c r="GT1033" s="47">
        <v>1</v>
      </c>
      <c r="GU1033" s="99" t="s">
        <v>205</v>
      </c>
      <c r="GV1033" s="93">
        <v>1</v>
      </c>
      <c r="GW1033" s="47" t="s">
        <v>206</v>
      </c>
      <c r="GX1033" s="99" t="str">
        <f t="shared" si="1090"/>
        <v>Qn1</v>
      </c>
      <c r="GY1033" s="48">
        <f t="shared" si="1096"/>
        <v>0</v>
      </c>
      <c r="GZ1033" s="94">
        <f t="shared" si="1109"/>
        <v>0</v>
      </c>
      <c r="HA1033" s="95">
        <f t="shared" si="1095"/>
        <v>0</v>
      </c>
      <c r="HB1033" s="51">
        <f t="shared" si="1092"/>
        <v>0</v>
      </c>
      <c r="HC1033" s="51">
        <f t="shared" si="1093"/>
        <v>0</v>
      </c>
      <c r="HD1033" s="453">
        <f t="shared" si="1094"/>
        <v>0</v>
      </c>
      <c r="HE1033" s="184"/>
    </row>
    <row r="1034" spans="13:213">
      <c r="M1034" s="49">
        <f t="shared" si="1120"/>
        <v>9</v>
      </c>
      <c r="N1034" s="201" t="str">
        <f t="shared" si="1110"/>
        <v/>
      </c>
      <c r="O1034" s="47" t="str">
        <f t="shared" si="1111"/>
        <v/>
      </c>
      <c r="P1034" s="47" t="str">
        <f t="shared" si="1112"/>
        <v/>
      </c>
      <c r="Q1034" s="47">
        <f t="shared" si="1113"/>
        <v>1</v>
      </c>
      <c r="R1034" s="201">
        <f t="shared" si="1114"/>
        <v>1</v>
      </c>
      <c r="AE1034" s="49">
        <f t="shared" si="1121"/>
        <v>9</v>
      </c>
      <c r="AF1034" s="201" t="str">
        <f t="shared" si="1115"/>
        <v/>
      </c>
      <c r="AG1034" s="47" t="str">
        <f t="shared" si="1116"/>
        <v/>
      </c>
      <c r="AH1034" s="47" t="str">
        <f t="shared" si="1117"/>
        <v/>
      </c>
      <c r="AI1034" s="47" t="str">
        <f t="shared" si="1118"/>
        <v/>
      </c>
      <c r="AJ1034" s="201">
        <f t="shared" si="1119"/>
        <v>1</v>
      </c>
      <c r="GS1034" s="48">
        <v>10</v>
      </c>
      <c r="GT1034" s="47">
        <v>5</v>
      </c>
      <c r="GU1034" s="99" t="s">
        <v>205</v>
      </c>
      <c r="GV1034" s="93">
        <v>1</v>
      </c>
      <c r="GW1034" s="47" t="s">
        <v>206</v>
      </c>
      <c r="GX1034" s="99" t="str">
        <f t="shared" si="1090"/>
        <v>Jk5</v>
      </c>
      <c r="GY1034" s="48">
        <f t="shared" si="1096"/>
        <v>100</v>
      </c>
      <c r="GZ1034" s="94">
        <f t="shared" si="1109"/>
        <v>2090880</v>
      </c>
      <c r="HA1034" s="95">
        <f t="shared" si="1095"/>
        <v>83.741003787878782</v>
      </c>
      <c r="HB1034" s="51">
        <f t="shared" si="1092"/>
        <v>1.6670278689483863E-2</v>
      </c>
      <c r="HC1034" s="51">
        <f t="shared" si="1093"/>
        <v>1.9902635402943555E-2</v>
      </c>
      <c r="HD1034" s="453">
        <f t="shared" si="1094"/>
        <v>8.5211101848181089E-3</v>
      </c>
      <c r="HE1034" s="184"/>
    </row>
    <row r="1035" spans="13:213">
      <c r="M1035" s="49">
        <f t="shared" si="1120"/>
        <v>9</v>
      </c>
      <c r="N1035" s="201">
        <f t="shared" si="1110"/>
        <v>1</v>
      </c>
      <c r="O1035" s="47" t="str">
        <f t="shared" si="1111"/>
        <v/>
      </c>
      <c r="P1035" s="47" t="str">
        <f t="shared" si="1112"/>
        <v/>
      </c>
      <c r="Q1035" s="47">
        <f t="shared" si="1113"/>
        <v>1</v>
      </c>
      <c r="R1035" s="201">
        <f t="shared" si="1114"/>
        <v>1</v>
      </c>
      <c r="AE1035" s="49">
        <f t="shared" si="1121"/>
        <v>9</v>
      </c>
      <c r="AF1035" s="201">
        <f t="shared" si="1115"/>
        <v>1</v>
      </c>
      <c r="AG1035" s="47" t="str">
        <f t="shared" si="1116"/>
        <v/>
      </c>
      <c r="AH1035" s="47" t="str">
        <f t="shared" si="1117"/>
        <v/>
      </c>
      <c r="AI1035" s="47" t="str">
        <f t="shared" si="1118"/>
        <v/>
      </c>
      <c r="AJ1035" s="201">
        <f t="shared" si="1119"/>
        <v>1</v>
      </c>
      <c r="GS1035" s="48">
        <v>10</v>
      </c>
      <c r="GT1035" s="47">
        <v>4</v>
      </c>
      <c r="GU1035" s="99" t="s">
        <v>205</v>
      </c>
      <c r="GV1035" s="93">
        <v>1</v>
      </c>
      <c r="GW1035" s="47" t="s">
        <v>206</v>
      </c>
      <c r="GX1035" s="99" t="str">
        <f t="shared" si="1090"/>
        <v>Jk4</v>
      </c>
      <c r="GY1035" s="48">
        <f t="shared" si="1096"/>
        <v>20</v>
      </c>
      <c r="GZ1035" s="94">
        <f t="shared" si="1109"/>
        <v>4460544</v>
      </c>
      <c r="HA1035" s="95">
        <f t="shared" si="1095"/>
        <v>39.25359552556818</v>
      </c>
      <c r="HB1035" s="51">
        <f t="shared" si="1092"/>
        <v>3.5563261204232241E-2</v>
      </c>
      <c r="HC1035" s="51">
        <f t="shared" si="1093"/>
        <v>8.4917911052559171E-3</v>
      </c>
      <c r="HD1035" s="453">
        <f t="shared" si="1094"/>
        <v>6.0818539751460229E-3</v>
      </c>
      <c r="HE1035" s="184"/>
    </row>
    <row r="1036" spans="13:213">
      <c r="M1036" s="49">
        <f t="shared" si="1120"/>
        <v>9</v>
      </c>
      <c r="N1036" s="201">
        <f t="shared" si="1110"/>
        <v>1</v>
      </c>
      <c r="O1036" s="47" t="str">
        <f t="shared" si="1111"/>
        <v/>
      </c>
      <c r="P1036" s="47" t="str">
        <f t="shared" si="1112"/>
        <v/>
      </c>
      <c r="Q1036" s="47">
        <f t="shared" si="1113"/>
        <v>1</v>
      </c>
      <c r="R1036" s="201">
        <f t="shared" si="1114"/>
        <v>1</v>
      </c>
      <c r="AE1036" s="49">
        <f t="shared" si="1121"/>
        <v>9</v>
      </c>
      <c r="AF1036" s="201">
        <f t="shared" si="1115"/>
        <v>1</v>
      </c>
      <c r="AG1036" s="47" t="str">
        <f t="shared" si="1116"/>
        <v/>
      </c>
      <c r="AH1036" s="47">
        <f t="shared" si="1117"/>
        <v>1</v>
      </c>
      <c r="AI1036" s="47">
        <f t="shared" si="1118"/>
        <v>1</v>
      </c>
      <c r="AJ1036" s="201">
        <f t="shared" si="1119"/>
        <v>1</v>
      </c>
      <c r="GS1036" s="48">
        <v>10</v>
      </c>
      <c r="GT1036" s="47">
        <v>3</v>
      </c>
      <c r="GU1036" s="99" t="s">
        <v>205</v>
      </c>
      <c r="GV1036" s="93">
        <v>1</v>
      </c>
      <c r="GW1036" s="47" t="s">
        <v>206</v>
      </c>
      <c r="GX1036" s="99" t="str">
        <f t="shared" si="1090"/>
        <v>Jk3</v>
      </c>
      <c r="GY1036" s="48">
        <f t="shared" si="1096"/>
        <v>10</v>
      </c>
      <c r="GZ1036" s="94">
        <f t="shared" si="1109"/>
        <v>4913568</v>
      </c>
      <c r="HA1036" s="95">
        <f t="shared" si="1095"/>
        <v>35.634469696969695</v>
      </c>
      <c r="HB1036" s="51">
        <f t="shared" si="1092"/>
        <v>3.9175154920287079E-2</v>
      </c>
      <c r="HC1036" s="51">
        <f t="shared" si="1093"/>
        <v>4.6771193196917353E-3</v>
      </c>
      <c r="HD1036" s="453">
        <f t="shared" si="1094"/>
        <v>1.2049587915931173E-2</v>
      </c>
      <c r="HE1036" s="184"/>
    </row>
    <row r="1037" spans="13:213">
      <c r="M1037" s="49">
        <f t="shared" si="1120"/>
        <v>9</v>
      </c>
      <c r="N1037" s="201">
        <f t="shared" si="1110"/>
        <v>1</v>
      </c>
      <c r="O1037" s="47" t="str">
        <f t="shared" si="1111"/>
        <v/>
      </c>
      <c r="P1037" s="47" t="str">
        <f t="shared" si="1112"/>
        <v/>
      </c>
      <c r="Q1037" s="47">
        <f t="shared" si="1113"/>
        <v>1</v>
      </c>
      <c r="R1037" s="201">
        <f t="shared" si="1114"/>
        <v>1</v>
      </c>
      <c r="AE1037" s="49">
        <f t="shared" si="1121"/>
        <v>9</v>
      </c>
      <c r="AF1037" s="201">
        <f t="shared" si="1115"/>
        <v>1</v>
      </c>
      <c r="AG1037" s="47" t="str">
        <f t="shared" si="1116"/>
        <v/>
      </c>
      <c r="AH1037" s="47">
        <f t="shared" si="1117"/>
        <v>1</v>
      </c>
      <c r="AI1037" s="47" t="str">
        <f t="shared" si="1118"/>
        <v/>
      </c>
      <c r="AJ1037" s="201">
        <f t="shared" si="1119"/>
        <v>1</v>
      </c>
      <c r="GS1037" s="48">
        <v>10</v>
      </c>
      <c r="GT1037" s="47">
        <v>2</v>
      </c>
      <c r="GU1037" s="99" t="s">
        <v>205</v>
      </c>
      <c r="GV1037" s="93">
        <v>1</v>
      </c>
      <c r="GW1037" s="47" t="s">
        <v>206</v>
      </c>
      <c r="GX1037" s="99" t="str">
        <f t="shared" si="1090"/>
        <v>Jk2</v>
      </c>
      <c r="GY1037" s="48">
        <f t="shared" si="1096"/>
        <v>0</v>
      </c>
      <c r="GZ1037" s="94">
        <f t="shared" si="1109"/>
        <v>0</v>
      </c>
      <c r="HA1037" s="95">
        <f t="shared" si="1095"/>
        <v>0</v>
      </c>
      <c r="HB1037" s="51">
        <f t="shared" si="1092"/>
        <v>0</v>
      </c>
      <c r="HC1037" s="51">
        <f t="shared" si="1093"/>
        <v>0</v>
      </c>
      <c r="HD1037" s="453">
        <f t="shared" si="1094"/>
        <v>0</v>
      </c>
      <c r="HE1037" s="184"/>
    </row>
    <row r="1038" spans="13:213">
      <c r="M1038" s="49">
        <f t="shared" si="1120"/>
        <v>9</v>
      </c>
      <c r="N1038" s="201">
        <f t="shared" si="1110"/>
        <v>1</v>
      </c>
      <c r="O1038" s="47" t="str">
        <f t="shared" si="1111"/>
        <v/>
      </c>
      <c r="P1038" s="47">
        <f t="shared" si="1112"/>
        <v>1</v>
      </c>
      <c r="Q1038" s="47">
        <f t="shared" si="1113"/>
        <v>1</v>
      </c>
      <c r="R1038" s="201">
        <f t="shared" si="1114"/>
        <v>1</v>
      </c>
      <c r="AE1038" s="49">
        <f t="shared" si="1121"/>
        <v>9</v>
      </c>
      <c r="AF1038" s="201">
        <f t="shared" si="1115"/>
        <v>1</v>
      </c>
      <c r="AG1038" s="47" t="str">
        <f t="shared" si="1116"/>
        <v/>
      </c>
      <c r="AH1038" s="47">
        <f t="shared" si="1117"/>
        <v>1</v>
      </c>
      <c r="AI1038" s="47" t="str">
        <f t="shared" si="1118"/>
        <v/>
      </c>
      <c r="AJ1038" s="201">
        <f t="shared" si="1119"/>
        <v>1</v>
      </c>
      <c r="GS1038" s="48">
        <v>10</v>
      </c>
      <c r="GT1038" s="47">
        <v>1</v>
      </c>
      <c r="GU1038" s="99" t="s">
        <v>205</v>
      </c>
      <c r="GV1038" s="93">
        <v>1</v>
      </c>
      <c r="GW1038" s="47" t="s">
        <v>206</v>
      </c>
      <c r="GX1038" s="99" t="str">
        <f t="shared" si="1090"/>
        <v>Jk1</v>
      </c>
      <c r="GY1038" s="48">
        <f t="shared" si="1096"/>
        <v>0</v>
      </c>
      <c r="GZ1038" s="94">
        <f t="shared" si="1109"/>
        <v>0</v>
      </c>
      <c r="HA1038" s="95">
        <f t="shared" si="1095"/>
        <v>0</v>
      </c>
      <c r="HB1038" s="51">
        <f t="shared" si="1092"/>
        <v>0</v>
      </c>
      <c r="HC1038" s="51">
        <f t="shared" si="1093"/>
        <v>0</v>
      </c>
      <c r="HD1038" s="453">
        <f t="shared" si="1094"/>
        <v>0</v>
      </c>
      <c r="HE1038" s="184"/>
    </row>
    <row r="1039" spans="13:213">
      <c r="M1039" s="49">
        <f t="shared" si="1120"/>
        <v>9</v>
      </c>
      <c r="N1039" s="201" t="str">
        <f t="shared" si="1110"/>
        <v/>
      </c>
      <c r="O1039" s="47" t="str">
        <f t="shared" si="1111"/>
        <v/>
      </c>
      <c r="P1039" s="47">
        <f t="shared" si="1112"/>
        <v>1</v>
      </c>
      <c r="Q1039" s="47">
        <f t="shared" si="1113"/>
        <v>1</v>
      </c>
      <c r="R1039" s="201">
        <f t="shared" si="1114"/>
        <v>1</v>
      </c>
      <c r="AE1039" s="49">
        <f t="shared" si="1121"/>
        <v>9</v>
      </c>
      <c r="AF1039" s="201" t="str">
        <f t="shared" si="1115"/>
        <v/>
      </c>
      <c r="AG1039" s="47" t="str">
        <f t="shared" si="1116"/>
        <v/>
      </c>
      <c r="AH1039" s="47">
        <f t="shared" si="1117"/>
        <v>1</v>
      </c>
      <c r="AI1039" s="47" t="str">
        <f t="shared" si="1118"/>
        <v/>
      </c>
      <c r="AJ1039" s="201">
        <f t="shared" si="1119"/>
        <v>1</v>
      </c>
      <c r="GS1039" s="48">
        <v>11</v>
      </c>
      <c r="GT1039" s="47">
        <v>5</v>
      </c>
      <c r="GU1039" s="99" t="s">
        <v>205</v>
      </c>
      <c r="GV1039" s="93">
        <v>1</v>
      </c>
      <c r="GW1039" s="47" t="s">
        <v>206</v>
      </c>
      <c r="GX1039" s="99" t="str">
        <f t="shared" si="1090"/>
        <v>Te5</v>
      </c>
      <c r="GY1039" s="48">
        <f t="shared" si="1096"/>
        <v>100</v>
      </c>
      <c r="GZ1039" s="94">
        <f t="shared" si="1109"/>
        <v>1347840</v>
      </c>
      <c r="HA1039" s="95">
        <f t="shared" si="1095"/>
        <v>129.90591613247864</v>
      </c>
      <c r="HB1039" s="51">
        <f t="shared" si="1092"/>
        <v>1.0746130064295383E-2</v>
      </c>
      <c r="HC1039" s="51">
        <f t="shared" si="1093"/>
        <v>1.2829798028343779E-2</v>
      </c>
      <c r="HD1039" s="453">
        <f t="shared" si="1094"/>
        <v>5.4929470612877064E-3</v>
      </c>
      <c r="HE1039" s="184"/>
    </row>
    <row r="1040" spans="13:213">
      <c r="M1040" s="49">
        <f t="shared" si="1120"/>
        <v>9</v>
      </c>
      <c r="N1040" s="201" t="str">
        <f t="shared" si="1110"/>
        <v/>
      </c>
      <c r="O1040" s="47" t="str">
        <f t="shared" si="1111"/>
        <v/>
      </c>
      <c r="P1040" s="47" t="str">
        <f t="shared" si="1112"/>
        <v/>
      </c>
      <c r="Q1040" s="47">
        <f t="shared" si="1113"/>
        <v>1</v>
      </c>
      <c r="R1040" s="201">
        <f t="shared" si="1114"/>
        <v>1</v>
      </c>
      <c r="AE1040" s="49">
        <f t="shared" si="1121"/>
        <v>9</v>
      </c>
      <c r="AF1040" s="201" t="str">
        <f t="shared" si="1115"/>
        <v/>
      </c>
      <c r="AG1040" s="47" t="str">
        <f t="shared" si="1116"/>
        <v/>
      </c>
      <c r="AH1040" s="47" t="str">
        <f t="shared" si="1117"/>
        <v/>
      </c>
      <c r="AI1040" s="47" t="str">
        <f t="shared" si="1118"/>
        <v/>
      </c>
      <c r="AJ1040" s="201">
        <f t="shared" si="1119"/>
        <v>1</v>
      </c>
      <c r="GS1040" s="48">
        <v>11</v>
      </c>
      <c r="GT1040" s="47">
        <v>4</v>
      </c>
      <c r="GU1040" s="99" t="s">
        <v>205</v>
      </c>
      <c r="GV1040" s="93">
        <v>1</v>
      </c>
      <c r="GW1040" s="47" t="s">
        <v>206</v>
      </c>
      <c r="GX1040" s="99" t="str">
        <f t="shared" si="1090"/>
        <v>Te4</v>
      </c>
      <c r="GY1040" s="48">
        <f t="shared" si="1096"/>
        <v>20</v>
      </c>
      <c r="GZ1040" s="94">
        <f t="shared" si="1109"/>
        <v>2875392</v>
      </c>
      <c r="HA1040" s="95">
        <f t="shared" si="1095"/>
        <v>60.893398187099358</v>
      </c>
      <c r="HB1040" s="51">
        <f t="shared" si="1092"/>
        <v>2.2925077470496817E-2</v>
      </c>
      <c r="HC1040" s="51">
        <f t="shared" si="1093"/>
        <v>5.4740471587600122E-3</v>
      </c>
      <c r="HD1040" s="453">
        <f t="shared" si="1094"/>
        <v>3.9205339674495019E-3</v>
      </c>
      <c r="HE1040" s="184"/>
    </row>
    <row r="1041" spans="13:213">
      <c r="M1041" s="49">
        <f t="shared" si="1120"/>
        <v>9</v>
      </c>
      <c r="N1041" s="201" t="str">
        <f t="shared" si="1110"/>
        <v/>
      </c>
      <c r="O1041" s="47" t="str">
        <f t="shared" si="1111"/>
        <v/>
      </c>
      <c r="P1041" s="47" t="str">
        <f t="shared" si="1112"/>
        <v/>
      </c>
      <c r="Q1041" s="47">
        <f t="shared" si="1113"/>
        <v>1</v>
      </c>
      <c r="R1041" s="201">
        <f t="shared" si="1114"/>
        <v>1</v>
      </c>
      <c r="AE1041" s="49">
        <f t="shared" si="1121"/>
        <v>9</v>
      </c>
      <c r="AF1041" s="201" t="str">
        <f t="shared" si="1115"/>
        <v/>
      </c>
      <c r="AG1041" s="47" t="str">
        <f t="shared" si="1116"/>
        <v/>
      </c>
      <c r="AH1041" s="47" t="str">
        <f t="shared" si="1117"/>
        <v/>
      </c>
      <c r="AI1041" s="47">
        <f t="shared" si="1118"/>
        <v>1</v>
      </c>
      <c r="AJ1041" s="201">
        <f t="shared" si="1119"/>
        <v>1</v>
      </c>
      <c r="GS1041" s="48">
        <v>11</v>
      </c>
      <c r="GT1041" s="47">
        <v>3</v>
      </c>
      <c r="GU1041" s="99" t="s">
        <v>205</v>
      </c>
      <c r="GV1041" s="93">
        <v>1</v>
      </c>
      <c r="GW1041" s="47" t="s">
        <v>206</v>
      </c>
      <c r="GX1041" s="99" t="str">
        <f t="shared" si="1090"/>
        <v>Te3</v>
      </c>
      <c r="GY1041" s="48">
        <f t="shared" si="1096"/>
        <v>10</v>
      </c>
      <c r="GZ1041" s="94">
        <f t="shared" si="1109"/>
        <v>2727504</v>
      </c>
      <c r="HA1041" s="95">
        <f t="shared" si="1095"/>
        <v>64.195099255583131</v>
      </c>
      <c r="HB1041" s="51">
        <f t="shared" si="1092"/>
        <v>2.1745988199553295E-2</v>
      </c>
      <c r="HC1041" s="51">
        <f t="shared" si="1093"/>
        <v>2.5962521843467894E-3</v>
      </c>
      <c r="HD1041" s="453">
        <f t="shared" si="1094"/>
        <v>6.6886830993392061E-3</v>
      </c>
      <c r="HE1041" s="184"/>
    </row>
    <row r="1042" spans="13:213">
      <c r="M1042" s="49">
        <f t="shared" si="1120"/>
        <v>9</v>
      </c>
      <c r="N1042" s="201">
        <f t="shared" si="1110"/>
        <v>1</v>
      </c>
      <c r="O1042" s="47" t="str">
        <f t="shared" si="1111"/>
        <v/>
      </c>
      <c r="P1042" s="47" t="str">
        <f t="shared" si="1112"/>
        <v/>
      </c>
      <c r="Q1042" s="47">
        <f t="shared" si="1113"/>
        <v>1</v>
      </c>
      <c r="R1042" s="201" t="str">
        <f t="shared" si="1114"/>
        <v/>
      </c>
      <c r="AE1042" s="49">
        <f t="shared" si="1121"/>
        <v>9</v>
      </c>
      <c r="AF1042" s="201">
        <f t="shared" si="1115"/>
        <v>1</v>
      </c>
      <c r="AG1042" s="47" t="str">
        <f t="shared" si="1116"/>
        <v/>
      </c>
      <c r="AH1042" s="47" t="str">
        <f t="shared" si="1117"/>
        <v/>
      </c>
      <c r="AI1042" s="47">
        <f t="shared" si="1118"/>
        <v>1</v>
      </c>
      <c r="AJ1042" s="201">
        <f t="shared" si="1119"/>
        <v>1</v>
      </c>
      <c r="GS1042" s="48">
        <v>11</v>
      </c>
      <c r="GT1042" s="47">
        <v>2</v>
      </c>
      <c r="GU1042" s="99" t="s">
        <v>205</v>
      </c>
      <c r="GV1042" s="93">
        <v>1</v>
      </c>
      <c r="GW1042" s="47" t="s">
        <v>206</v>
      </c>
      <c r="GX1042" s="99" t="str">
        <f t="shared" si="1090"/>
        <v>Te2</v>
      </c>
      <c r="GY1042" s="48">
        <f t="shared" si="1096"/>
        <v>0</v>
      </c>
      <c r="GZ1042" s="94">
        <f t="shared" si="1109"/>
        <v>0</v>
      </c>
      <c r="HA1042" s="95">
        <f t="shared" si="1095"/>
        <v>0</v>
      </c>
      <c r="HB1042" s="51">
        <f t="shared" si="1092"/>
        <v>0</v>
      </c>
      <c r="HC1042" s="51">
        <f t="shared" si="1093"/>
        <v>0</v>
      </c>
      <c r="HD1042" s="453">
        <f t="shared" si="1094"/>
        <v>0</v>
      </c>
      <c r="HE1042" s="184"/>
    </row>
    <row r="1043" spans="13:213">
      <c r="M1043" s="49">
        <f t="shared" si="1120"/>
        <v>9</v>
      </c>
      <c r="N1043" s="201" t="str">
        <f t="shared" si="1110"/>
        <v/>
      </c>
      <c r="O1043" s="47" t="str">
        <f t="shared" si="1111"/>
        <v/>
      </c>
      <c r="P1043" s="47" t="str">
        <f t="shared" si="1112"/>
        <v/>
      </c>
      <c r="Q1043" s="47">
        <f t="shared" si="1113"/>
        <v>1</v>
      </c>
      <c r="R1043" s="201" t="str">
        <f t="shared" si="1114"/>
        <v/>
      </c>
      <c r="AE1043" s="49">
        <f t="shared" si="1121"/>
        <v>9</v>
      </c>
      <c r="AF1043" s="201" t="str">
        <f t="shared" si="1115"/>
        <v/>
      </c>
      <c r="AG1043" s="47" t="str">
        <f t="shared" si="1116"/>
        <v/>
      </c>
      <c r="AH1043" s="47" t="str">
        <f t="shared" si="1117"/>
        <v/>
      </c>
      <c r="AI1043" s="47">
        <f t="shared" si="1118"/>
        <v>1</v>
      </c>
      <c r="AJ1043" s="201">
        <f t="shared" si="1119"/>
        <v>1</v>
      </c>
      <c r="GS1043" s="48">
        <v>11</v>
      </c>
      <c r="GT1043" s="47">
        <v>1</v>
      </c>
      <c r="GU1043" s="99" t="s">
        <v>205</v>
      </c>
      <c r="GV1043" s="93">
        <v>1</v>
      </c>
      <c r="GW1043" s="47" t="s">
        <v>206</v>
      </c>
      <c r="GX1043" s="99" t="str">
        <f t="shared" si="1090"/>
        <v>Te1</v>
      </c>
      <c r="GY1043" s="48">
        <f t="shared" si="1096"/>
        <v>0</v>
      </c>
      <c r="GZ1043" s="94">
        <f t="shared" si="1109"/>
        <v>0</v>
      </c>
      <c r="HA1043" s="95">
        <f t="shared" si="1095"/>
        <v>0</v>
      </c>
      <c r="HB1043" s="51">
        <f t="shared" si="1092"/>
        <v>0</v>
      </c>
      <c r="HC1043" s="51">
        <f t="shared" si="1093"/>
        <v>0</v>
      </c>
      <c r="HD1043" s="453">
        <f t="shared" si="1094"/>
        <v>0</v>
      </c>
      <c r="HE1043" s="184"/>
    </row>
    <row r="1044" spans="13:213">
      <c r="M1044" s="49">
        <f t="shared" si="1120"/>
        <v>9</v>
      </c>
      <c r="N1044" s="201" t="str">
        <f t="shared" si="1110"/>
        <v/>
      </c>
      <c r="O1044" s="47" t="str">
        <f t="shared" si="1111"/>
        <v/>
      </c>
      <c r="P1044" s="47" t="str">
        <f t="shared" si="1112"/>
        <v/>
      </c>
      <c r="Q1044" s="47" t="str">
        <f t="shared" si="1113"/>
        <v/>
      </c>
      <c r="R1044" s="201" t="str">
        <f t="shared" si="1114"/>
        <v/>
      </c>
      <c r="AE1044" s="49">
        <f t="shared" si="1121"/>
        <v>9</v>
      </c>
      <c r="AF1044" s="201" t="str">
        <f t="shared" si="1115"/>
        <v/>
      </c>
      <c r="AG1044" s="47" t="str">
        <f t="shared" si="1116"/>
        <v/>
      </c>
      <c r="AH1044" s="47" t="str">
        <f t="shared" si="1117"/>
        <v/>
      </c>
      <c r="AI1044" s="47" t="str">
        <f t="shared" si="1118"/>
        <v/>
      </c>
      <c r="AJ1044" s="201">
        <f t="shared" si="1119"/>
        <v>1</v>
      </c>
      <c r="GS1044" s="48">
        <v>12</v>
      </c>
      <c r="GT1044" s="47">
        <v>5</v>
      </c>
      <c r="GU1044" s="99" t="s">
        <v>205</v>
      </c>
      <c r="GV1044" s="93">
        <v>1</v>
      </c>
      <c r="GW1044" s="47" t="s">
        <v>206</v>
      </c>
      <c r="GX1044" s="99" t="str">
        <f t="shared" si="1090"/>
        <v>Nn5</v>
      </c>
      <c r="GY1044" s="48">
        <f t="shared" si="1096"/>
        <v>100</v>
      </c>
      <c r="GZ1044" s="94">
        <f t="shared" si="1109"/>
        <v>1492992</v>
      </c>
      <c r="HA1044" s="95">
        <f t="shared" si="1095"/>
        <v>117.27617428626543</v>
      </c>
      <c r="HB1044" s="51">
        <f t="shared" si="1092"/>
        <v>1.1903405609681039E-2</v>
      </c>
      <c r="HC1044" s="51">
        <f t="shared" si="1093"/>
        <v>1.4211468585242339E-2</v>
      </c>
      <c r="HD1044" s="453">
        <f t="shared" si="1094"/>
        <v>6.0844952063494589E-3</v>
      </c>
      <c r="HE1044" s="184"/>
    </row>
    <row r="1045" spans="13:213">
      <c r="M1045" s="49">
        <f t="shared" si="1120"/>
        <v>9</v>
      </c>
      <c r="N1045" s="201" t="str">
        <f t="shared" si="1110"/>
        <v/>
      </c>
      <c r="O1045" s="47" t="str">
        <f t="shared" si="1111"/>
        <v/>
      </c>
      <c r="P1045" s="47" t="str">
        <f t="shared" si="1112"/>
        <v/>
      </c>
      <c r="Q1045" s="47" t="str">
        <f t="shared" si="1113"/>
        <v/>
      </c>
      <c r="R1045" s="201" t="str">
        <f t="shared" si="1114"/>
        <v/>
      </c>
      <c r="AE1045" s="49">
        <f t="shared" si="1121"/>
        <v>9</v>
      </c>
      <c r="AF1045" s="201" t="str">
        <f t="shared" si="1115"/>
        <v/>
      </c>
      <c r="AG1045" s="47" t="str">
        <f t="shared" si="1116"/>
        <v/>
      </c>
      <c r="AH1045" s="47" t="str">
        <f t="shared" si="1117"/>
        <v/>
      </c>
      <c r="AI1045" s="47" t="str">
        <f t="shared" si="1118"/>
        <v/>
      </c>
      <c r="AJ1045" s="201" t="str">
        <f t="shared" si="1119"/>
        <v/>
      </c>
      <c r="GS1045" s="48">
        <v>12</v>
      </c>
      <c r="GT1045" s="47">
        <v>4</v>
      </c>
      <c r="GU1045" s="99" t="s">
        <v>205</v>
      </c>
      <c r="GV1045" s="93">
        <v>1</v>
      </c>
      <c r="GW1045" s="47" t="s">
        <v>206</v>
      </c>
      <c r="GX1045" s="99" t="str">
        <f t="shared" si="1090"/>
        <v>Nn4</v>
      </c>
      <c r="GY1045" s="48">
        <f t="shared" si="1096"/>
        <v>20</v>
      </c>
      <c r="GZ1045" s="94">
        <f t="shared" si="1109"/>
        <v>10202112</v>
      </c>
      <c r="HA1045" s="95">
        <f t="shared" si="1095"/>
        <v>17.16236696872177</v>
      </c>
      <c r="HB1045" s="51">
        <f t="shared" si="1092"/>
        <v>8.1339938332820438E-2</v>
      </c>
      <c r="HC1045" s="51">
        <f t="shared" si="1093"/>
        <v>1.9422340399831199E-2</v>
      </c>
      <c r="HD1045" s="453">
        <f t="shared" si="1094"/>
        <v>1.3910356096046793E-2</v>
      </c>
      <c r="HE1045" s="184"/>
    </row>
    <row r="1046" spans="13:213">
      <c r="M1046" s="49">
        <f t="shared" si="1120"/>
        <v>9</v>
      </c>
      <c r="N1046" s="201" t="str">
        <f t="shared" si="1110"/>
        <v/>
      </c>
      <c r="O1046" s="47" t="str">
        <f t="shared" si="1111"/>
        <v/>
      </c>
      <c r="P1046" s="47" t="str">
        <f t="shared" si="1112"/>
        <v/>
      </c>
      <c r="Q1046" s="47" t="str">
        <f t="shared" si="1113"/>
        <v/>
      </c>
      <c r="R1046" s="201" t="str">
        <f t="shared" si="1114"/>
        <v/>
      </c>
      <c r="AE1046" s="49">
        <f t="shared" si="1121"/>
        <v>9</v>
      </c>
      <c r="AF1046" s="201" t="str">
        <f t="shared" si="1115"/>
        <v/>
      </c>
      <c r="AG1046" s="47" t="str">
        <f t="shared" si="1116"/>
        <v/>
      </c>
      <c r="AH1046" s="47" t="str">
        <f t="shared" si="1117"/>
        <v/>
      </c>
      <c r="AI1046" s="47" t="str">
        <f t="shared" si="1118"/>
        <v/>
      </c>
      <c r="AJ1046" s="201" t="str">
        <f t="shared" si="1119"/>
        <v/>
      </c>
      <c r="GS1046" s="48">
        <v>12</v>
      </c>
      <c r="GT1046" s="47">
        <v>3</v>
      </c>
      <c r="GU1046" s="99" t="s">
        <v>205</v>
      </c>
      <c r="GV1046" s="93">
        <v>1</v>
      </c>
      <c r="GW1046" s="47" t="s">
        <v>206</v>
      </c>
      <c r="GX1046" s="99" t="str">
        <f t="shared" si="1090"/>
        <v>Nn3</v>
      </c>
      <c r="GY1046" s="48">
        <f t="shared" si="1096"/>
        <v>10</v>
      </c>
      <c r="GZ1046" s="94">
        <f t="shared" si="1109"/>
        <v>12994560</v>
      </c>
      <c r="HA1046" s="95">
        <f t="shared" si="1095"/>
        <v>13.474283854166666</v>
      </c>
      <c r="HB1046" s="51">
        <f t="shared" si="1092"/>
        <v>0.1036037154916683</v>
      </c>
      <c r="HC1046" s="51">
        <f t="shared" si="1093"/>
        <v>1.2369241176044259E-2</v>
      </c>
      <c r="HD1046" s="453">
        <f t="shared" si="1094"/>
        <v>3.1866678785933689E-2</v>
      </c>
      <c r="HE1046" s="184"/>
    </row>
    <row r="1047" spans="13:213">
      <c r="M1047" s="49">
        <f t="shared" si="1120"/>
        <v>9</v>
      </c>
      <c r="N1047" s="201" t="str">
        <f t="shared" si="1110"/>
        <v/>
      </c>
      <c r="O1047" s="47" t="str">
        <f t="shared" si="1111"/>
        <v/>
      </c>
      <c r="P1047" s="47" t="str">
        <f t="shared" si="1112"/>
        <v/>
      </c>
      <c r="Q1047" s="47" t="str">
        <f t="shared" si="1113"/>
        <v/>
      </c>
      <c r="R1047" s="201" t="str">
        <f t="shared" si="1114"/>
        <v/>
      </c>
      <c r="AE1047" s="49">
        <f t="shared" si="1121"/>
        <v>9</v>
      </c>
      <c r="AF1047" s="201" t="str">
        <f t="shared" si="1115"/>
        <v/>
      </c>
      <c r="AG1047" s="47" t="str">
        <f t="shared" si="1116"/>
        <v/>
      </c>
      <c r="AH1047" s="47" t="str">
        <f t="shared" si="1117"/>
        <v/>
      </c>
      <c r="AI1047" s="47" t="str">
        <f t="shared" si="1118"/>
        <v/>
      </c>
      <c r="AJ1047" s="201" t="str">
        <f t="shared" si="1119"/>
        <v/>
      </c>
      <c r="GS1047" s="48">
        <v>12</v>
      </c>
      <c r="GT1047" s="47">
        <v>2</v>
      </c>
      <c r="GU1047" s="99" t="s">
        <v>205</v>
      </c>
      <c r="GV1047" s="93">
        <v>1</v>
      </c>
      <c r="GW1047" s="47" t="s">
        <v>206</v>
      </c>
      <c r="GX1047" s="99" t="str">
        <f t="shared" si="1090"/>
        <v>Nn2</v>
      </c>
      <c r="GY1047" s="48">
        <f t="shared" si="1096"/>
        <v>0</v>
      </c>
      <c r="GZ1047" s="94">
        <f t="shared" si="1109"/>
        <v>0</v>
      </c>
      <c r="HA1047" s="95">
        <f t="shared" si="1095"/>
        <v>0</v>
      </c>
      <c r="HB1047" s="51">
        <f t="shared" si="1092"/>
        <v>0</v>
      </c>
      <c r="HC1047" s="51">
        <f t="shared" si="1093"/>
        <v>0</v>
      </c>
      <c r="HD1047" s="453">
        <f t="shared" si="1094"/>
        <v>0</v>
      </c>
      <c r="HE1047" s="184"/>
    </row>
    <row r="1048" spans="13:213">
      <c r="M1048" s="49">
        <f t="shared" si="1120"/>
        <v>9</v>
      </c>
      <c r="N1048" s="201" t="str">
        <f t="shared" si="1110"/>
        <v/>
      </c>
      <c r="O1048" s="47" t="str">
        <f t="shared" si="1111"/>
        <v/>
      </c>
      <c r="P1048" s="47" t="str">
        <f t="shared" si="1112"/>
        <v/>
      </c>
      <c r="Q1048" s="47" t="str">
        <f t="shared" si="1113"/>
        <v/>
      </c>
      <c r="R1048" s="201" t="str">
        <f t="shared" si="1114"/>
        <v/>
      </c>
      <c r="AE1048" s="49">
        <f t="shared" si="1121"/>
        <v>9</v>
      </c>
      <c r="AF1048" s="201" t="str">
        <f t="shared" si="1115"/>
        <v/>
      </c>
      <c r="AG1048" s="47" t="str">
        <f t="shared" si="1116"/>
        <v/>
      </c>
      <c r="AH1048" s="47" t="str">
        <f t="shared" si="1117"/>
        <v/>
      </c>
      <c r="AI1048" s="47" t="str">
        <f t="shared" si="1118"/>
        <v/>
      </c>
      <c r="AJ1048" s="201">
        <f t="shared" si="1119"/>
        <v>1</v>
      </c>
      <c r="GS1048" s="48">
        <v>12</v>
      </c>
      <c r="GT1048" s="47">
        <v>1</v>
      </c>
      <c r="GU1048" s="99" t="s">
        <v>205</v>
      </c>
      <c r="GV1048" s="93">
        <v>1</v>
      </c>
      <c r="GW1048" s="47" t="s">
        <v>206</v>
      </c>
      <c r="GX1048" s="99" t="str">
        <f t="shared" si="1090"/>
        <v>Nn1</v>
      </c>
      <c r="GY1048" s="48">
        <f t="shared" si="1096"/>
        <v>0</v>
      </c>
      <c r="GZ1048" s="94">
        <f t="shared" si="1109"/>
        <v>0</v>
      </c>
      <c r="HA1048" s="95">
        <f t="shared" si="1095"/>
        <v>0</v>
      </c>
      <c r="HB1048" s="51">
        <f t="shared" si="1092"/>
        <v>0</v>
      </c>
      <c r="HC1048" s="51">
        <f t="shared" si="1093"/>
        <v>0</v>
      </c>
      <c r="HD1048" s="453">
        <f t="shared" si="1094"/>
        <v>0</v>
      </c>
      <c r="HE1048" s="184"/>
    </row>
    <row r="1049" spans="13:213">
      <c r="M1049" s="49">
        <f t="shared" si="1120"/>
        <v>9</v>
      </c>
      <c r="N1049" s="201" t="str">
        <f t="shared" si="1110"/>
        <v/>
      </c>
      <c r="O1049" s="47" t="str">
        <f t="shared" si="1111"/>
        <v/>
      </c>
      <c r="P1049" s="47" t="str">
        <f t="shared" si="1112"/>
        <v/>
      </c>
      <c r="Q1049" s="47" t="str">
        <f t="shared" si="1113"/>
        <v/>
      </c>
      <c r="R1049" s="201" t="str">
        <f t="shared" si="1114"/>
        <v/>
      </c>
      <c r="AE1049" s="49">
        <f t="shared" si="1121"/>
        <v>9</v>
      </c>
      <c r="AF1049" s="201">
        <f t="shared" si="1115"/>
        <v>1</v>
      </c>
      <c r="AG1049" s="47" t="str">
        <f t="shared" si="1116"/>
        <v/>
      </c>
      <c r="AH1049" s="47" t="str">
        <f t="shared" si="1117"/>
        <v/>
      </c>
      <c r="AI1049" s="47" t="str">
        <f t="shared" si="1118"/>
        <v/>
      </c>
      <c r="AJ1049" s="201">
        <f t="shared" si="1119"/>
        <v>1</v>
      </c>
      <c r="GS1049" s="48">
        <v>13</v>
      </c>
      <c r="GT1049" s="47">
        <v>5</v>
      </c>
      <c r="GU1049" s="99" t="s">
        <v>205</v>
      </c>
      <c r="GV1049" s="93">
        <v>1</v>
      </c>
      <c r="GW1049" s="141" t="s">
        <v>130</v>
      </c>
      <c r="GX1049" s="99" t="str">
        <f t="shared" si="1090"/>
        <v>Sc5</v>
      </c>
      <c r="GY1049" s="48">
        <f t="shared" si="1096"/>
        <v>1800</v>
      </c>
      <c r="GZ1049" s="94">
        <f t="shared" si="1109"/>
        <v>1152</v>
      </c>
      <c r="HA1049" s="95">
        <f t="shared" si="1095"/>
        <v>151989.921875</v>
      </c>
      <c r="HB1049" s="51">
        <f t="shared" si="1092"/>
        <v>9.1847265506798137E-6</v>
      </c>
      <c r="HC1049" s="51">
        <f t="shared" si="1093"/>
        <v>1.9738150812836583E-4</v>
      </c>
      <c r="HD1049" s="453">
        <f t="shared" si="1094"/>
        <v>5.6014193879703458E-3</v>
      </c>
      <c r="HE1049" s="185"/>
    </row>
    <row r="1050" spans="13:213">
      <c r="M1050" s="49">
        <f t="shared" si="1120"/>
        <v>9</v>
      </c>
      <c r="N1050" s="201" t="str">
        <f t="shared" si="1110"/>
        <v/>
      </c>
      <c r="O1050" s="47" t="str">
        <f t="shared" si="1111"/>
        <v/>
      </c>
      <c r="P1050" s="47" t="str">
        <f t="shared" si="1112"/>
        <v/>
      </c>
      <c r="Q1050" s="47" t="str">
        <f t="shared" si="1113"/>
        <v/>
      </c>
      <c r="R1050" s="201" t="str">
        <f t="shared" si="1114"/>
        <v/>
      </c>
      <c r="AE1050" s="49">
        <f t="shared" si="1121"/>
        <v>9</v>
      </c>
      <c r="AF1050" s="201" t="str">
        <f t="shared" si="1115"/>
        <v/>
      </c>
      <c r="AG1050" s="47" t="str">
        <f t="shared" si="1116"/>
        <v/>
      </c>
      <c r="AH1050" s="47" t="str">
        <f t="shared" si="1117"/>
        <v/>
      </c>
      <c r="AI1050" s="47" t="str">
        <f t="shared" si="1118"/>
        <v/>
      </c>
      <c r="AJ1050" s="201">
        <f t="shared" si="1119"/>
        <v>1</v>
      </c>
      <c r="GS1050" s="48">
        <v>13</v>
      </c>
      <c r="GT1050" s="47">
        <v>4</v>
      </c>
      <c r="GU1050" s="99" t="s">
        <v>205</v>
      </c>
      <c r="GV1050" s="93">
        <v>1</v>
      </c>
      <c r="GW1050" s="141" t="s">
        <v>130</v>
      </c>
      <c r="GX1050" s="99" t="str">
        <f t="shared" si="1090"/>
        <v>Sc4</v>
      </c>
      <c r="GY1050" s="48">
        <f t="shared" si="1096"/>
        <v>600</v>
      </c>
      <c r="GZ1050" s="94">
        <f t="shared" si="1109"/>
        <v>62208</v>
      </c>
      <c r="HA1050" s="95">
        <f t="shared" si="1095"/>
        <v>2814.6281828703704</v>
      </c>
      <c r="HB1050" s="51">
        <f t="shared" si="1092"/>
        <v>4.9597523373670995E-4</v>
      </c>
      <c r="HC1050" s="51">
        <f t="shared" si="1093"/>
        <v>3.5528671463105847E-3</v>
      </c>
      <c r="HD1050" s="453">
        <f t="shared" si="1094"/>
        <v>2.9928222994147213E-2</v>
      </c>
      <c r="HE1050" s="185"/>
    </row>
    <row r="1051" spans="13:213">
      <c r="M1051" s="49">
        <f t="shared" si="1120"/>
        <v>9</v>
      </c>
      <c r="N1051" s="201" t="str">
        <f t="shared" si="1110"/>
        <v/>
      </c>
      <c r="O1051" s="47" t="str">
        <f t="shared" si="1111"/>
        <v/>
      </c>
      <c r="P1051" s="47" t="str">
        <f t="shared" si="1112"/>
        <v/>
      </c>
      <c r="Q1051" s="47">
        <f t="shared" si="1113"/>
        <v>1</v>
      </c>
      <c r="R1051" s="201" t="str">
        <f t="shared" si="1114"/>
        <v/>
      </c>
      <c r="AE1051" s="49">
        <f t="shared" si="1121"/>
        <v>9</v>
      </c>
      <c r="AF1051" s="201" t="str">
        <f t="shared" si="1115"/>
        <v/>
      </c>
      <c r="AG1051" s="47" t="str">
        <f t="shared" si="1116"/>
        <v/>
      </c>
      <c r="AH1051" s="47" t="str">
        <f t="shared" si="1117"/>
        <v/>
      </c>
      <c r="AI1051" s="47">
        <f t="shared" si="1118"/>
        <v>1</v>
      </c>
      <c r="AJ1051" s="201">
        <f t="shared" si="1119"/>
        <v>1</v>
      </c>
      <c r="GS1051" s="48">
        <v>13</v>
      </c>
      <c r="GT1051" s="47">
        <v>3</v>
      </c>
      <c r="GU1051" s="99" t="s">
        <v>205</v>
      </c>
      <c r="GV1051" s="93">
        <v>1</v>
      </c>
      <c r="GW1051" s="141" t="s">
        <v>130</v>
      </c>
      <c r="GX1051" s="99" t="str">
        <f t="shared" si="1090"/>
        <v>Sc3</v>
      </c>
      <c r="GY1051" s="48">
        <f t="shared" si="1096"/>
        <v>120</v>
      </c>
      <c r="GZ1051" s="94">
        <f t="shared" si="1109"/>
        <v>1286584</v>
      </c>
      <c r="HA1051" s="95">
        <f t="shared" si="1095"/>
        <v>136.09091205859858</v>
      </c>
      <c r="HB1051" s="51">
        <f t="shared" si="1092"/>
        <v>1.0257744986527637E-2</v>
      </c>
      <c r="HC1051" s="51">
        <f t="shared" si="1093"/>
        <v>1.4696058463763045E-2</v>
      </c>
      <c r="HD1051" s="453">
        <f t="shared" si="1094"/>
        <v>1.0197813916415095E-2</v>
      </c>
      <c r="HE1051" s="184"/>
    </row>
    <row r="1052" spans="13:213">
      <c r="M1052" s="49">
        <f t="shared" si="1120"/>
        <v>9</v>
      </c>
      <c r="N1052" s="201" t="str">
        <f t="shared" si="1110"/>
        <v/>
      </c>
      <c r="O1052" s="47" t="str">
        <f t="shared" si="1111"/>
        <v/>
      </c>
      <c r="P1052" s="47" t="str">
        <f t="shared" si="1112"/>
        <v/>
      </c>
      <c r="Q1052" s="47">
        <f t="shared" si="1113"/>
        <v>1</v>
      </c>
      <c r="R1052" s="201" t="str">
        <f t="shared" si="1114"/>
        <v/>
      </c>
      <c r="AE1052" s="49">
        <f t="shared" si="1121"/>
        <v>9</v>
      </c>
      <c r="AF1052" s="201" t="str">
        <f t="shared" si="1115"/>
        <v/>
      </c>
      <c r="AG1052" s="47" t="str">
        <f t="shared" si="1116"/>
        <v/>
      </c>
      <c r="AH1052" s="47" t="str">
        <f t="shared" si="1117"/>
        <v/>
      </c>
      <c r="AI1052" s="47">
        <f t="shared" si="1118"/>
        <v>1</v>
      </c>
      <c r="AJ1052" s="201">
        <f t="shared" si="1119"/>
        <v>1</v>
      </c>
      <c r="GS1052" s="48">
        <v>13</v>
      </c>
      <c r="GT1052" s="47">
        <v>2</v>
      </c>
      <c r="GU1052" s="99" t="s">
        <v>205</v>
      </c>
      <c r="GV1052" s="93">
        <v>1</v>
      </c>
      <c r="GW1052" s="141" t="s">
        <v>130</v>
      </c>
      <c r="GX1052" s="99" t="str">
        <f t="shared" si="1090"/>
        <v>Sc2</v>
      </c>
      <c r="GY1052" s="48">
        <f t="shared" si="1096"/>
        <v>0</v>
      </c>
      <c r="GZ1052" s="94">
        <f t="shared" si="1109"/>
        <v>0</v>
      </c>
      <c r="HA1052" s="95">
        <f t="shared" si="1095"/>
        <v>0</v>
      </c>
      <c r="HB1052" s="51">
        <f t="shared" si="1092"/>
        <v>0</v>
      </c>
      <c r="HC1052" s="51">
        <f t="shared" si="1093"/>
        <v>0</v>
      </c>
      <c r="HD1052" s="453">
        <f t="shared" si="1094"/>
        <v>0</v>
      </c>
      <c r="HE1052" s="184"/>
    </row>
    <row r="1053" spans="13:213">
      <c r="M1053" s="49">
        <f t="shared" si="1120"/>
        <v>9</v>
      </c>
      <c r="N1053" s="201" t="str">
        <f t="shared" si="1110"/>
        <v/>
      </c>
      <c r="O1053" s="47" t="str">
        <f t="shared" si="1111"/>
        <v/>
      </c>
      <c r="P1053" s="47" t="str">
        <f t="shared" si="1112"/>
        <v/>
      </c>
      <c r="Q1053" s="47">
        <f t="shared" si="1113"/>
        <v>1</v>
      </c>
      <c r="R1053" s="201" t="str">
        <f t="shared" si="1114"/>
        <v/>
      </c>
      <c r="AE1053" s="49">
        <f t="shared" si="1121"/>
        <v>9</v>
      </c>
      <c r="AF1053" s="201" t="str">
        <f t="shared" si="1115"/>
        <v/>
      </c>
      <c r="AG1053" s="47" t="str">
        <f t="shared" si="1116"/>
        <v/>
      </c>
      <c r="AH1053" s="47" t="str">
        <f t="shared" si="1117"/>
        <v/>
      </c>
      <c r="AI1053" s="47">
        <f t="shared" si="1118"/>
        <v>1</v>
      </c>
      <c r="AJ1053" s="201">
        <f t="shared" si="1119"/>
        <v>1</v>
      </c>
      <c r="GS1053" s="48">
        <v>1</v>
      </c>
      <c r="GT1053" s="47">
        <v>5</v>
      </c>
      <c r="GU1053" s="97" t="s">
        <v>240</v>
      </c>
      <c r="GV1053" s="93">
        <f>+$GU$986</f>
        <v>8</v>
      </c>
      <c r="GW1053" s="47" t="s">
        <v>206</v>
      </c>
      <c r="GX1053" s="99" t="str">
        <f t="shared" ref="GX1053:GX1116" si="1122">CONCATENATE(INDEX($AV$4:$AV$16,MATCH(GS1053,$AT$4:$AT$16,0)),GT1053)</f>
        <v>Wd5</v>
      </c>
      <c r="GY1053" s="48">
        <f t="shared" si="1096"/>
        <v>0</v>
      </c>
      <c r="GZ1053" s="306">
        <f t="shared" ref="GZ1053:GZ1084" si="1123">SUMIF($EV$86:$EV$159,GX1053,$FJ$86:$FJ$159)*$GX$985/$AN$56*$AN$4/$AN$42</f>
        <v>0</v>
      </c>
      <c r="HA1053" s="95">
        <f>IF(GZ1053=0,0,$AN$4/GZ1053)</f>
        <v>0</v>
      </c>
      <c r="HB1053" s="51">
        <f t="shared" ref="HB1053:HB1116" si="1124">GZ1053/$GZ$306</f>
        <v>0</v>
      </c>
      <c r="HC1053" s="51">
        <f t="shared" ref="HC1053:HC1116" si="1125">PRODUCT(GY1053:GZ1053)/$AN$4/$AM$19</f>
        <v>0</v>
      </c>
      <c r="HD1053" s="453">
        <f t="shared" ref="HD1053:HD1116" si="1126">(GY1053/$AM$19-HC$931)^2*GZ1053/$AN$4</f>
        <v>0</v>
      </c>
      <c r="HE1053" s="184"/>
    </row>
    <row r="1054" spans="13:213">
      <c r="M1054" s="49">
        <f t="shared" si="1120"/>
        <v>9</v>
      </c>
      <c r="N1054" s="201" t="str">
        <f t="shared" si="1110"/>
        <v/>
      </c>
      <c r="O1054" s="47" t="str">
        <f t="shared" si="1111"/>
        <v/>
      </c>
      <c r="P1054" s="47" t="str">
        <f t="shared" si="1112"/>
        <v/>
      </c>
      <c r="Q1054" s="47">
        <f t="shared" si="1113"/>
        <v>1</v>
      </c>
      <c r="R1054" s="201" t="str">
        <f t="shared" si="1114"/>
        <v/>
      </c>
      <c r="AE1054" s="49">
        <f t="shared" si="1121"/>
        <v>9</v>
      </c>
      <c r="AF1054" s="201" t="str">
        <f t="shared" si="1115"/>
        <v/>
      </c>
      <c r="AG1054" s="47" t="str">
        <f t="shared" si="1116"/>
        <v/>
      </c>
      <c r="AH1054" s="47" t="str">
        <f t="shared" si="1117"/>
        <v/>
      </c>
      <c r="AI1054" s="47">
        <f t="shared" si="1118"/>
        <v>1</v>
      </c>
      <c r="AJ1054" s="201">
        <f t="shared" si="1119"/>
        <v>1</v>
      </c>
      <c r="GS1054" s="48">
        <v>1</v>
      </c>
      <c r="GT1054" s="47">
        <v>4</v>
      </c>
      <c r="GU1054" s="97" t="s">
        <v>240</v>
      </c>
      <c r="GV1054" s="93">
        <f t="shared" ref="GV1054:GV1116" si="1127">+$GU$986</f>
        <v>8</v>
      </c>
      <c r="GW1054" s="47" t="s">
        <v>206</v>
      </c>
      <c r="GX1054" s="99" t="str">
        <f t="shared" si="1122"/>
        <v>Wd4</v>
      </c>
      <c r="GY1054" s="48">
        <f t="shared" si="1096"/>
        <v>0</v>
      </c>
      <c r="GZ1054" s="306">
        <f t="shared" si="1123"/>
        <v>0</v>
      </c>
      <c r="HA1054" s="95">
        <f t="shared" ref="HA1054:HA1116" si="1128">IF(GZ1054=0,0,$AN$4/GZ1054)</f>
        <v>0</v>
      </c>
      <c r="HB1054" s="51">
        <f t="shared" si="1124"/>
        <v>0</v>
      </c>
      <c r="HC1054" s="51">
        <f t="shared" si="1125"/>
        <v>0</v>
      </c>
      <c r="HD1054" s="453">
        <f t="shared" si="1126"/>
        <v>0</v>
      </c>
      <c r="HE1054" s="184"/>
    </row>
    <row r="1055" spans="13:213">
      <c r="M1055" s="49">
        <f t="shared" si="1120"/>
        <v>9</v>
      </c>
      <c r="N1055" s="201" t="str">
        <f t="shared" si="1110"/>
        <v/>
      </c>
      <c r="O1055" s="47" t="str">
        <f t="shared" si="1111"/>
        <v/>
      </c>
      <c r="P1055" s="47" t="str">
        <f t="shared" si="1112"/>
        <v/>
      </c>
      <c r="Q1055" s="47">
        <f t="shared" si="1113"/>
        <v>1</v>
      </c>
      <c r="R1055" s="201" t="str">
        <f t="shared" si="1114"/>
        <v/>
      </c>
      <c r="AE1055" s="49">
        <f t="shared" si="1121"/>
        <v>9</v>
      </c>
      <c r="AF1055" s="201" t="str">
        <f t="shared" si="1115"/>
        <v/>
      </c>
      <c r="AG1055" s="47" t="str">
        <f t="shared" si="1116"/>
        <v/>
      </c>
      <c r="AH1055" s="47" t="str">
        <f t="shared" si="1117"/>
        <v/>
      </c>
      <c r="AI1055" s="47">
        <f t="shared" si="1118"/>
        <v>1</v>
      </c>
      <c r="AJ1055" s="201">
        <f t="shared" si="1119"/>
        <v>1</v>
      </c>
      <c r="GS1055" s="48">
        <v>1</v>
      </c>
      <c r="GT1055" s="47">
        <v>3</v>
      </c>
      <c r="GU1055" s="97" t="s">
        <v>240</v>
      </c>
      <c r="GV1055" s="93">
        <f t="shared" si="1127"/>
        <v>8</v>
      </c>
      <c r="GW1055" s="47" t="s">
        <v>206</v>
      </c>
      <c r="GX1055" s="99" t="str">
        <f t="shared" si="1122"/>
        <v>Wd3</v>
      </c>
      <c r="GY1055" s="48">
        <f t="shared" si="1096"/>
        <v>0</v>
      </c>
      <c r="GZ1055" s="306">
        <f t="shared" si="1123"/>
        <v>0</v>
      </c>
      <c r="HA1055" s="95">
        <f t="shared" si="1128"/>
        <v>0</v>
      </c>
      <c r="HB1055" s="51">
        <f t="shared" si="1124"/>
        <v>0</v>
      </c>
      <c r="HC1055" s="51">
        <f t="shared" si="1125"/>
        <v>0</v>
      </c>
      <c r="HD1055" s="453">
        <f t="shared" si="1126"/>
        <v>0</v>
      </c>
      <c r="HE1055" s="68"/>
    </row>
    <row r="1056" spans="13:213">
      <c r="M1056" s="49">
        <f t="shared" si="1120"/>
        <v>9</v>
      </c>
      <c r="N1056" s="201" t="str">
        <f t="shared" si="1110"/>
        <v/>
      </c>
      <c r="O1056" s="47" t="str">
        <f t="shared" si="1111"/>
        <v/>
      </c>
      <c r="P1056" s="47" t="str">
        <f t="shared" si="1112"/>
        <v/>
      </c>
      <c r="Q1056" s="47" t="str">
        <f t="shared" si="1113"/>
        <v/>
      </c>
      <c r="R1056" s="201" t="str">
        <f t="shared" si="1114"/>
        <v/>
      </c>
      <c r="AE1056" s="49">
        <f t="shared" si="1121"/>
        <v>9</v>
      </c>
      <c r="AF1056" s="201" t="str">
        <f t="shared" si="1115"/>
        <v/>
      </c>
      <c r="AG1056" s="47" t="str">
        <f t="shared" si="1116"/>
        <v/>
      </c>
      <c r="AH1056" s="47" t="str">
        <f t="shared" si="1117"/>
        <v/>
      </c>
      <c r="AI1056" s="47" t="str">
        <f t="shared" si="1118"/>
        <v/>
      </c>
      <c r="AJ1056" s="201">
        <f t="shared" si="1119"/>
        <v>1</v>
      </c>
      <c r="GS1056" s="48">
        <v>1</v>
      </c>
      <c r="GT1056" s="47">
        <v>2</v>
      </c>
      <c r="GU1056" s="97" t="s">
        <v>240</v>
      </c>
      <c r="GV1056" s="93">
        <f t="shared" si="1127"/>
        <v>8</v>
      </c>
      <c r="GW1056" s="47" t="s">
        <v>206</v>
      </c>
      <c r="GX1056" s="99" t="str">
        <f t="shared" si="1122"/>
        <v>Wd2</v>
      </c>
      <c r="GY1056" s="48">
        <f t="shared" si="1096"/>
        <v>0</v>
      </c>
      <c r="GZ1056" s="306">
        <f t="shared" si="1123"/>
        <v>0</v>
      </c>
      <c r="HA1056" s="95">
        <f t="shared" si="1128"/>
        <v>0</v>
      </c>
      <c r="HB1056" s="51">
        <f t="shared" si="1124"/>
        <v>0</v>
      </c>
      <c r="HC1056" s="51">
        <f t="shared" si="1125"/>
        <v>0</v>
      </c>
      <c r="HD1056" s="453">
        <f t="shared" si="1126"/>
        <v>0</v>
      </c>
      <c r="HE1056" s="68"/>
    </row>
    <row r="1057" spans="13:213">
      <c r="M1057" s="49">
        <f t="shared" si="1120"/>
        <v>9</v>
      </c>
      <c r="N1057" s="201" t="str">
        <f t="shared" si="1110"/>
        <v/>
      </c>
      <c r="O1057" s="47" t="str">
        <f t="shared" si="1111"/>
        <v/>
      </c>
      <c r="P1057" s="47" t="str">
        <f t="shared" si="1112"/>
        <v/>
      </c>
      <c r="Q1057" s="47" t="str">
        <f t="shared" si="1113"/>
        <v/>
      </c>
      <c r="R1057" s="201" t="str">
        <f t="shared" si="1114"/>
        <v/>
      </c>
      <c r="AE1057" s="49">
        <f t="shared" si="1121"/>
        <v>9</v>
      </c>
      <c r="AF1057" s="201" t="str">
        <f t="shared" si="1115"/>
        <v/>
      </c>
      <c r="AG1057" s="47" t="str">
        <f t="shared" si="1116"/>
        <v/>
      </c>
      <c r="AH1057" s="47" t="str">
        <f t="shared" si="1117"/>
        <v/>
      </c>
      <c r="AI1057" s="47" t="str">
        <f t="shared" si="1118"/>
        <v/>
      </c>
      <c r="AJ1057" s="201">
        <f t="shared" si="1119"/>
        <v>1</v>
      </c>
      <c r="GS1057" s="48">
        <v>1</v>
      </c>
      <c r="GT1057" s="47">
        <v>1</v>
      </c>
      <c r="GU1057" s="97" t="s">
        <v>240</v>
      </c>
      <c r="GV1057" s="93">
        <f t="shared" si="1127"/>
        <v>8</v>
      </c>
      <c r="GW1057" s="47" t="s">
        <v>206</v>
      </c>
      <c r="GX1057" s="99" t="str">
        <f t="shared" si="1122"/>
        <v>Wd1</v>
      </c>
      <c r="GY1057" s="48">
        <f t="shared" si="1096"/>
        <v>0</v>
      </c>
      <c r="GZ1057" s="306">
        <f t="shared" si="1123"/>
        <v>0</v>
      </c>
      <c r="HA1057" s="95">
        <f t="shared" si="1128"/>
        <v>0</v>
      </c>
      <c r="HB1057" s="51">
        <f t="shared" si="1124"/>
        <v>0</v>
      </c>
      <c r="HC1057" s="51">
        <f t="shared" si="1125"/>
        <v>0</v>
      </c>
      <c r="HD1057" s="453">
        <f t="shared" si="1126"/>
        <v>0</v>
      </c>
      <c r="HE1057" s="68"/>
    </row>
    <row r="1058" spans="13:213">
      <c r="M1058" s="49">
        <f t="shared" si="1120"/>
        <v>9</v>
      </c>
      <c r="N1058" s="201" t="str">
        <f t="shared" si="1110"/>
        <v/>
      </c>
      <c r="O1058" s="47" t="str">
        <f t="shared" si="1111"/>
        <v/>
      </c>
      <c r="P1058" s="47" t="str">
        <f t="shared" si="1112"/>
        <v/>
      </c>
      <c r="Q1058" s="47" t="str">
        <f t="shared" si="1113"/>
        <v/>
      </c>
      <c r="R1058" s="201" t="str">
        <f t="shared" si="1114"/>
        <v/>
      </c>
      <c r="AE1058" s="49">
        <f t="shared" si="1121"/>
        <v>9</v>
      </c>
      <c r="AF1058" s="201" t="str">
        <f t="shared" si="1115"/>
        <v/>
      </c>
      <c r="AG1058" s="47" t="str">
        <f t="shared" si="1116"/>
        <v/>
      </c>
      <c r="AH1058" s="47" t="str">
        <f t="shared" si="1117"/>
        <v/>
      </c>
      <c r="AI1058" s="47" t="str">
        <f t="shared" si="1118"/>
        <v/>
      </c>
      <c r="AJ1058" s="201">
        <f t="shared" si="1119"/>
        <v>1</v>
      </c>
      <c r="GS1058" s="48">
        <v>2</v>
      </c>
      <c r="GT1058" s="47">
        <v>5</v>
      </c>
      <c r="GU1058" s="97" t="s">
        <v>240</v>
      </c>
      <c r="GV1058" s="93">
        <f t="shared" si="1127"/>
        <v>8</v>
      </c>
      <c r="GW1058" s="47" t="s">
        <v>206</v>
      </c>
      <c r="GX1058" s="99" t="str">
        <f t="shared" si="1122"/>
        <v>Pa5</v>
      </c>
      <c r="GY1058" s="48">
        <f t="shared" ref="GY1058:GY1121" si="1129">INDEX($AW$44:$BA$56,GS1058,GT1058)*GV1058*IF(GW1058="Scatter",$AM$19,1)</f>
        <v>16000</v>
      </c>
      <c r="GZ1058" s="306">
        <f t="shared" si="1123"/>
        <v>1952.1319753927676</v>
      </c>
      <c r="HA1058" s="95">
        <f t="shared" si="1128"/>
        <v>89692.90611858941</v>
      </c>
      <c r="HB1058" s="51">
        <f t="shared" si="1124"/>
        <v>1.5564061097934883E-5</v>
      </c>
      <c r="HC1058" s="51">
        <f t="shared" si="1125"/>
        <v>2.9731076648814073E-3</v>
      </c>
      <c r="HD1058" s="453">
        <f t="shared" si="1126"/>
        <v>0.78794882176592018</v>
      </c>
      <c r="HE1058" s="68"/>
    </row>
    <row r="1059" spans="13:213">
      <c r="M1059" s="49">
        <f t="shared" si="1120"/>
        <v>9</v>
      </c>
      <c r="N1059" s="201" t="str">
        <f t="shared" ref="N1059:N1087" si="1130">IF(AND(COUNTIF(H68:H70,$AL$26)=0,COUNTIF(H68:H70,$M1059)=0,H71&lt;&gt;""),1,"")</f>
        <v/>
      </c>
      <c r="O1059" s="47" t="str">
        <f t="shared" ref="O1059:O1087" si="1131">IF(AND(COUNTIF(I68:I71,$AL$26)=0,COUNTIF(I68:I71,$M1059)=0,I71&lt;&gt;""),1,"")</f>
        <v/>
      </c>
      <c r="P1059" s="47" t="str">
        <f t="shared" ref="P1059:P1087" si="1132">IF(AND(COUNTIF(J68:J71,$AL$26)=0,COUNTIF(J68:J71,$M1059)=0,J71&lt;&gt;""),1,"")</f>
        <v/>
      </c>
      <c r="Q1059" s="47" t="str">
        <f t="shared" ref="Q1059:Q1087" si="1133">IF(AND(COUNTIF(K68:K71,$AL$26)=0,COUNTIF(K68:K71,$M1059)=0,K71&lt;&gt;""),1,"")</f>
        <v/>
      </c>
      <c r="R1059" s="201" t="str">
        <f t="shared" ref="R1059:R1087" si="1134">IF(AND(COUNTIF(L68:L70,$AL$26)=0,COUNTIF(L68:L70,$M1059)=0,L71&lt;&gt;""),1,"")</f>
        <v/>
      </c>
      <c r="AE1059" s="49">
        <f t="shared" si="1121"/>
        <v>9</v>
      </c>
      <c r="AF1059" s="201" t="str">
        <f t="shared" ref="AF1059:AF1087" si="1135">IF(AND(COUNTIF(Z68:Z70,$AL$26)=0,COUNTIF(Z68:Z70,$AE1059)=0,Z71&lt;&gt;""),1,"")</f>
        <v/>
      </c>
      <c r="AG1059" s="47" t="str">
        <f t="shared" ref="AG1059:AG1087" si="1136">IF(AND(COUNTIF(AA68:AA71,$AL$26)=0,COUNTIF(AA68:AA71,$AE1059)=0,AA71&lt;&gt;""),1,"")</f>
        <v/>
      </c>
      <c r="AH1059" s="47" t="str">
        <f t="shared" ref="AH1059:AH1087" si="1137">IF(AND(COUNTIF(AB68:AB71,$AL$26)=0,COUNTIF(AB68:AB71,$AE1059)=0,AB71&lt;&gt;""),1,"")</f>
        <v/>
      </c>
      <c r="AI1059" s="47" t="str">
        <f t="shared" ref="AI1059:AI1087" si="1138">IF(AND(COUNTIF(AC68:AC71,$AL$26)=0,COUNTIF(AC68:AC71,$AE1059)=0,AC71&lt;&gt;""),1,"")</f>
        <v/>
      </c>
      <c r="AJ1059" s="201">
        <f t="shared" ref="AJ1059:AJ1087" si="1139">IF(AND(COUNTIF(AD68:AD70,$AL$26)=0,COUNTIF(AD68:AD70,$AE1059)=0,AD71&lt;&gt;""),1,"")</f>
        <v>1</v>
      </c>
      <c r="GS1059" s="48">
        <v>2</v>
      </c>
      <c r="GT1059" s="47">
        <v>4</v>
      </c>
      <c r="GU1059" s="97" t="s">
        <v>240</v>
      </c>
      <c r="GV1059" s="93">
        <f t="shared" si="1127"/>
        <v>8</v>
      </c>
      <c r="GW1059" s="47" t="s">
        <v>206</v>
      </c>
      <c r="GX1059" s="99" t="str">
        <f t="shared" si="1122"/>
        <v>Pa4</v>
      </c>
      <c r="GY1059" s="48">
        <f t="shared" si="1129"/>
        <v>4000</v>
      </c>
      <c r="GZ1059" s="306">
        <f t="shared" si="1123"/>
        <v>12851.535504669053</v>
      </c>
      <c r="HA1059" s="95">
        <f t="shared" si="1128"/>
        <v>13624.238904089532</v>
      </c>
      <c r="HB1059" s="51">
        <f t="shared" si="1124"/>
        <v>1.0246340222807132E-4</v>
      </c>
      <c r="HC1059" s="51">
        <f t="shared" si="1125"/>
        <v>4.8932396984506495E-3</v>
      </c>
      <c r="HD1059" s="453">
        <f t="shared" si="1126"/>
        <v>0.3182216862252833</v>
      </c>
      <c r="HE1059" s="68"/>
    </row>
    <row r="1060" spans="13:213">
      <c r="M1060" s="49">
        <f t="shared" ref="M1060:M1087" si="1140">M1059</f>
        <v>9</v>
      </c>
      <c r="N1060" s="201" t="str">
        <f t="shared" si="1130"/>
        <v/>
      </c>
      <c r="O1060" s="47" t="str">
        <f t="shared" si="1131"/>
        <v/>
      </c>
      <c r="P1060" s="47" t="str">
        <f t="shared" si="1132"/>
        <v/>
      </c>
      <c r="Q1060" s="47">
        <f t="shared" si="1133"/>
        <v>1</v>
      </c>
      <c r="R1060" s="201" t="str">
        <f t="shared" si="1134"/>
        <v/>
      </c>
      <c r="AE1060" s="49">
        <f t="shared" ref="AE1060:AE1087" si="1141">AE1059</f>
        <v>9</v>
      </c>
      <c r="AF1060" s="201" t="str">
        <f t="shared" si="1135"/>
        <v/>
      </c>
      <c r="AG1060" s="47" t="str">
        <f t="shared" si="1136"/>
        <v/>
      </c>
      <c r="AH1060" s="47" t="str">
        <f t="shared" si="1137"/>
        <v/>
      </c>
      <c r="AI1060" s="47">
        <f t="shared" si="1138"/>
        <v>1</v>
      </c>
      <c r="AJ1060" s="201">
        <f t="shared" si="1139"/>
        <v>1</v>
      </c>
      <c r="GS1060" s="48">
        <v>2</v>
      </c>
      <c r="GT1060" s="47">
        <v>3</v>
      </c>
      <c r="GU1060" s="97" t="s">
        <v>240</v>
      </c>
      <c r="GV1060" s="93">
        <f t="shared" si="1127"/>
        <v>8</v>
      </c>
      <c r="GW1060" s="47" t="s">
        <v>206</v>
      </c>
      <c r="GX1060" s="99" t="str">
        <f t="shared" si="1122"/>
        <v>Pa3</v>
      </c>
      <c r="GY1060" s="48">
        <f t="shared" si="1129"/>
        <v>800</v>
      </c>
      <c r="GZ1060" s="306">
        <f t="shared" si="1123"/>
        <v>39969.902196166928</v>
      </c>
      <c r="HA1060" s="95">
        <f t="shared" si="1128"/>
        <v>4380.6059154378208</v>
      </c>
      <c r="HB1060" s="51">
        <f t="shared" si="1124"/>
        <v>3.1867415098021685E-4</v>
      </c>
      <c r="HC1060" s="51">
        <f t="shared" si="1125"/>
        <v>3.043718971922342E-3</v>
      </c>
      <c r="HD1060" s="453">
        <f t="shared" si="1126"/>
        <v>3.5733643529246024E-2</v>
      </c>
      <c r="HE1060" s="68"/>
    </row>
    <row r="1061" spans="13:213">
      <c r="M1061" s="49">
        <f t="shared" si="1140"/>
        <v>9</v>
      </c>
      <c r="N1061" s="201" t="str">
        <f t="shared" si="1130"/>
        <v/>
      </c>
      <c r="O1061" s="47" t="str">
        <f t="shared" si="1131"/>
        <v/>
      </c>
      <c r="P1061" s="47" t="str">
        <f t="shared" si="1132"/>
        <v/>
      </c>
      <c r="Q1061" s="47">
        <f t="shared" si="1133"/>
        <v>1</v>
      </c>
      <c r="R1061" s="201" t="str">
        <f t="shared" si="1134"/>
        <v/>
      </c>
      <c r="AE1061" s="49">
        <f t="shared" si="1141"/>
        <v>9</v>
      </c>
      <c r="AF1061" s="201" t="str">
        <f t="shared" si="1135"/>
        <v/>
      </c>
      <c r="AG1061" s="47" t="str">
        <f t="shared" si="1136"/>
        <v/>
      </c>
      <c r="AH1061" s="47" t="str">
        <f t="shared" si="1137"/>
        <v/>
      </c>
      <c r="AI1061" s="47">
        <f t="shared" si="1138"/>
        <v>1</v>
      </c>
      <c r="AJ1061" s="201">
        <f t="shared" si="1139"/>
        <v>1</v>
      </c>
      <c r="GS1061" s="48">
        <v>2</v>
      </c>
      <c r="GT1061" s="47">
        <v>2</v>
      </c>
      <c r="GU1061" s="97" t="s">
        <v>240</v>
      </c>
      <c r="GV1061" s="93">
        <f t="shared" si="1127"/>
        <v>8</v>
      </c>
      <c r="GW1061" s="47" t="s">
        <v>206</v>
      </c>
      <c r="GX1061" s="99" t="str">
        <f t="shared" si="1122"/>
        <v>Pa2</v>
      </c>
      <c r="GY1061" s="48">
        <f t="shared" si="1129"/>
        <v>0</v>
      </c>
      <c r="GZ1061" s="306">
        <f t="shared" si="1123"/>
        <v>0</v>
      </c>
      <c r="HA1061" s="95">
        <f t="shared" si="1128"/>
        <v>0</v>
      </c>
      <c r="HB1061" s="51">
        <f t="shared" si="1124"/>
        <v>0</v>
      </c>
      <c r="HC1061" s="51">
        <f t="shared" si="1125"/>
        <v>0</v>
      </c>
      <c r="HD1061" s="453">
        <f t="shared" si="1126"/>
        <v>0</v>
      </c>
      <c r="HE1061" s="68"/>
    </row>
    <row r="1062" spans="13:213">
      <c r="M1062" s="49">
        <f t="shared" si="1140"/>
        <v>9</v>
      </c>
      <c r="N1062" s="201" t="str">
        <f t="shared" si="1130"/>
        <v/>
      </c>
      <c r="O1062" s="47" t="str">
        <f t="shared" si="1131"/>
        <v/>
      </c>
      <c r="P1062" s="47" t="str">
        <f t="shared" si="1132"/>
        <v/>
      </c>
      <c r="Q1062" s="47">
        <f t="shared" si="1133"/>
        <v>1</v>
      </c>
      <c r="R1062" s="201" t="str">
        <f t="shared" si="1134"/>
        <v/>
      </c>
      <c r="AE1062" s="49">
        <f t="shared" si="1141"/>
        <v>9</v>
      </c>
      <c r="AF1062" s="201" t="str">
        <f t="shared" si="1135"/>
        <v/>
      </c>
      <c r="AG1062" s="47" t="str">
        <f t="shared" si="1136"/>
        <v/>
      </c>
      <c r="AH1062" s="47" t="str">
        <f t="shared" si="1137"/>
        <v/>
      </c>
      <c r="AI1062" s="47">
        <f t="shared" si="1138"/>
        <v>1</v>
      </c>
      <c r="AJ1062" s="201">
        <f t="shared" si="1139"/>
        <v>1</v>
      </c>
      <c r="GS1062" s="48">
        <v>2</v>
      </c>
      <c r="GT1062" s="47">
        <v>1</v>
      </c>
      <c r="GU1062" s="97" t="s">
        <v>240</v>
      </c>
      <c r="GV1062" s="93">
        <f t="shared" si="1127"/>
        <v>8</v>
      </c>
      <c r="GW1062" s="47" t="s">
        <v>206</v>
      </c>
      <c r="GX1062" s="99" t="str">
        <f t="shared" si="1122"/>
        <v>Pa1</v>
      </c>
      <c r="GY1062" s="48">
        <f t="shared" si="1129"/>
        <v>0</v>
      </c>
      <c r="GZ1062" s="306">
        <f t="shared" si="1123"/>
        <v>0</v>
      </c>
      <c r="HA1062" s="95">
        <f t="shared" si="1128"/>
        <v>0</v>
      </c>
      <c r="HB1062" s="51">
        <f t="shared" si="1124"/>
        <v>0</v>
      </c>
      <c r="HC1062" s="51">
        <f t="shared" si="1125"/>
        <v>0</v>
      </c>
      <c r="HD1062" s="453">
        <f t="shared" si="1126"/>
        <v>0</v>
      </c>
      <c r="HE1062" s="68"/>
    </row>
    <row r="1063" spans="13:213">
      <c r="M1063" s="49">
        <f t="shared" si="1140"/>
        <v>9</v>
      </c>
      <c r="N1063" s="201" t="str">
        <f t="shared" si="1130"/>
        <v/>
      </c>
      <c r="O1063" s="47" t="str">
        <f t="shared" si="1131"/>
        <v/>
      </c>
      <c r="P1063" s="47" t="str">
        <f t="shared" si="1132"/>
        <v/>
      </c>
      <c r="Q1063" s="47" t="str">
        <f t="shared" si="1133"/>
        <v/>
      </c>
      <c r="R1063" s="201" t="str">
        <f t="shared" si="1134"/>
        <v/>
      </c>
      <c r="AE1063" s="49">
        <f t="shared" si="1141"/>
        <v>9</v>
      </c>
      <c r="AF1063" s="201" t="str">
        <f t="shared" si="1135"/>
        <v/>
      </c>
      <c r="AG1063" s="47" t="str">
        <f t="shared" si="1136"/>
        <v/>
      </c>
      <c r="AH1063" s="47" t="str">
        <f t="shared" si="1137"/>
        <v/>
      </c>
      <c r="AI1063" s="47" t="str">
        <f t="shared" si="1138"/>
        <v/>
      </c>
      <c r="AJ1063" s="201">
        <f t="shared" si="1139"/>
        <v>1</v>
      </c>
      <c r="GS1063" s="48">
        <v>3</v>
      </c>
      <c r="GT1063" s="47">
        <v>5</v>
      </c>
      <c r="GU1063" s="97" t="s">
        <v>240</v>
      </c>
      <c r="GV1063" s="93">
        <f t="shared" si="1127"/>
        <v>8</v>
      </c>
      <c r="GW1063" s="47" t="s">
        <v>206</v>
      </c>
      <c r="GX1063" s="99" t="str">
        <f t="shared" si="1122"/>
        <v>Pb5</v>
      </c>
      <c r="GY1063" s="48">
        <f t="shared" si="1129"/>
        <v>14400</v>
      </c>
      <c r="GZ1063" s="306">
        <f t="shared" si="1123"/>
        <v>1952.1319753927676</v>
      </c>
      <c r="HA1063" s="95">
        <f t="shared" si="1128"/>
        <v>89692.90611858941</v>
      </c>
      <c r="HB1063" s="51">
        <f t="shared" si="1124"/>
        <v>1.5564061097934883E-5</v>
      </c>
      <c r="HC1063" s="51">
        <f t="shared" si="1125"/>
        <v>2.6757968983932663E-3</v>
      </c>
      <c r="HD1063" s="453">
        <f t="shared" si="1126"/>
        <v>0.63780010884923433</v>
      </c>
      <c r="HE1063" s="68"/>
    </row>
    <row r="1064" spans="13:213">
      <c r="M1064" s="49">
        <f t="shared" si="1140"/>
        <v>9</v>
      </c>
      <c r="N1064" s="201" t="str">
        <f t="shared" si="1130"/>
        <v/>
      </c>
      <c r="O1064" s="47" t="str">
        <f t="shared" si="1131"/>
        <v/>
      </c>
      <c r="P1064" s="47" t="str">
        <f t="shared" si="1132"/>
        <v/>
      </c>
      <c r="Q1064" s="47" t="str">
        <f t="shared" si="1133"/>
        <v/>
      </c>
      <c r="R1064" s="201" t="str">
        <f t="shared" si="1134"/>
        <v/>
      </c>
      <c r="AE1064" s="49">
        <f t="shared" si="1141"/>
        <v>9</v>
      </c>
      <c r="AF1064" s="201" t="str">
        <f t="shared" si="1135"/>
        <v/>
      </c>
      <c r="AG1064" s="47" t="str">
        <f t="shared" si="1136"/>
        <v/>
      </c>
      <c r="AH1064" s="47" t="str">
        <f t="shared" si="1137"/>
        <v/>
      </c>
      <c r="AI1064" s="47" t="str">
        <f t="shared" si="1138"/>
        <v/>
      </c>
      <c r="AJ1064" s="201">
        <f t="shared" si="1139"/>
        <v>1</v>
      </c>
      <c r="GS1064" s="48">
        <v>3</v>
      </c>
      <c r="GT1064" s="47">
        <v>4</v>
      </c>
      <c r="GU1064" s="97" t="s">
        <v>240</v>
      </c>
      <c r="GV1064" s="93">
        <f t="shared" si="1127"/>
        <v>8</v>
      </c>
      <c r="GW1064" s="47" t="s">
        <v>206</v>
      </c>
      <c r="GX1064" s="99" t="str">
        <f t="shared" si="1122"/>
        <v>Pb4</v>
      </c>
      <c r="GY1064" s="48">
        <f t="shared" si="1129"/>
        <v>2400</v>
      </c>
      <c r="GZ1064" s="306">
        <f t="shared" si="1123"/>
        <v>9890.8020086566885</v>
      </c>
      <c r="HA1064" s="95">
        <f t="shared" si="1128"/>
        <v>17702.547260247913</v>
      </c>
      <c r="HB1064" s="51">
        <f t="shared" si="1124"/>
        <v>7.885790956287007E-5</v>
      </c>
      <c r="HC1064" s="51">
        <f t="shared" si="1125"/>
        <v>2.2595618253098697E-3</v>
      </c>
      <c r="HD1064" s="453">
        <f t="shared" si="1126"/>
        <v>8.6706196019911752E-2</v>
      </c>
      <c r="HE1064" s="68"/>
    </row>
    <row r="1065" spans="13:213">
      <c r="M1065" s="49">
        <f t="shared" si="1140"/>
        <v>9</v>
      </c>
      <c r="N1065" s="201" t="str">
        <f t="shared" si="1130"/>
        <v/>
      </c>
      <c r="O1065" s="47" t="str">
        <f t="shared" si="1131"/>
        <v/>
      </c>
      <c r="P1065" s="47" t="str">
        <f t="shared" si="1132"/>
        <v/>
      </c>
      <c r="Q1065" s="47" t="str">
        <f t="shared" si="1133"/>
        <v/>
      </c>
      <c r="R1065" s="201" t="str">
        <f t="shared" si="1134"/>
        <v/>
      </c>
      <c r="AE1065" s="49">
        <f t="shared" si="1141"/>
        <v>9</v>
      </c>
      <c r="AF1065" s="201" t="str">
        <f t="shared" si="1135"/>
        <v/>
      </c>
      <c r="AG1065" s="47" t="str">
        <f t="shared" si="1136"/>
        <v/>
      </c>
      <c r="AH1065" s="47" t="str">
        <f t="shared" si="1137"/>
        <v/>
      </c>
      <c r="AI1065" s="47" t="str">
        <f t="shared" si="1138"/>
        <v/>
      </c>
      <c r="AJ1065" s="201">
        <f t="shared" si="1139"/>
        <v>1</v>
      </c>
      <c r="GS1065" s="48">
        <v>3</v>
      </c>
      <c r="GT1065" s="47">
        <v>3</v>
      </c>
      <c r="GU1065" s="97" t="s">
        <v>240</v>
      </c>
      <c r="GV1065" s="93">
        <f t="shared" si="1127"/>
        <v>8</v>
      </c>
      <c r="GW1065" s="47" t="s">
        <v>206</v>
      </c>
      <c r="GX1065" s="99" t="str">
        <f t="shared" si="1122"/>
        <v>Pb3</v>
      </c>
      <c r="GY1065" s="48">
        <f t="shared" si="1129"/>
        <v>400</v>
      </c>
      <c r="GZ1065" s="306">
        <f t="shared" si="1123"/>
        <v>42190.452318176191</v>
      </c>
      <c r="HA1065" s="95">
        <f t="shared" si="1128"/>
        <v>4150.0477093621475</v>
      </c>
      <c r="HB1065" s="51">
        <f t="shared" si="1124"/>
        <v>3.363782704791177E-4</v>
      </c>
      <c r="HC1065" s="51">
        <f t="shared" si="1125"/>
        <v>1.6064072351812354E-3</v>
      </c>
      <c r="HD1065" s="453">
        <f t="shared" si="1126"/>
        <v>8.2314359244373084E-3</v>
      </c>
      <c r="HE1065" s="68"/>
    </row>
    <row r="1066" spans="13:213">
      <c r="M1066" s="49">
        <f t="shared" si="1140"/>
        <v>9</v>
      </c>
      <c r="N1066" s="201" t="str">
        <f t="shared" si="1130"/>
        <v/>
      </c>
      <c r="O1066" s="47" t="str">
        <f t="shared" si="1131"/>
        <v/>
      </c>
      <c r="P1066" s="47" t="str">
        <f t="shared" si="1132"/>
        <v/>
      </c>
      <c r="Q1066" s="47" t="str">
        <f t="shared" si="1133"/>
        <v/>
      </c>
      <c r="R1066" s="201" t="str">
        <f t="shared" si="1134"/>
        <v/>
      </c>
      <c r="AE1066" s="49">
        <f t="shared" si="1141"/>
        <v>9</v>
      </c>
      <c r="AF1066" s="201" t="str">
        <f t="shared" si="1135"/>
        <v/>
      </c>
      <c r="AG1066" s="47" t="str">
        <f t="shared" si="1136"/>
        <v/>
      </c>
      <c r="AH1066" s="47" t="str">
        <f t="shared" si="1137"/>
        <v/>
      </c>
      <c r="AI1066" s="47" t="str">
        <f t="shared" si="1138"/>
        <v/>
      </c>
      <c r="AJ1066" s="201">
        <f t="shared" si="1139"/>
        <v>1</v>
      </c>
      <c r="GS1066" s="48">
        <v>3</v>
      </c>
      <c r="GT1066" s="47">
        <v>2</v>
      </c>
      <c r="GU1066" s="97" t="s">
        <v>240</v>
      </c>
      <c r="GV1066" s="93">
        <f t="shared" si="1127"/>
        <v>8</v>
      </c>
      <c r="GW1066" s="47" t="s">
        <v>206</v>
      </c>
      <c r="GX1066" s="99" t="str">
        <f t="shared" si="1122"/>
        <v>Pb2</v>
      </c>
      <c r="GY1066" s="48">
        <f t="shared" si="1129"/>
        <v>0</v>
      </c>
      <c r="GZ1066" s="306">
        <f t="shared" si="1123"/>
        <v>0</v>
      </c>
      <c r="HA1066" s="95">
        <f t="shared" si="1128"/>
        <v>0</v>
      </c>
      <c r="HB1066" s="51">
        <f t="shared" si="1124"/>
        <v>0</v>
      </c>
      <c r="HC1066" s="51">
        <f t="shared" si="1125"/>
        <v>0</v>
      </c>
      <c r="HD1066" s="453">
        <f t="shared" si="1126"/>
        <v>0</v>
      </c>
      <c r="HE1066" s="68"/>
    </row>
    <row r="1067" spans="13:213">
      <c r="M1067" s="49">
        <f t="shared" si="1140"/>
        <v>9</v>
      </c>
      <c r="N1067" s="201" t="str">
        <f t="shared" si="1130"/>
        <v/>
      </c>
      <c r="O1067" s="47" t="str">
        <f t="shared" si="1131"/>
        <v/>
      </c>
      <c r="P1067" s="47" t="str">
        <f t="shared" si="1132"/>
        <v/>
      </c>
      <c r="Q1067" s="47" t="str">
        <f t="shared" si="1133"/>
        <v/>
      </c>
      <c r="R1067" s="201" t="str">
        <f t="shared" si="1134"/>
        <v/>
      </c>
      <c r="AE1067" s="49">
        <f t="shared" si="1141"/>
        <v>9</v>
      </c>
      <c r="AF1067" s="201" t="str">
        <f t="shared" si="1135"/>
        <v/>
      </c>
      <c r="AG1067" s="47" t="str">
        <f t="shared" si="1136"/>
        <v/>
      </c>
      <c r="AH1067" s="47" t="str">
        <f t="shared" si="1137"/>
        <v/>
      </c>
      <c r="AI1067" s="47" t="str">
        <f t="shared" si="1138"/>
        <v/>
      </c>
      <c r="AJ1067" s="201">
        <f t="shared" si="1139"/>
        <v>1</v>
      </c>
      <c r="GS1067" s="48">
        <v>3</v>
      </c>
      <c r="GT1067" s="47">
        <v>1</v>
      </c>
      <c r="GU1067" s="97" t="s">
        <v>240</v>
      </c>
      <c r="GV1067" s="93">
        <f t="shared" si="1127"/>
        <v>8</v>
      </c>
      <c r="GW1067" s="47" t="s">
        <v>206</v>
      </c>
      <c r="GX1067" s="99" t="str">
        <f t="shared" si="1122"/>
        <v>Pb1</v>
      </c>
      <c r="GY1067" s="48">
        <f t="shared" si="1129"/>
        <v>0</v>
      </c>
      <c r="GZ1067" s="306">
        <f t="shared" si="1123"/>
        <v>0</v>
      </c>
      <c r="HA1067" s="95">
        <f t="shared" si="1128"/>
        <v>0</v>
      </c>
      <c r="HB1067" s="51">
        <f t="shared" si="1124"/>
        <v>0</v>
      </c>
      <c r="HC1067" s="51">
        <f t="shared" si="1125"/>
        <v>0</v>
      </c>
      <c r="HD1067" s="453">
        <f t="shared" si="1126"/>
        <v>0</v>
      </c>
      <c r="HE1067" s="68"/>
    </row>
    <row r="1068" spans="13:213">
      <c r="M1068" s="49">
        <f t="shared" si="1140"/>
        <v>9</v>
      </c>
      <c r="N1068" s="201" t="str">
        <f t="shared" si="1130"/>
        <v/>
      </c>
      <c r="O1068" s="47" t="str">
        <f t="shared" si="1131"/>
        <v/>
      </c>
      <c r="P1068" s="47" t="str">
        <f t="shared" si="1132"/>
        <v/>
      </c>
      <c r="Q1068" s="47" t="str">
        <f t="shared" si="1133"/>
        <v/>
      </c>
      <c r="R1068" s="201" t="str">
        <f t="shared" si="1134"/>
        <v/>
      </c>
      <c r="AE1068" s="49">
        <f t="shared" si="1141"/>
        <v>9</v>
      </c>
      <c r="AF1068" s="201" t="str">
        <f t="shared" si="1135"/>
        <v/>
      </c>
      <c r="AG1068" s="47" t="str">
        <f t="shared" si="1136"/>
        <v/>
      </c>
      <c r="AH1068" s="47" t="str">
        <f t="shared" si="1137"/>
        <v/>
      </c>
      <c r="AI1068" s="47" t="str">
        <f t="shared" si="1138"/>
        <v/>
      </c>
      <c r="AJ1068" s="201">
        <f t="shared" si="1139"/>
        <v>1</v>
      </c>
      <c r="GS1068" s="48">
        <v>4</v>
      </c>
      <c r="GT1068" s="47">
        <v>5</v>
      </c>
      <c r="GU1068" s="97" t="s">
        <v>240</v>
      </c>
      <c r="GV1068" s="93">
        <f t="shared" si="1127"/>
        <v>8</v>
      </c>
      <c r="GW1068" s="47" t="s">
        <v>206</v>
      </c>
      <c r="GX1068" s="99" t="str">
        <f t="shared" si="1122"/>
        <v>Pc5</v>
      </c>
      <c r="GY1068" s="48">
        <f t="shared" si="1129"/>
        <v>14400</v>
      </c>
      <c r="GZ1068" s="306">
        <f t="shared" si="1123"/>
        <v>3123.4111606284287</v>
      </c>
      <c r="HA1068" s="95">
        <f t="shared" si="1128"/>
        <v>56058.066324118372</v>
      </c>
      <c r="HB1068" s="51">
        <f t="shared" si="1124"/>
        <v>2.4902497756695819E-5</v>
      </c>
      <c r="HC1068" s="51">
        <f t="shared" si="1125"/>
        <v>4.2812750374292274E-3</v>
      </c>
      <c r="HD1068" s="453">
        <f t="shared" si="1126"/>
        <v>1.020480174158775</v>
      </c>
      <c r="HE1068" s="68"/>
    </row>
    <row r="1069" spans="13:213">
      <c r="M1069" s="49">
        <f t="shared" si="1140"/>
        <v>9</v>
      </c>
      <c r="N1069" s="201" t="str">
        <f t="shared" si="1130"/>
        <v/>
      </c>
      <c r="O1069" s="47" t="str">
        <f t="shared" si="1131"/>
        <v/>
      </c>
      <c r="P1069" s="47" t="str">
        <f t="shared" si="1132"/>
        <v/>
      </c>
      <c r="Q1069" s="47" t="str">
        <f t="shared" si="1133"/>
        <v/>
      </c>
      <c r="R1069" s="201" t="str">
        <f t="shared" si="1134"/>
        <v/>
      </c>
      <c r="AE1069" s="49">
        <f t="shared" si="1141"/>
        <v>9</v>
      </c>
      <c r="AF1069" s="201" t="str">
        <f t="shared" si="1135"/>
        <v/>
      </c>
      <c r="AG1069" s="47" t="str">
        <f t="shared" si="1136"/>
        <v/>
      </c>
      <c r="AH1069" s="47" t="str">
        <f t="shared" si="1137"/>
        <v/>
      </c>
      <c r="AI1069" s="47" t="str">
        <f t="shared" si="1138"/>
        <v/>
      </c>
      <c r="AJ1069" s="201">
        <f t="shared" si="1139"/>
        <v>1</v>
      </c>
      <c r="GS1069" s="48">
        <v>4</v>
      </c>
      <c r="GT1069" s="47">
        <v>4</v>
      </c>
      <c r="GU1069" s="97" t="s">
        <v>240</v>
      </c>
      <c r="GV1069" s="93">
        <f t="shared" si="1127"/>
        <v>8</v>
      </c>
      <c r="GW1069" s="47" t="s">
        <v>206</v>
      </c>
      <c r="GX1069" s="99" t="str">
        <f t="shared" si="1122"/>
        <v>Pc4</v>
      </c>
      <c r="GY1069" s="48">
        <f t="shared" si="1129"/>
        <v>2400</v>
      </c>
      <c r="GZ1069" s="306">
        <f t="shared" si="1123"/>
        <v>12667.167484770847</v>
      </c>
      <c r="HA1069" s="95">
        <f t="shared" si="1128"/>
        <v>13822.536901837409</v>
      </c>
      <c r="HB1069" s="51">
        <f t="shared" si="1124"/>
        <v>1.0099346312437747E-4</v>
      </c>
      <c r="HC1069" s="51">
        <f t="shared" si="1125"/>
        <v>2.893824793817903E-3</v>
      </c>
      <c r="HD1069" s="453">
        <f t="shared" si="1126"/>
        <v>0.11104477735883433</v>
      </c>
      <c r="HE1069" s="68"/>
    </row>
    <row r="1070" spans="13:213">
      <c r="M1070" s="49">
        <f t="shared" si="1140"/>
        <v>9</v>
      </c>
      <c r="N1070" s="201" t="str">
        <f t="shared" si="1130"/>
        <v/>
      </c>
      <c r="O1070" s="47" t="str">
        <f t="shared" si="1131"/>
        <v/>
      </c>
      <c r="P1070" s="47" t="str">
        <f t="shared" si="1132"/>
        <v/>
      </c>
      <c r="Q1070" s="47" t="str">
        <f t="shared" si="1133"/>
        <v/>
      </c>
      <c r="R1070" s="201" t="str">
        <f t="shared" si="1134"/>
        <v/>
      </c>
      <c r="AE1070" s="49">
        <f t="shared" si="1141"/>
        <v>9</v>
      </c>
      <c r="AF1070" s="201" t="str">
        <f t="shared" si="1135"/>
        <v/>
      </c>
      <c r="AG1070" s="47" t="str">
        <f t="shared" si="1136"/>
        <v/>
      </c>
      <c r="AH1070" s="47" t="str">
        <f t="shared" si="1137"/>
        <v/>
      </c>
      <c r="AI1070" s="47" t="str">
        <f t="shared" si="1138"/>
        <v/>
      </c>
      <c r="AJ1070" s="201">
        <f t="shared" si="1139"/>
        <v>1</v>
      </c>
      <c r="GS1070" s="48">
        <v>4</v>
      </c>
      <c r="GT1070" s="47">
        <v>3</v>
      </c>
      <c r="GU1070" s="97" t="s">
        <v>240</v>
      </c>
      <c r="GV1070" s="93">
        <f t="shared" si="1127"/>
        <v>8</v>
      </c>
      <c r="GW1070" s="47" t="s">
        <v>206</v>
      </c>
      <c r="GX1070" s="99" t="str">
        <f t="shared" si="1122"/>
        <v>Pc3</v>
      </c>
      <c r="GY1070" s="48">
        <f t="shared" si="1129"/>
        <v>240</v>
      </c>
      <c r="GZ1070" s="306">
        <f t="shared" si="1123"/>
        <v>78952.893226996384</v>
      </c>
      <c r="HA1070" s="95">
        <f t="shared" si="1128"/>
        <v>2217.6817446903974</v>
      </c>
      <c r="HB1070" s="51">
        <f t="shared" si="1124"/>
        <v>6.2947980440536649E-4</v>
      </c>
      <c r="HC1070" s="51">
        <f t="shared" si="1125"/>
        <v>1.8036853166947208E-3</v>
      </c>
      <c r="HD1070" s="453">
        <f t="shared" si="1126"/>
        <v>4.5543402913818852E-3</v>
      </c>
      <c r="HE1070" s="68"/>
    </row>
    <row r="1071" spans="13:213">
      <c r="M1071" s="49">
        <f t="shared" si="1140"/>
        <v>9</v>
      </c>
      <c r="N1071" s="201" t="str">
        <f t="shared" si="1130"/>
        <v/>
      </c>
      <c r="O1071" s="47" t="str">
        <f t="shared" si="1131"/>
        <v/>
      </c>
      <c r="P1071" s="47" t="str">
        <f t="shared" si="1132"/>
        <v/>
      </c>
      <c r="Q1071" s="47" t="str">
        <f t="shared" si="1133"/>
        <v/>
      </c>
      <c r="R1071" s="201" t="str">
        <f t="shared" si="1134"/>
        <v/>
      </c>
      <c r="AE1071" s="49">
        <f t="shared" si="1141"/>
        <v>9</v>
      </c>
      <c r="AF1071" s="201" t="str">
        <f t="shared" si="1135"/>
        <v/>
      </c>
      <c r="AG1071" s="47" t="str">
        <f t="shared" si="1136"/>
        <v/>
      </c>
      <c r="AH1071" s="47" t="str">
        <f t="shared" si="1137"/>
        <v/>
      </c>
      <c r="AI1071" s="47" t="str">
        <f t="shared" si="1138"/>
        <v/>
      </c>
      <c r="AJ1071" s="201">
        <f t="shared" si="1139"/>
        <v>1</v>
      </c>
      <c r="GS1071" s="48">
        <v>4</v>
      </c>
      <c r="GT1071" s="47">
        <v>2</v>
      </c>
      <c r="GU1071" s="97" t="s">
        <v>240</v>
      </c>
      <c r="GV1071" s="93">
        <f t="shared" si="1127"/>
        <v>8</v>
      </c>
      <c r="GW1071" s="47" t="s">
        <v>206</v>
      </c>
      <c r="GX1071" s="99" t="str">
        <f t="shared" si="1122"/>
        <v>Pc2</v>
      </c>
      <c r="GY1071" s="48">
        <f t="shared" si="1129"/>
        <v>0</v>
      </c>
      <c r="GZ1071" s="306">
        <f t="shared" si="1123"/>
        <v>0</v>
      </c>
      <c r="HA1071" s="95">
        <f t="shared" si="1128"/>
        <v>0</v>
      </c>
      <c r="HB1071" s="51">
        <f t="shared" si="1124"/>
        <v>0</v>
      </c>
      <c r="HC1071" s="51">
        <f t="shared" si="1125"/>
        <v>0</v>
      </c>
      <c r="HD1071" s="453">
        <f t="shared" si="1126"/>
        <v>0</v>
      </c>
      <c r="HE1071" s="68"/>
    </row>
    <row r="1072" spans="13:213">
      <c r="M1072" s="49">
        <f t="shared" si="1140"/>
        <v>9</v>
      </c>
      <c r="N1072" s="201" t="str">
        <f t="shared" si="1130"/>
        <v/>
      </c>
      <c r="O1072" s="47" t="str">
        <f t="shared" si="1131"/>
        <v/>
      </c>
      <c r="P1072" s="47" t="str">
        <f t="shared" si="1132"/>
        <v/>
      </c>
      <c r="Q1072" s="47" t="str">
        <f t="shared" si="1133"/>
        <v/>
      </c>
      <c r="R1072" s="201" t="str">
        <f t="shared" si="1134"/>
        <v/>
      </c>
      <c r="AE1072" s="49">
        <f t="shared" si="1141"/>
        <v>9</v>
      </c>
      <c r="AF1072" s="201" t="str">
        <f t="shared" si="1135"/>
        <v/>
      </c>
      <c r="AG1072" s="47" t="str">
        <f t="shared" si="1136"/>
        <v/>
      </c>
      <c r="AH1072" s="47" t="str">
        <f t="shared" si="1137"/>
        <v/>
      </c>
      <c r="AI1072" s="47" t="str">
        <f t="shared" si="1138"/>
        <v/>
      </c>
      <c r="AJ1072" s="201">
        <f t="shared" si="1139"/>
        <v>1</v>
      </c>
      <c r="GS1072" s="48">
        <v>4</v>
      </c>
      <c r="GT1072" s="47">
        <v>1</v>
      </c>
      <c r="GU1072" s="97" t="s">
        <v>240</v>
      </c>
      <c r="GV1072" s="93">
        <f t="shared" si="1127"/>
        <v>8</v>
      </c>
      <c r="GW1072" s="47" t="s">
        <v>206</v>
      </c>
      <c r="GX1072" s="99" t="str">
        <f t="shared" si="1122"/>
        <v>Pc1</v>
      </c>
      <c r="GY1072" s="48">
        <f t="shared" si="1129"/>
        <v>0</v>
      </c>
      <c r="GZ1072" s="306">
        <f t="shared" si="1123"/>
        <v>0</v>
      </c>
      <c r="HA1072" s="95">
        <f t="shared" si="1128"/>
        <v>0</v>
      </c>
      <c r="HB1072" s="51">
        <f t="shared" si="1124"/>
        <v>0</v>
      </c>
      <c r="HC1072" s="51">
        <f t="shared" si="1125"/>
        <v>0</v>
      </c>
      <c r="HD1072" s="453">
        <f t="shared" si="1126"/>
        <v>0</v>
      </c>
      <c r="HE1072" s="68"/>
    </row>
    <row r="1073" spans="13:213">
      <c r="M1073" s="49">
        <f t="shared" si="1140"/>
        <v>9</v>
      </c>
      <c r="N1073" s="201" t="str">
        <f t="shared" si="1130"/>
        <v/>
      </c>
      <c r="O1073" s="47" t="str">
        <f t="shared" si="1131"/>
        <v/>
      </c>
      <c r="P1073" s="47" t="str">
        <f t="shared" si="1132"/>
        <v/>
      </c>
      <c r="Q1073" s="47" t="str">
        <f t="shared" si="1133"/>
        <v/>
      </c>
      <c r="R1073" s="201" t="str">
        <f t="shared" si="1134"/>
        <v/>
      </c>
      <c r="AE1073" s="49">
        <f t="shared" si="1141"/>
        <v>9</v>
      </c>
      <c r="AF1073" s="201" t="str">
        <f t="shared" si="1135"/>
        <v/>
      </c>
      <c r="AG1073" s="47" t="str">
        <f t="shared" si="1136"/>
        <v/>
      </c>
      <c r="AH1073" s="47" t="str">
        <f t="shared" si="1137"/>
        <v/>
      </c>
      <c r="AI1073" s="47" t="str">
        <f t="shared" si="1138"/>
        <v/>
      </c>
      <c r="AJ1073" s="201">
        <f t="shared" si="1139"/>
        <v>1</v>
      </c>
      <c r="GS1073" s="48">
        <v>5</v>
      </c>
      <c r="GT1073" s="47">
        <v>5</v>
      </c>
      <c r="GU1073" s="97" t="s">
        <v>240</v>
      </c>
      <c r="GV1073" s="93">
        <f t="shared" si="1127"/>
        <v>8</v>
      </c>
      <c r="GW1073" s="47" t="s">
        <v>206</v>
      </c>
      <c r="GX1073" s="99" t="str">
        <f t="shared" si="1122"/>
        <v>Pd5</v>
      </c>
      <c r="GY1073" s="48">
        <f t="shared" si="1129"/>
        <v>2400</v>
      </c>
      <c r="GZ1073" s="306">
        <f t="shared" si="1123"/>
        <v>18740.466963770574</v>
      </c>
      <c r="HA1073" s="95">
        <f t="shared" si="1128"/>
        <v>9343.0110540197275</v>
      </c>
      <c r="HB1073" s="51">
        <f t="shared" si="1124"/>
        <v>1.4941498654017491E-4</v>
      </c>
      <c r="HC1073" s="51">
        <f t="shared" si="1125"/>
        <v>4.2812750374292274E-3</v>
      </c>
      <c r="HD1073" s="453">
        <f t="shared" si="1126"/>
        <v>0.16428542403772758</v>
      </c>
      <c r="HE1073" s="68"/>
    </row>
    <row r="1074" spans="13:213">
      <c r="M1074" s="49">
        <f t="shared" si="1140"/>
        <v>9</v>
      </c>
      <c r="N1074" s="201" t="str">
        <f t="shared" si="1130"/>
        <v/>
      </c>
      <c r="O1074" s="47" t="str">
        <f t="shared" si="1131"/>
        <v/>
      </c>
      <c r="P1074" s="47" t="str">
        <f t="shared" si="1132"/>
        <v/>
      </c>
      <c r="Q1074" s="47" t="str">
        <f t="shared" si="1133"/>
        <v/>
      </c>
      <c r="R1074" s="201" t="str">
        <f t="shared" si="1134"/>
        <v/>
      </c>
      <c r="AE1074" s="49">
        <f t="shared" si="1141"/>
        <v>9</v>
      </c>
      <c r="AF1074" s="201" t="str">
        <f t="shared" si="1135"/>
        <v/>
      </c>
      <c r="AG1074" s="47" t="str">
        <f t="shared" si="1136"/>
        <v/>
      </c>
      <c r="AH1074" s="47" t="str">
        <f t="shared" si="1137"/>
        <v/>
      </c>
      <c r="AI1074" s="47" t="str">
        <f t="shared" si="1138"/>
        <v/>
      </c>
      <c r="AJ1074" s="201">
        <f t="shared" si="1139"/>
        <v>1</v>
      </c>
      <c r="GS1074" s="48">
        <v>5</v>
      </c>
      <c r="GT1074" s="47">
        <v>4</v>
      </c>
      <c r="GU1074" s="97" t="s">
        <v>240</v>
      </c>
      <c r="GV1074" s="93">
        <f t="shared" si="1127"/>
        <v>8</v>
      </c>
      <c r="GW1074" s="47" t="s">
        <v>206</v>
      </c>
      <c r="GX1074" s="99" t="str">
        <f t="shared" si="1122"/>
        <v>Pd4</v>
      </c>
      <c r="GY1074" s="48">
        <f t="shared" si="1129"/>
        <v>800</v>
      </c>
      <c r="GZ1074" s="306">
        <f t="shared" si="1123"/>
        <v>28631.268972427257</v>
      </c>
      <c r="HA1074" s="95">
        <f t="shared" si="1128"/>
        <v>6115.4254171765515</v>
      </c>
      <c r="HB1074" s="51">
        <f t="shared" si="1124"/>
        <v>2.2827289610304497E-4</v>
      </c>
      <c r="HC1074" s="51">
        <f t="shared" si="1125"/>
        <v>2.1802789542463654E-3</v>
      </c>
      <c r="HD1074" s="453">
        <f t="shared" si="1126"/>
        <v>2.559674912961863E-2</v>
      </c>
      <c r="HE1074" s="68"/>
    </row>
    <row r="1075" spans="13:213">
      <c r="M1075" s="49">
        <f t="shared" si="1140"/>
        <v>9</v>
      </c>
      <c r="N1075" s="201" t="str">
        <f t="shared" si="1130"/>
        <v/>
      </c>
      <c r="O1075" s="47" t="str">
        <f t="shared" si="1131"/>
        <v/>
      </c>
      <c r="P1075" s="47" t="str">
        <f t="shared" si="1132"/>
        <v/>
      </c>
      <c r="Q1075" s="47" t="str">
        <f t="shared" si="1133"/>
        <v/>
      </c>
      <c r="R1075" s="201" t="str">
        <f t="shared" si="1134"/>
        <v/>
      </c>
      <c r="AE1075" s="49">
        <f t="shared" si="1141"/>
        <v>9</v>
      </c>
      <c r="AF1075" s="201" t="str">
        <f t="shared" si="1135"/>
        <v/>
      </c>
      <c r="AG1075" s="47" t="str">
        <f t="shared" si="1136"/>
        <v/>
      </c>
      <c r="AH1075" s="47" t="str">
        <f t="shared" si="1137"/>
        <v/>
      </c>
      <c r="AI1075" s="47" t="str">
        <f t="shared" si="1138"/>
        <v/>
      </c>
      <c r="AJ1075" s="201">
        <f t="shared" si="1139"/>
        <v>1</v>
      </c>
      <c r="GS1075" s="48">
        <v>5</v>
      </c>
      <c r="GT1075" s="47">
        <v>3</v>
      </c>
      <c r="GU1075" s="97" t="s">
        <v>240</v>
      </c>
      <c r="GV1075" s="93">
        <f t="shared" si="1127"/>
        <v>8</v>
      </c>
      <c r="GW1075" s="47" t="s">
        <v>206</v>
      </c>
      <c r="GX1075" s="99" t="str">
        <f t="shared" si="1122"/>
        <v>Pd3</v>
      </c>
      <c r="GY1075" s="48">
        <f t="shared" si="1129"/>
        <v>240</v>
      </c>
      <c r="GZ1075" s="306">
        <f t="shared" si="1123"/>
        <v>60695.036668253473</v>
      </c>
      <c r="HA1075" s="95">
        <f t="shared" si="1128"/>
        <v>2884.7892613858826</v>
      </c>
      <c r="HB1075" s="51">
        <f t="shared" si="1124"/>
        <v>4.8391259963662548E-4</v>
      </c>
      <c r="HC1075" s="51">
        <f t="shared" si="1125"/>
        <v>1.3865830872090666E-3</v>
      </c>
      <c r="HD1075" s="453">
        <f t="shared" si="1126"/>
        <v>3.5011490989998242E-3</v>
      </c>
      <c r="HE1075" s="68"/>
    </row>
    <row r="1076" spans="13:213">
      <c r="M1076" s="49">
        <f t="shared" si="1140"/>
        <v>9</v>
      </c>
      <c r="N1076" s="201" t="str">
        <f t="shared" si="1130"/>
        <v/>
      </c>
      <c r="O1076" s="47" t="str">
        <f t="shared" si="1131"/>
        <v/>
      </c>
      <c r="P1076" s="47" t="str">
        <f t="shared" si="1132"/>
        <v/>
      </c>
      <c r="Q1076" s="47" t="str">
        <f t="shared" si="1133"/>
        <v/>
      </c>
      <c r="R1076" s="201" t="str">
        <f t="shared" si="1134"/>
        <v/>
      </c>
      <c r="AE1076" s="49">
        <f t="shared" si="1141"/>
        <v>9</v>
      </c>
      <c r="AF1076" s="201" t="str">
        <f t="shared" si="1135"/>
        <v/>
      </c>
      <c r="AG1076" s="47" t="str">
        <f t="shared" si="1136"/>
        <v/>
      </c>
      <c r="AH1076" s="47" t="str">
        <f t="shared" si="1137"/>
        <v/>
      </c>
      <c r="AI1076" s="47" t="str">
        <f t="shared" si="1138"/>
        <v/>
      </c>
      <c r="AJ1076" s="201">
        <f t="shared" si="1139"/>
        <v>1</v>
      </c>
      <c r="GS1076" s="48">
        <v>5</v>
      </c>
      <c r="GT1076" s="47">
        <v>2</v>
      </c>
      <c r="GU1076" s="97" t="s">
        <v>240</v>
      </c>
      <c r="GV1076" s="93">
        <f t="shared" si="1127"/>
        <v>8</v>
      </c>
      <c r="GW1076" s="47" t="s">
        <v>206</v>
      </c>
      <c r="GX1076" s="99" t="str">
        <f t="shared" si="1122"/>
        <v>Pd2</v>
      </c>
      <c r="GY1076" s="48">
        <f t="shared" si="1129"/>
        <v>0</v>
      </c>
      <c r="GZ1076" s="306">
        <f t="shared" si="1123"/>
        <v>0</v>
      </c>
      <c r="HA1076" s="95">
        <f t="shared" si="1128"/>
        <v>0</v>
      </c>
      <c r="HB1076" s="51">
        <f t="shared" si="1124"/>
        <v>0</v>
      </c>
      <c r="HC1076" s="51">
        <f t="shared" si="1125"/>
        <v>0</v>
      </c>
      <c r="HD1076" s="453">
        <f t="shared" si="1126"/>
        <v>0</v>
      </c>
      <c r="HE1076" s="68"/>
    </row>
    <row r="1077" spans="13:213">
      <c r="M1077" s="49">
        <f t="shared" si="1140"/>
        <v>9</v>
      </c>
      <c r="N1077" s="201" t="str">
        <f t="shared" si="1130"/>
        <v/>
      </c>
      <c r="O1077" s="47" t="str">
        <f t="shared" si="1131"/>
        <v/>
      </c>
      <c r="P1077" s="47" t="str">
        <f t="shared" si="1132"/>
        <v/>
      </c>
      <c r="Q1077" s="47" t="str">
        <f t="shared" si="1133"/>
        <v/>
      </c>
      <c r="R1077" s="201" t="str">
        <f t="shared" si="1134"/>
        <v/>
      </c>
      <c r="AE1077" s="49">
        <f t="shared" si="1141"/>
        <v>9</v>
      </c>
      <c r="AF1077" s="201" t="str">
        <f t="shared" si="1135"/>
        <v/>
      </c>
      <c r="AG1077" s="47" t="str">
        <f t="shared" si="1136"/>
        <v/>
      </c>
      <c r="AH1077" s="47" t="str">
        <f t="shared" si="1137"/>
        <v/>
      </c>
      <c r="AI1077" s="47" t="str">
        <f t="shared" si="1138"/>
        <v/>
      </c>
      <c r="AJ1077" s="201">
        <f t="shared" si="1139"/>
        <v>1</v>
      </c>
      <c r="GS1077" s="48">
        <v>5</v>
      </c>
      <c r="GT1077" s="47">
        <v>1</v>
      </c>
      <c r="GU1077" s="97" t="s">
        <v>240</v>
      </c>
      <c r="GV1077" s="93">
        <f t="shared" si="1127"/>
        <v>8</v>
      </c>
      <c r="GW1077" s="47" t="s">
        <v>206</v>
      </c>
      <c r="GX1077" s="99" t="str">
        <f t="shared" si="1122"/>
        <v>Pd1</v>
      </c>
      <c r="GY1077" s="48">
        <f t="shared" si="1129"/>
        <v>0</v>
      </c>
      <c r="GZ1077" s="306">
        <f t="shared" si="1123"/>
        <v>0</v>
      </c>
      <c r="HA1077" s="95">
        <f t="shared" si="1128"/>
        <v>0</v>
      </c>
      <c r="HB1077" s="51">
        <f t="shared" si="1124"/>
        <v>0</v>
      </c>
      <c r="HC1077" s="51">
        <f t="shared" si="1125"/>
        <v>0</v>
      </c>
      <c r="HD1077" s="453">
        <f t="shared" si="1126"/>
        <v>0</v>
      </c>
      <c r="HE1077" s="68"/>
    </row>
    <row r="1078" spans="13:213">
      <c r="M1078" s="49">
        <f t="shared" si="1140"/>
        <v>9</v>
      </c>
      <c r="N1078" s="201" t="str">
        <f t="shared" si="1130"/>
        <v/>
      </c>
      <c r="O1078" s="47" t="str">
        <f t="shared" si="1131"/>
        <v/>
      </c>
      <c r="P1078" s="47" t="str">
        <f t="shared" si="1132"/>
        <v/>
      </c>
      <c r="Q1078" s="47" t="str">
        <f t="shared" si="1133"/>
        <v/>
      </c>
      <c r="R1078" s="201" t="str">
        <f t="shared" si="1134"/>
        <v/>
      </c>
      <c r="AE1078" s="49">
        <f t="shared" si="1141"/>
        <v>9</v>
      </c>
      <c r="AF1078" s="201" t="str">
        <f t="shared" si="1135"/>
        <v/>
      </c>
      <c r="AG1078" s="47" t="str">
        <f t="shared" si="1136"/>
        <v/>
      </c>
      <c r="AH1078" s="47" t="str">
        <f t="shared" si="1137"/>
        <v/>
      </c>
      <c r="AI1078" s="47" t="str">
        <f t="shared" si="1138"/>
        <v/>
      </c>
      <c r="AJ1078" s="201">
        <f t="shared" si="1139"/>
        <v>1</v>
      </c>
      <c r="GS1078" s="48">
        <v>6</v>
      </c>
      <c r="GT1078" s="47">
        <v>5</v>
      </c>
      <c r="GU1078" s="97" t="s">
        <v>240</v>
      </c>
      <c r="GV1078" s="93">
        <f t="shared" si="1127"/>
        <v>8</v>
      </c>
      <c r="GW1078" s="47" t="s">
        <v>206</v>
      </c>
      <c r="GX1078" s="99" t="str">
        <f t="shared" si="1122"/>
        <v>Pe5</v>
      </c>
      <c r="GY1078" s="48">
        <f t="shared" si="1129"/>
        <v>2400</v>
      </c>
      <c r="GZ1078" s="306">
        <f t="shared" si="1123"/>
        <v>17352.284225713494</v>
      </c>
      <c r="HA1078" s="95">
        <f t="shared" si="1128"/>
        <v>10090.451938341306</v>
      </c>
      <c r="HB1078" s="51">
        <f t="shared" si="1124"/>
        <v>1.3834720975942124E-4</v>
      </c>
      <c r="HC1078" s="51">
        <f t="shared" si="1125"/>
        <v>3.9641435531752112E-3</v>
      </c>
      <c r="HD1078" s="453">
        <f t="shared" si="1126"/>
        <v>0.15211613336826629</v>
      </c>
      <c r="HE1078" s="68"/>
    </row>
    <row r="1079" spans="13:213">
      <c r="M1079" s="49">
        <f t="shared" si="1140"/>
        <v>9</v>
      </c>
      <c r="N1079" s="201" t="str">
        <f t="shared" si="1130"/>
        <v/>
      </c>
      <c r="O1079" s="47" t="str">
        <f t="shared" si="1131"/>
        <v/>
      </c>
      <c r="P1079" s="47" t="str">
        <f t="shared" si="1132"/>
        <v/>
      </c>
      <c r="Q1079" s="47" t="str">
        <f t="shared" si="1133"/>
        <v/>
      </c>
      <c r="R1079" s="201" t="str">
        <f t="shared" si="1134"/>
        <v/>
      </c>
      <c r="AE1079" s="49">
        <f t="shared" si="1141"/>
        <v>9</v>
      </c>
      <c r="AF1079" s="201" t="str">
        <f t="shared" si="1135"/>
        <v/>
      </c>
      <c r="AG1079" s="47" t="str">
        <f t="shared" si="1136"/>
        <v/>
      </c>
      <c r="AH1079" s="47" t="str">
        <f t="shared" si="1137"/>
        <v/>
      </c>
      <c r="AI1079" s="47" t="str">
        <f t="shared" si="1138"/>
        <v/>
      </c>
      <c r="AJ1079" s="201">
        <f t="shared" si="1139"/>
        <v>1</v>
      </c>
      <c r="GS1079" s="48">
        <v>6</v>
      </c>
      <c r="GT1079" s="47">
        <v>4</v>
      </c>
      <c r="GU1079" s="97" t="s">
        <v>240</v>
      </c>
      <c r="GV1079" s="93">
        <f t="shared" si="1127"/>
        <v>8</v>
      </c>
      <c r="GW1079" s="47" t="s">
        <v>206</v>
      </c>
      <c r="GX1079" s="99" t="str">
        <f t="shared" si="1122"/>
        <v>Pe4</v>
      </c>
      <c r="GY1079" s="48">
        <f t="shared" si="1129"/>
        <v>800</v>
      </c>
      <c r="GZ1079" s="306">
        <f t="shared" si="1123"/>
        <v>114235.87115261384</v>
      </c>
      <c r="HA1079" s="95">
        <f t="shared" si="1128"/>
        <v>1532.7268767100718</v>
      </c>
      <c r="HB1079" s="51">
        <f t="shared" si="1124"/>
        <v>9.1078579758285642E-4</v>
      </c>
      <c r="HC1079" s="51">
        <f t="shared" si="1125"/>
        <v>8.6990927972456014E-3</v>
      </c>
      <c r="HD1079" s="453">
        <f t="shared" si="1126"/>
        <v>0.10212844349696326</v>
      </c>
      <c r="HE1079" s="68"/>
    </row>
    <row r="1080" spans="13:213">
      <c r="M1080" s="49">
        <f t="shared" si="1140"/>
        <v>9</v>
      </c>
      <c r="N1080" s="201" t="str">
        <f t="shared" si="1130"/>
        <v/>
      </c>
      <c r="O1080" s="47" t="str">
        <f t="shared" si="1131"/>
        <v/>
      </c>
      <c r="P1080" s="47" t="str">
        <f t="shared" si="1132"/>
        <v/>
      </c>
      <c r="Q1080" s="47" t="str">
        <f t="shared" si="1133"/>
        <v/>
      </c>
      <c r="R1080" s="201" t="str">
        <f t="shared" si="1134"/>
        <v/>
      </c>
      <c r="AE1080" s="49">
        <f t="shared" si="1141"/>
        <v>9</v>
      </c>
      <c r="AF1080" s="201" t="str">
        <f t="shared" si="1135"/>
        <v/>
      </c>
      <c r="AG1080" s="47" t="str">
        <f t="shared" si="1136"/>
        <v/>
      </c>
      <c r="AH1080" s="47" t="str">
        <f t="shared" si="1137"/>
        <v/>
      </c>
      <c r="AI1080" s="47" t="str">
        <f t="shared" si="1138"/>
        <v/>
      </c>
      <c r="AJ1080" s="201">
        <f t="shared" si="1139"/>
        <v>1</v>
      </c>
      <c r="GS1080" s="48">
        <v>6</v>
      </c>
      <c r="GT1080" s="47">
        <v>3</v>
      </c>
      <c r="GU1080" s="97" t="s">
        <v>240</v>
      </c>
      <c r="GV1080" s="93">
        <f t="shared" si="1127"/>
        <v>8</v>
      </c>
      <c r="GW1080" s="47" t="s">
        <v>206</v>
      </c>
      <c r="GX1080" s="99" t="str">
        <f t="shared" si="1122"/>
        <v>Pe3</v>
      </c>
      <c r="GY1080" s="48">
        <f t="shared" si="1129"/>
        <v>240</v>
      </c>
      <c r="GZ1080" s="306">
        <f t="shared" si="1123"/>
        <v>164485.19422290917</v>
      </c>
      <c r="HA1080" s="95">
        <f t="shared" si="1128"/>
        <v>1064.4872374513905</v>
      </c>
      <c r="HB1080" s="51">
        <f t="shared" si="1124"/>
        <v>1.3114162591778471E-3</v>
      </c>
      <c r="HC1080" s="51">
        <f t="shared" si="1125"/>
        <v>3.7576777431140018E-3</v>
      </c>
      <c r="HD1080" s="453">
        <f t="shared" si="1126"/>
        <v>9.488208940378929E-3</v>
      </c>
      <c r="HE1080" s="68"/>
    </row>
    <row r="1081" spans="13:213">
      <c r="M1081" s="49">
        <f t="shared" si="1140"/>
        <v>9</v>
      </c>
      <c r="N1081" s="201" t="str">
        <f t="shared" si="1130"/>
        <v/>
      </c>
      <c r="O1081" s="47" t="str">
        <f t="shared" si="1131"/>
        <v/>
      </c>
      <c r="P1081" s="47" t="str">
        <f t="shared" si="1132"/>
        <v/>
      </c>
      <c r="Q1081" s="47" t="str">
        <f t="shared" si="1133"/>
        <v/>
      </c>
      <c r="R1081" s="201" t="str">
        <f t="shared" si="1134"/>
        <v/>
      </c>
      <c r="AE1081" s="49">
        <f t="shared" si="1141"/>
        <v>9</v>
      </c>
      <c r="AF1081" s="201" t="str">
        <f t="shared" si="1135"/>
        <v/>
      </c>
      <c r="AG1081" s="47" t="str">
        <f t="shared" si="1136"/>
        <v/>
      </c>
      <c r="AH1081" s="47" t="str">
        <f t="shared" si="1137"/>
        <v/>
      </c>
      <c r="AI1081" s="47" t="str">
        <f t="shared" si="1138"/>
        <v/>
      </c>
      <c r="AJ1081" s="201">
        <f t="shared" si="1139"/>
        <v>1</v>
      </c>
      <c r="GS1081" s="48">
        <v>6</v>
      </c>
      <c r="GT1081" s="47">
        <v>2</v>
      </c>
      <c r="GU1081" s="97" t="s">
        <v>240</v>
      </c>
      <c r="GV1081" s="93">
        <f t="shared" si="1127"/>
        <v>8</v>
      </c>
      <c r="GW1081" s="47" t="s">
        <v>206</v>
      </c>
      <c r="GX1081" s="99" t="str">
        <f t="shared" si="1122"/>
        <v>Pe2</v>
      </c>
      <c r="GY1081" s="48">
        <f t="shared" si="1129"/>
        <v>0</v>
      </c>
      <c r="GZ1081" s="306">
        <f t="shared" si="1123"/>
        <v>0</v>
      </c>
      <c r="HA1081" s="95">
        <f t="shared" si="1128"/>
        <v>0</v>
      </c>
      <c r="HB1081" s="51">
        <f t="shared" si="1124"/>
        <v>0</v>
      </c>
      <c r="HC1081" s="51">
        <f t="shared" si="1125"/>
        <v>0</v>
      </c>
      <c r="HD1081" s="453">
        <f t="shared" si="1126"/>
        <v>0</v>
      </c>
      <c r="HE1081" s="68"/>
    </row>
    <row r="1082" spans="13:213">
      <c r="M1082" s="49">
        <f t="shared" si="1140"/>
        <v>9</v>
      </c>
      <c r="N1082" s="201" t="str">
        <f t="shared" si="1130"/>
        <v/>
      </c>
      <c r="O1082" s="47" t="str">
        <f t="shared" si="1131"/>
        <v/>
      </c>
      <c r="P1082" s="47" t="str">
        <f t="shared" si="1132"/>
        <v/>
      </c>
      <c r="Q1082" s="47" t="str">
        <f t="shared" si="1133"/>
        <v/>
      </c>
      <c r="R1082" s="201" t="str">
        <f t="shared" si="1134"/>
        <v/>
      </c>
      <c r="AE1082" s="49">
        <f t="shared" si="1141"/>
        <v>9</v>
      </c>
      <c r="AF1082" s="201" t="str">
        <f t="shared" si="1135"/>
        <v/>
      </c>
      <c r="AG1082" s="47" t="str">
        <f t="shared" si="1136"/>
        <v/>
      </c>
      <c r="AH1082" s="47" t="str">
        <f t="shared" si="1137"/>
        <v/>
      </c>
      <c r="AI1082" s="47" t="str">
        <f t="shared" si="1138"/>
        <v/>
      </c>
      <c r="AJ1082" s="201">
        <f t="shared" si="1139"/>
        <v>1</v>
      </c>
      <c r="GS1082" s="48">
        <v>6</v>
      </c>
      <c r="GT1082" s="47">
        <v>1</v>
      </c>
      <c r="GU1082" s="97" t="s">
        <v>240</v>
      </c>
      <c r="GV1082" s="93">
        <f t="shared" si="1127"/>
        <v>8</v>
      </c>
      <c r="GW1082" s="47" t="s">
        <v>206</v>
      </c>
      <c r="GX1082" s="99" t="str">
        <f t="shared" si="1122"/>
        <v>Pe1</v>
      </c>
      <c r="GY1082" s="48">
        <f t="shared" si="1129"/>
        <v>0</v>
      </c>
      <c r="GZ1082" s="306">
        <f t="shared" si="1123"/>
        <v>0</v>
      </c>
      <c r="HA1082" s="95">
        <f t="shared" si="1128"/>
        <v>0</v>
      </c>
      <c r="HB1082" s="51">
        <f t="shared" si="1124"/>
        <v>0</v>
      </c>
      <c r="HC1082" s="51">
        <f t="shared" si="1125"/>
        <v>0</v>
      </c>
      <c r="HD1082" s="453">
        <f t="shared" si="1126"/>
        <v>0</v>
      </c>
      <c r="HE1082" s="68"/>
    </row>
    <row r="1083" spans="13:213">
      <c r="M1083" s="49">
        <f t="shared" si="1140"/>
        <v>9</v>
      </c>
      <c r="N1083" s="201" t="str">
        <f t="shared" si="1130"/>
        <v/>
      </c>
      <c r="O1083" s="47" t="str">
        <f t="shared" si="1131"/>
        <v/>
      </c>
      <c r="P1083" s="47" t="str">
        <f t="shared" si="1132"/>
        <v/>
      </c>
      <c r="Q1083" s="47" t="str">
        <f t="shared" si="1133"/>
        <v/>
      </c>
      <c r="R1083" s="201" t="str">
        <f t="shared" si="1134"/>
        <v/>
      </c>
      <c r="AE1083" s="49">
        <f t="shared" si="1141"/>
        <v>9</v>
      </c>
      <c r="AF1083" s="201" t="str">
        <f t="shared" si="1135"/>
        <v/>
      </c>
      <c r="AG1083" s="47" t="str">
        <f t="shared" si="1136"/>
        <v/>
      </c>
      <c r="AH1083" s="47" t="str">
        <f t="shared" si="1137"/>
        <v/>
      </c>
      <c r="AI1083" s="47" t="str">
        <f t="shared" si="1138"/>
        <v/>
      </c>
      <c r="AJ1083" s="201">
        <f t="shared" si="1139"/>
        <v>1</v>
      </c>
      <c r="GS1083" s="48">
        <v>7</v>
      </c>
      <c r="GT1083" s="47">
        <v>5</v>
      </c>
      <c r="GU1083" s="97" t="s">
        <v>240</v>
      </c>
      <c r="GV1083" s="93">
        <f t="shared" si="1127"/>
        <v>8</v>
      </c>
      <c r="GW1083" s="47" t="s">
        <v>206</v>
      </c>
      <c r="GX1083" s="99" t="str">
        <f t="shared" si="1122"/>
        <v>Ac5</v>
      </c>
      <c r="GY1083" s="48">
        <f t="shared" si="1129"/>
        <v>1600</v>
      </c>
      <c r="GZ1083" s="306">
        <f t="shared" si="1123"/>
        <v>33186.243581677052</v>
      </c>
      <c r="HA1083" s="95">
        <f t="shared" si="1128"/>
        <v>5276.0533010934942</v>
      </c>
      <c r="HB1083" s="51">
        <f t="shared" si="1124"/>
        <v>2.6458903866489303E-4</v>
      </c>
      <c r="HC1083" s="51">
        <f t="shared" si="1125"/>
        <v>5.0542830302983928E-3</v>
      </c>
      <c r="HD1083" s="453">
        <f t="shared" si="1126"/>
        <v>0.12660031194062613</v>
      </c>
      <c r="HE1083" s="68"/>
    </row>
    <row r="1084" spans="13:213">
      <c r="M1084" s="49">
        <f t="shared" si="1140"/>
        <v>9</v>
      </c>
      <c r="N1084" s="201" t="str">
        <f t="shared" si="1130"/>
        <v/>
      </c>
      <c r="O1084" s="47" t="str">
        <f t="shared" si="1131"/>
        <v/>
      </c>
      <c r="P1084" s="47" t="str">
        <f t="shared" si="1132"/>
        <v/>
      </c>
      <c r="Q1084" s="47" t="str">
        <f t="shared" si="1133"/>
        <v/>
      </c>
      <c r="R1084" s="201" t="str">
        <f t="shared" si="1134"/>
        <v/>
      </c>
      <c r="AE1084" s="49">
        <f t="shared" si="1141"/>
        <v>9</v>
      </c>
      <c r="AF1084" s="201" t="str">
        <f t="shared" si="1135"/>
        <v/>
      </c>
      <c r="AG1084" s="47" t="str">
        <f t="shared" si="1136"/>
        <v/>
      </c>
      <c r="AH1084" s="47" t="str">
        <f t="shared" si="1137"/>
        <v/>
      </c>
      <c r="AI1084" s="47" t="str">
        <f t="shared" si="1138"/>
        <v/>
      </c>
      <c r="AJ1084" s="201">
        <f t="shared" si="1139"/>
        <v>1</v>
      </c>
      <c r="GS1084" s="48">
        <v>7</v>
      </c>
      <c r="GT1084" s="47">
        <v>4</v>
      </c>
      <c r="GU1084" s="97" t="s">
        <v>240</v>
      </c>
      <c r="GV1084" s="93">
        <f t="shared" si="1127"/>
        <v>8</v>
      </c>
      <c r="GW1084" s="47" t="s">
        <v>206</v>
      </c>
      <c r="GX1084" s="99" t="str">
        <f t="shared" si="1122"/>
        <v>Ac4</v>
      </c>
      <c r="GY1084" s="48">
        <f t="shared" si="1129"/>
        <v>400</v>
      </c>
      <c r="GZ1084" s="306">
        <f t="shared" si="1123"/>
        <v>26028.42633857024</v>
      </c>
      <c r="HA1084" s="95">
        <f t="shared" si="1128"/>
        <v>6726.9679588942045</v>
      </c>
      <c r="HB1084" s="51">
        <f t="shared" si="1124"/>
        <v>2.0752081463913183E-4</v>
      </c>
      <c r="HC1084" s="51">
        <f t="shared" si="1125"/>
        <v>9.910358882938028E-4</v>
      </c>
      <c r="HD1084" s="453">
        <f t="shared" si="1126"/>
        <v>5.0781945167147459E-3</v>
      </c>
      <c r="HE1084" s="68"/>
    </row>
    <row r="1085" spans="13:213">
      <c r="M1085" s="49">
        <f t="shared" si="1140"/>
        <v>9</v>
      </c>
      <c r="N1085" s="201" t="str">
        <f t="shared" si="1130"/>
        <v/>
      </c>
      <c r="O1085" s="47" t="str">
        <f t="shared" si="1131"/>
        <v/>
      </c>
      <c r="P1085" s="47" t="str">
        <f t="shared" si="1132"/>
        <v/>
      </c>
      <c r="Q1085" s="47" t="str">
        <f t="shared" si="1133"/>
        <v/>
      </c>
      <c r="R1085" s="201" t="str">
        <f t="shared" si="1134"/>
        <v/>
      </c>
      <c r="AE1085" s="49">
        <f t="shared" si="1141"/>
        <v>9</v>
      </c>
      <c r="AF1085" s="201" t="str">
        <f t="shared" si="1135"/>
        <v/>
      </c>
      <c r="AG1085" s="47" t="str">
        <f t="shared" si="1136"/>
        <v/>
      </c>
      <c r="AH1085" s="47" t="str">
        <f t="shared" si="1137"/>
        <v/>
      </c>
      <c r="AI1085" s="47" t="str">
        <f t="shared" si="1138"/>
        <v/>
      </c>
      <c r="AJ1085" s="201">
        <f t="shared" si="1139"/>
        <v>1</v>
      </c>
      <c r="GS1085" s="48">
        <v>7</v>
      </c>
      <c r="GT1085" s="47">
        <v>3</v>
      </c>
      <c r="GU1085" s="97" t="s">
        <v>240</v>
      </c>
      <c r="GV1085" s="93">
        <f t="shared" si="1127"/>
        <v>8</v>
      </c>
      <c r="GW1085" s="47" t="s">
        <v>206</v>
      </c>
      <c r="GX1085" s="99" t="str">
        <f t="shared" si="1122"/>
        <v>Ac3</v>
      </c>
      <c r="GY1085" s="48">
        <f t="shared" si="1129"/>
        <v>80</v>
      </c>
      <c r="GZ1085" s="306">
        <f t="shared" ref="GZ1085:GZ1116" si="1142">SUMIF($EV$86:$EV$159,GX1085,$FJ$86:$FJ$159)*$GX$985/$AN$56*$AN$4/$AN$42</f>
        <v>153958.14179264297</v>
      </c>
      <c r="HA1085" s="95">
        <f t="shared" si="1128"/>
        <v>1137.2726895848191</v>
      </c>
      <c r="HB1085" s="51">
        <f t="shared" si="1124"/>
        <v>1.2274856185904648E-3</v>
      </c>
      <c r="HC1085" s="51">
        <f t="shared" si="1125"/>
        <v>1.1723954558515686E-3</v>
      </c>
      <c r="HD1085" s="453">
        <f t="shared" si="1126"/>
        <v>2.2995809910503329E-4</v>
      </c>
      <c r="HE1085" s="96"/>
    </row>
    <row r="1086" spans="13:213">
      <c r="M1086" s="49">
        <f t="shared" si="1140"/>
        <v>9</v>
      </c>
      <c r="N1086" s="201" t="str">
        <f t="shared" si="1130"/>
        <v/>
      </c>
      <c r="O1086" s="47" t="str">
        <f t="shared" si="1131"/>
        <v/>
      </c>
      <c r="P1086" s="47" t="str">
        <f t="shared" si="1132"/>
        <v/>
      </c>
      <c r="Q1086" s="47" t="str">
        <f t="shared" si="1133"/>
        <v/>
      </c>
      <c r="R1086" s="201" t="str">
        <f t="shared" si="1134"/>
        <v/>
      </c>
      <c r="AE1086" s="49">
        <f t="shared" si="1141"/>
        <v>9</v>
      </c>
      <c r="AF1086" s="201" t="str">
        <f t="shared" si="1135"/>
        <v/>
      </c>
      <c r="AG1086" s="47" t="str">
        <f t="shared" si="1136"/>
        <v/>
      </c>
      <c r="AH1086" s="47" t="str">
        <f t="shared" si="1137"/>
        <v/>
      </c>
      <c r="AI1086" s="47" t="str">
        <f t="shared" si="1138"/>
        <v/>
      </c>
      <c r="AJ1086" s="201" t="str">
        <f t="shared" si="1139"/>
        <v/>
      </c>
      <c r="GS1086" s="48">
        <v>7</v>
      </c>
      <c r="GT1086" s="47">
        <v>2</v>
      </c>
      <c r="GU1086" s="97" t="s">
        <v>240</v>
      </c>
      <c r="GV1086" s="93">
        <f t="shared" si="1127"/>
        <v>8</v>
      </c>
      <c r="GW1086" s="47" t="s">
        <v>206</v>
      </c>
      <c r="GX1086" s="99" t="str">
        <f t="shared" si="1122"/>
        <v>Ac2</v>
      </c>
      <c r="GY1086" s="48">
        <f t="shared" si="1129"/>
        <v>0</v>
      </c>
      <c r="GZ1086" s="306">
        <f t="shared" si="1142"/>
        <v>0</v>
      </c>
      <c r="HA1086" s="95">
        <f t="shared" si="1128"/>
        <v>0</v>
      </c>
      <c r="HB1086" s="51">
        <f t="shared" si="1124"/>
        <v>0</v>
      </c>
      <c r="HC1086" s="51">
        <f t="shared" si="1125"/>
        <v>0</v>
      </c>
      <c r="HD1086" s="453">
        <f t="shared" si="1126"/>
        <v>0</v>
      </c>
      <c r="HE1086" s="68"/>
    </row>
    <row r="1087" spans="13:213">
      <c r="M1087" s="49">
        <f t="shared" si="1140"/>
        <v>9</v>
      </c>
      <c r="N1087" s="201" t="str">
        <f t="shared" si="1130"/>
        <v/>
      </c>
      <c r="O1087" s="47" t="str">
        <f t="shared" si="1131"/>
        <v/>
      </c>
      <c r="P1087" s="47" t="str">
        <f t="shared" si="1132"/>
        <v/>
      </c>
      <c r="Q1087" s="47" t="str">
        <f t="shared" si="1133"/>
        <v/>
      </c>
      <c r="R1087" s="201" t="str">
        <f t="shared" si="1134"/>
        <v/>
      </c>
      <c r="AE1087" s="49">
        <f t="shared" si="1141"/>
        <v>9</v>
      </c>
      <c r="AF1087" s="201" t="str">
        <f t="shared" si="1135"/>
        <v/>
      </c>
      <c r="AG1087" s="47" t="str">
        <f t="shared" si="1136"/>
        <v/>
      </c>
      <c r="AH1087" s="47" t="str">
        <f t="shared" si="1137"/>
        <v/>
      </c>
      <c r="AI1087" s="47" t="str">
        <f t="shared" si="1138"/>
        <v/>
      </c>
      <c r="AJ1087" s="201" t="str">
        <f t="shared" si="1139"/>
        <v/>
      </c>
      <c r="GS1087" s="48">
        <v>7</v>
      </c>
      <c r="GT1087" s="47">
        <v>1</v>
      </c>
      <c r="GU1087" s="97" t="s">
        <v>240</v>
      </c>
      <c r="GV1087" s="93">
        <f t="shared" si="1127"/>
        <v>8</v>
      </c>
      <c r="GW1087" s="47" t="s">
        <v>206</v>
      </c>
      <c r="GX1087" s="99" t="str">
        <f t="shared" si="1122"/>
        <v>Ac1</v>
      </c>
      <c r="GY1087" s="48">
        <f t="shared" si="1129"/>
        <v>0</v>
      </c>
      <c r="GZ1087" s="306">
        <f t="shared" si="1142"/>
        <v>0</v>
      </c>
      <c r="HA1087" s="95">
        <f t="shared" si="1128"/>
        <v>0</v>
      </c>
      <c r="HB1087" s="51">
        <f t="shared" si="1124"/>
        <v>0</v>
      </c>
      <c r="HC1087" s="51">
        <f t="shared" si="1125"/>
        <v>0</v>
      </c>
      <c r="HD1087" s="453">
        <f t="shared" si="1126"/>
        <v>0</v>
      </c>
      <c r="HE1087" s="68"/>
    </row>
    <row r="1088" spans="13:213">
      <c r="M1088" s="49"/>
      <c r="N1088" s="198"/>
      <c r="O1088" s="198"/>
      <c r="P1088" s="198"/>
      <c r="Q1088" s="198"/>
      <c r="R1088" s="198"/>
      <c r="AE1088" s="49"/>
      <c r="AF1088" s="198"/>
      <c r="AG1088" s="198"/>
      <c r="AH1088" s="198"/>
      <c r="AI1088" s="198"/>
      <c r="AJ1088" s="198"/>
      <c r="GS1088" s="48">
        <v>8</v>
      </c>
      <c r="GT1088" s="47">
        <v>5</v>
      </c>
      <c r="GU1088" s="97" t="s">
        <v>240</v>
      </c>
      <c r="GV1088" s="93">
        <f t="shared" si="1127"/>
        <v>8</v>
      </c>
      <c r="GW1088" s="47" t="s">
        <v>206</v>
      </c>
      <c r="GX1088" s="99" t="str">
        <f t="shared" si="1122"/>
        <v>Kg5</v>
      </c>
      <c r="GY1088" s="48">
        <f t="shared" si="1129"/>
        <v>1600</v>
      </c>
      <c r="GZ1088" s="306">
        <f t="shared" si="1142"/>
        <v>8784.5938892674549</v>
      </c>
      <c r="HA1088" s="95">
        <f t="shared" si="1128"/>
        <v>19931.756915242091</v>
      </c>
      <c r="HB1088" s="51">
        <f t="shared" si="1124"/>
        <v>7.0038274940706984E-5</v>
      </c>
      <c r="HC1088" s="51">
        <f t="shared" si="1125"/>
        <v>1.3378984491966334E-3</v>
      </c>
      <c r="HD1088" s="453">
        <f t="shared" si="1126"/>
        <v>3.3511847278401029E-2</v>
      </c>
      <c r="HE1088" s="68"/>
    </row>
    <row r="1089" spans="13:213">
      <c r="M1089" s="49"/>
      <c r="N1089" s="198"/>
      <c r="O1089" s="198"/>
      <c r="P1089" s="198"/>
      <c r="Q1089" s="198"/>
      <c r="R1089" s="198"/>
      <c r="AE1089" s="49"/>
      <c r="AF1089" s="198"/>
      <c r="AG1089" s="198"/>
      <c r="AH1089" s="198"/>
      <c r="AI1089" s="198"/>
      <c r="AJ1089" s="198"/>
      <c r="GS1089" s="48">
        <v>8</v>
      </c>
      <c r="GT1089" s="47">
        <v>4</v>
      </c>
      <c r="GU1089" s="97" t="s">
        <v>240</v>
      </c>
      <c r="GV1089" s="93">
        <f t="shared" si="1127"/>
        <v>8</v>
      </c>
      <c r="GW1089" s="47" t="s">
        <v>206</v>
      </c>
      <c r="GX1089" s="99" t="str">
        <f t="shared" si="1122"/>
        <v>Kg4</v>
      </c>
      <c r="GY1089" s="48">
        <f t="shared" si="1129"/>
        <v>400</v>
      </c>
      <c r="GZ1089" s="306">
        <f t="shared" si="1142"/>
        <v>20822.741070856187</v>
      </c>
      <c r="HA1089" s="95">
        <f t="shared" si="1128"/>
        <v>8408.7099486177576</v>
      </c>
      <c r="HB1089" s="51">
        <f t="shared" si="1124"/>
        <v>1.6601665171130542E-4</v>
      </c>
      <c r="HC1089" s="51">
        <f t="shared" si="1125"/>
        <v>7.92828710635042E-4</v>
      </c>
      <c r="HD1089" s="453">
        <f t="shared" si="1126"/>
        <v>4.0625556133717967E-3</v>
      </c>
      <c r="HE1089" s="68"/>
    </row>
    <row r="1090" spans="13:213">
      <c r="GS1090" s="48">
        <v>8</v>
      </c>
      <c r="GT1090" s="47">
        <v>3</v>
      </c>
      <c r="GU1090" s="97" t="s">
        <v>240</v>
      </c>
      <c r="GV1090" s="93">
        <f t="shared" si="1127"/>
        <v>8</v>
      </c>
      <c r="GW1090" s="47" t="s">
        <v>206</v>
      </c>
      <c r="GX1090" s="99" t="str">
        <f t="shared" si="1122"/>
        <v>Kg3</v>
      </c>
      <c r="GY1090" s="48">
        <f t="shared" si="1129"/>
        <v>80</v>
      </c>
      <c r="GZ1090" s="306">
        <f t="shared" si="1142"/>
        <v>17270.945393405458</v>
      </c>
      <c r="HA1090" s="95">
        <f t="shared" si="1128"/>
        <v>10137.973690013247</v>
      </c>
      <c r="HB1090" s="51">
        <f t="shared" si="1124"/>
        <v>1.3769870721367392E-4</v>
      </c>
      <c r="HC1090" s="51">
        <f t="shared" si="1125"/>
        <v>1.3151872100899004E-4</v>
      </c>
      <c r="HD1090" s="453">
        <f t="shared" si="1126"/>
        <v>2.5796581630372315E-5</v>
      </c>
      <c r="HE1090" s="68"/>
    </row>
    <row r="1091" spans="13:213">
      <c r="GS1091" s="48">
        <v>8</v>
      </c>
      <c r="GT1091" s="47">
        <v>2</v>
      </c>
      <c r="GU1091" s="97" t="s">
        <v>240</v>
      </c>
      <c r="GV1091" s="93">
        <f t="shared" si="1127"/>
        <v>8</v>
      </c>
      <c r="GW1091" s="47" t="s">
        <v>206</v>
      </c>
      <c r="GX1091" s="99" t="str">
        <f t="shared" si="1122"/>
        <v>Kg2</v>
      </c>
      <c r="GY1091" s="48">
        <f t="shared" si="1129"/>
        <v>0</v>
      </c>
      <c r="GZ1091" s="306">
        <f t="shared" si="1142"/>
        <v>0</v>
      </c>
      <c r="HA1091" s="95">
        <f t="shared" si="1128"/>
        <v>0</v>
      </c>
      <c r="HB1091" s="51">
        <f t="shared" si="1124"/>
        <v>0</v>
      </c>
      <c r="HC1091" s="51">
        <f t="shared" si="1125"/>
        <v>0</v>
      </c>
      <c r="HD1091" s="453">
        <f t="shared" si="1126"/>
        <v>0</v>
      </c>
      <c r="HE1091" s="68"/>
    </row>
    <row r="1092" spans="13:213">
      <c r="GS1092" s="48">
        <v>8</v>
      </c>
      <c r="GT1092" s="47">
        <v>1</v>
      </c>
      <c r="GU1092" s="97" t="s">
        <v>240</v>
      </c>
      <c r="GV1092" s="93">
        <f t="shared" si="1127"/>
        <v>8</v>
      </c>
      <c r="GW1092" s="47" t="s">
        <v>206</v>
      </c>
      <c r="GX1092" s="99" t="str">
        <f t="shared" si="1122"/>
        <v>Kg1</v>
      </c>
      <c r="GY1092" s="48">
        <f t="shared" si="1129"/>
        <v>0</v>
      </c>
      <c r="GZ1092" s="306">
        <f t="shared" si="1142"/>
        <v>0</v>
      </c>
      <c r="HA1092" s="95">
        <f t="shared" si="1128"/>
        <v>0</v>
      </c>
      <c r="HB1092" s="51">
        <f t="shared" si="1124"/>
        <v>0</v>
      </c>
      <c r="HC1092" s="51">
        <f t="shared" si="1125"/>
        <v>0</v>
      </c>
      <c r="HD1092" s="453">
        <f t="shared" si="1126"/>
        <v>0</v>
      </c>
      <c r="HE1092" s="68"/>
    </row>
    <row r="1093" spans="13:213">
      <c r="GS1093" s="48">
        <v>9</v>
      </c>
      <c r="GT1093" s="47">
        <v>5</v>
      </c>
      <c r="GU1093" s="97" t="s">
        <v>240</v>
      </c>
      <c r="GV1093" s="93">
        <f t="shared" si="1127"/>
        <v>8</v>
      </c>
      <c r="GW1093" s="47" t="s">
        <v>206</v>
      </c>
      <c r="GX1093" s="99" t="str">
        <f t="shared" si="1122"/>
        <v>Qn5</v>
      </c>
      <c r="GY1093" s="48">
        <f t="shared" si="1129"/>
        <v>800</v>
      </c>
      <c r="GZ1093" s="306">
        <f t="shared" si="1142"/>
        <v>54659.6953109975</v>
      </c>
      <c r="HA1093" s="95">
        <f t="shared" si="1128"/>
        <v>3203.3180756639072</v>
      </c>
      <c r="HB1093" s="51">
        <f t="shared" si="1124"/>
        <v>4.3579371074217683E-4</v>
      </c>
      <c r="HC1093" s="51">
        <f t="shared" si="1125"/>
        <v>4.162350730833971E-3</v>
      </c>
      <c r="HD1093" s="453">
        <f t="shared" si="1126"/>
        <v>4.8866521065635583E-2</v>
      </c>
      <c r="HE1093" s="68"/>
    </row>
    <row r="1094" spans="13:213">
      <c r="GS1094" s="48">
        <v>9</v>
      </c>
      <c r="GT1094" s="47">
        <v>4</v>
      </c>
      <c r="GU1094" s="97" t="s">
        <v>240</v>
      </c>
      <c r="GV1094" s="93">
        <f t="shared" si="1127"/>
        <v>8</v>
      </c>
      <c r="GW1094" s="47" t="s">
        <v>206</v>
      </c>
      <c r="GX1094" s="99" t="str">
        <f t="shared" si="1122"/>
        <v>Qn4</v>
      </c>
      <c r="GY1094" s="48">
        <f t="shared" si="1129"/>
        <v>160</v>
      </c>
      <c r="GZ1094" s="306">
        <f t="shared" si="1142"/>
        <v>61947.654685797163</v>
      </c>
      <c r="HA1094" s="95">
        <f t="shared" si="1128"/>
        <v>2826.4571255858004</v>
      </c>
      <c r="HB1094" s="51">
        <f t="shared" si="1124"/>
        <v>4.9389953884113372E-4</v>
      </c>
      <c r="HC1094" s="51">
        <f t="shared" si="1125"/>
        <v>9.4346616565569989E-4</v>
      </c>
      <c r="HD1094" s="453">
        <f t="shared" si="1126"/>
        <v>1.2039890455087647E-3</v>
      </c>
      <c r="HE1094" s="68"/>
    </row>
    <row r="1095" spans="13:213">
      <c r="GS1095" s="48">
        <v>9</v>
      </c>
      <c r="GT1095" s="47">
        <v>3</v>
      </c>
      <c r="GU1095" s="97" t="s">
        <v>240</v>
      </c>
      <c r="GV1095" s="93">
        <f t="shared" si="1127"/>
        <v>8</v>
      </c>
      <c r="GW1095" s="47" t="s">
        <v>206</v>
      </c>
      <c r="GX1095" s="99" t="str">
        <f t="shared" si="1122"/>
        <v>Qn3</v>
      </c>
      <c r="GY1095" s="48">
        <f t="shared" si="1129"/>
        <v>80</v>
      </c>
      <c r="GZ1095" s="306">
        <f t="shared" si="1142"/>
        <v>407594.3112843688</v>
      </c>
      <c r="HA1095" s="95">
        <f t="shared" si="1128"/>
        <v>429.57515635649349</v>
      </c>
      <c r="HB1095" s="51">
        <f t="shared" si="1124"/>
        <v>3.2496894902427041E-3</v>
      </c>
      <c r="HC1095" s="51">
        <f t="shared" si="1125"/>
        <v>3.1038418158121648E-3</v>
      </c>
      <c r="HD1095" s="453">
        <f t="shared" si="1126"/>
        <v>6.0879932647678661E-4</v>
      </c>
      <c r="HE1095" s="68"/>
    </row>
    <row r="1096" spans="13:213">
      <c r="GS1096" s="48">
        <v>9</v>
      </c>
      <c r="GT1096" s="47">
        <v>2</v>
      </c>
      <c r="GU1096" s="97" t="s">
        <v>240</v>
      </c>
      <c r="GV1096" s="93">
        <f t="shared" si="1127"/>
        <v>8</v>
      </c>
      <c r="GW1096" s="47" t="s">
        <v>206</v>
      </c>
      <c r="GX1096" s="99" t="str">
        <f t="shared" si="1122"/>
        <v>Qn2</v>
      </c>
      <c r="GY1096" s="48">
        <f t="shared" si="1129"/>
        <v>0</v>
      </c>
      <c r="GZ1096" s="306">
        <f t="shared" si="1142"/>
        <v>0</v>
      </c>
      <c r="HA1096" s="95">
        <f t="shared" si="1128"/>
        <v>0</v>
      </c>
      <c r="HB1096" s="51">
        <f t="shared" si="1124"/>
        <v>0</v>
      </c>
      <c r="HC1096" s="51">
        <f t="shared" si="1125"/>
        <v>0</v>
      </c>
      <c r="HD1096" s="453">
        <f t="shared" si="1126"/>
        <v>0</v>
      </c>
      <c r="HE1096" s="68"/>
    </row>
    <row r="1097" spans="13:213">
      <c r="GS1097" s="48">
        <v>9</v>
      </c>
      <c r="GT1097" s="47">
        <v>1</v>
      </c>
      <c r="GU1097" s="97" t="s">
        <v>240</v>
      </c>
      <c r="GV1097" s="93">
        <f t="shared" si="1127"/>
        <v>8</v>
      </c>
      <c r="GW1097" s="47" t="s">
        <v>206</v>
      </c>
      <c r="GX1097" s="99" t="str">
        <f t="shared" si="1122"/>
        <v>Qn1</v>
      </c>
      <c r="GY1097" s="48">
        <f t="shared" si="1129"/>
        <v>0</v>
      </c>
      <c r="GZ1097" s="306">
        <f t="shared" si="1142"/>
        <v>0</v>
      </c>
      <c r="HA1097" s="95">
        <f t="shared" si="1128"/>
        <v>0</v>
      </c>
      <c r="HB1097" s="51">
        <f t="shared" si="1124"/>
        <v>0</v>
      </c>
      <c r="HC1097" s="51">
        <f t="shared" si="1125"/>
        <v>0</v>
      </c>
      <c r="HD1097" s="453">
        <f t="shared" si="1126"/>
        <v>0</v>
      </c>
      <c r="HE1097" s="68"/>
    </row>
    <row r="1098" spans="13:213">
      <c r="GS1098" s="48">
        <v>10</v>
      </c>
      <c r="GT1098" s="47">
        <v>5</v>
      </c>
      <c r="GU1098" s="97" t="s">
        <v>240</v>
      </c>
      <c r="GV1098" s="93">
        <f t="shared" si="1127"/>
        <v>8</v>
      </c>
      <c r="GW1098" s="47" t="s">
        <v>206</v>
      </c>
      <c r="GX1098" s="99" t="str">
        <f t="shared" si="1122"/>
        <v>Jk5</v>
      </c>
      <c r="GY1098" s="48">
        <f t="shared" si="1129"/>
        <v>800</v>
      </c>
      <c r="GZ1098" s="306">
        <f t="shared" si="1142"/>
        <v>35528.801952148373</v>
      </c>
      <c r="HA1098" s="95">
        <f t="shared" si="1128"/>
        <v>4928.1816548675497</v>
      </c>
      <c r="HB1098" s="51">
        <f t="shared" si="1124"/>
        <v>2.8326591198241493E-4</v>
      </c>
      <c r="HC1098" s="51">
        <f t="shared" si="1125"/>
        <v>2.705527975042081E-3</v>
      </c>
      <c r="HD1098" s="453">
        <f t="shared" si="1126"/>
        <v>3.1763238692663127E-2</v>
      </c>
      <c r="HE1098" s="68"/>
    </row>
    <row r="1099" spans="13:213">
      <c r="GS1099" s="48">
        <v>10</v>
      </c>
      <c r="GT1099" s="47">
        <v>4</v>
      </c>
      <c r="GU1099" s="97" t="s">
        <v>240</v>
      </c>
      <c r="GV1099" s="93">
        <f t="shared" si="1127"/>
        <v>8</v>
      </c>
      <c r="GW1099" s="47" t="s">
        <v>206</v>
      </c>
      <c r="GX1099" s="99" t="str">
        <f t="shared" si="1122"/>
        <v>Jk4</v>
      </c>
      <c r="GY1099" s="48">
        <f t="shared" si="1129"/>
        <v>160</v>
      </c>
      <c r="GZ1099" s="306">
        <f t="shared" si="1142"/>
        <v>118429.33984049458</v>
      </c>
      <c r="HA1099" s="95">
        <f t="shared" si="1128"/>
        <v>1478.4544964602649</v>
      </c>
      <c r="HB1099" s="51">
        <f t="shared" si="1124"/>
        <v>9.4421970660804968E-4</v>
      </c>
      <c r="HC1099" s="51">
        <f t="shared" si="1125"/>
        <v>1.8036853166947208E-3</v>
      </c>
      <c r="HD1099" s="453">
        <f t="shared" si="1126"/>
        <v>2.3017437634726377E-3</v>
      </c>
      <c r="HE1099" s="68"/>
    </row>
    <row r="1100" spans="13:213">
      <c r="GS1100" s="48">
        <v>10</v>
      </c>
      <c r="GT1100" s="47">
        <v>3</v>
      </c>
      <c r="GU1100" s="97" t="s">
        <v>240</v>
      </c>
      <c r="GV1100" s="93">
        <f t="shared" si="1127"/>
        <v>8</v>
      </c>
      <c r="GW1100" s="47" t="s">
        <v>206</v>
      </c>
      <c r="GX1100" s="99" t="str">
        <f t="shared" si="1122"/>
        <v>Jk3</v>
      </c>
      <c r="GY1100" s="48">
        <f t="shared" si="1129"/>
        <v>80</v>
      </c>
      <c r="GZ1100" s="306">
        <f t="shared" si="1142"/>
        <v>79939.804392333856</v>
      </c>
      <c r="HA1100" s="95">
        <f t="shared" si="1128"/>
        <v>2190.3029577189104</v>
      </c>
      <c r="HB1100" s="51">
        <f t="shared" si="1124"/>
        <v>6.3734830196043369E-4</v>
      </c>
      <c r="HC1100" s="51">
        <f t="shared" si="1125"/>
        <v>6.0874379438446828E-4</v>
      </c>
      <c r="HD1100" s="453">
        <f t="shared" si="1126"/>
        <v>1.194013206891519E-4</v>
      </c>
      <c r="HE1100" s="68"/>
    </row>
    <row r="1101" spans="13:213">
      <c r="GS1101" s="48">
        <v>10</v>
      </c>
      <c r="GT1101" s="47">
        <v>2</v>
      </c>
      <c r="GU1101" s="97" t="s">
        <v>240</v>
      </c>
      <c r="GV1101" s="93">
        <f t="shared" si="1127"/>
        <v>8</v>
      </c>
      <c r="GW1101" s="47" t="s">
        <v>206</v>
      </c>
      <c r="GX1101" s="99" t="str">
        <f t="shared" si="1122"/>
        <v>Jk2</v>
      </c>
      <c r="GY1101" s="48">
        <f t="shared" si="1129"/>
        <v>0</v>
      </c>
      <c r="GZ1101" s="306">
        <f t="shared" si="1142"/>
        <v>0</v>
      </c>
      <c r="HA1101" s="95">
        <f t="shared" si="1128"/>
        <v>0</v>
      </c>
      <c r="HB1101" s="51">
        <f t="shared" si="1124"/>
        <v>0</v>
      </c>
      <c r="HC1101" s="51">
        <f t="shared" si="1125"/>
        <v>0</v>
      </c>
      <c r="HD1101" s="453">
        <f t="shared" si="1126"/>
        <v>0</v>
      </c>
      <c r="HE1101" s="68"/>
    </row>
    <row r="1102" spans="13:213">
      <c r="GS1102" s="48">
        <v>10</v>
      </c>
      <c r="GT1102" s="47">
        <v>1</v>
      </c>
      <c r="GU1102" s="97" t="s">
        <v>240</v>
      </c>
      <c r="GV1102" s="93">
        <f t="shared" si="1127"/>
        <v>8</v>
      </c>
      <c r="GW1102" s="47" t="s">
        <v>206</v>
      </c>
      <c r="GX1102" s="99" t="str">
        <f t="shared" si="1122"/>
        <v>Jk1</v>
      </c>
      <c r="GY1102" s="48">
        <f t="shared" si="1129"/>
        <v>0</v>
      </c>
      <c r="GZ1102" s="306">
        <f t="shared" si="1142"/>
        <v>0</v>
      </c>
      <c r="HA1102" s="95">
        <f t="shared" si="1128"/>
        <v>0</v>
      </c>
      <c r="HB1102" s="51">
        <f t="shared" si="1124"/>
        <v>0</v>
      </c>
      <c r="HC1102" s="51">
        <f t="shared" si="1125"/>
        <v>0</v>
      </c>
      <c r="HD1102" s="453">
        <f t="shared" si="1126"/>
        <v>0</v>
      </c>
      <c r="HE1102" s="68"/>
    </row>
    <row r="1103" spans="13:213">
      <c r="GS1103" s="48">
        <v>11</v>
      </c>
      <c r="GT1103" s="47">
        <v>5</v>
      </c>
      <c r="GU1103" s="97" t="s">
        <v>240</v>
      </c>
      <c r="GV1103" s="93">
        <f t="shared" si="1127"/>
        <v>8</v>
      </c>
      <c r="GW1103" s="47" t="s">
        <v>206</v>
      </c>
      <c r="GX1103" s="99" t="str">
        <f t="shared" si="1122"/>
        <v>Te5</v>
      </c>
      <c r="GY1103" s="48">
        <f t="shared" si="1129"/>
        <v>800</v>
      </c>
      <c r="GZ1103" s="306">
        <f t="shared" si="1142"/>
        <v>36439.796873998333</v>
      </c>
      <c r="HA1103" s="95">
        <f t="shared" si="1128"/>
        <v>4804.977113495861</v>
      </c>
      <c r="HB1103" s="51">
        <f t="shared" si="1124"/>
        <v>2.9052914049478452E-4</v>
      </c>
      <c r="HC1103" s="51">
        <f t="shared" si="1125"/>
        <v>2.7749004872226475E-3</v>
      </c>
      <c r="HD1103" s="453">
        <f t="shared" si="1126"/>
        <v>3.2577680710423718E-2</v>
      </c>
      <c r="HE1103" s="68"/>
    </row>
    <row r="1104" spans="13:213">
      <c r="GS1104" s="48">
        <v>11</v>
      </c>
      <c r="GT1104" s="47">
        <v>4</v>
      </c>
      <c r="GU1104" s="97" t="s">
        <v>240</v>
      </c>
      <c r="GV1104" s="93">
        <f t="shared" si="1127"/>
        <v>8</v>
      </c>
      <c r="GW1104" s="47" t="s">
        <v>206</v>
      </c>
      <c r="GX1104" s="99" t="str">
        <f t="shared" si="1122"/>
        <v>Te4</v>
      </c>
      <c r="GY1104" s="48">
        <f t="shared" si="1129"/>
        <v>160</v>
      </c>
      <c r="GZ1104" s="306">
        <f t="shared" si="1142"/>
        <v>101727.76627324535</v>
      </c>
      <c r="HA1104" s="95">
        <f t="shared" si="1128"/>
        <v>1721.1858317000099</v>
      </c>
      <c r="HB1104" s="51">
        <f t="shared" si="1124"/>
        <v>8.1106051721460681E-4</v>
      </c>
      <c r="HC1104" s="51">
        <f t="shared" si="1125"/>
        <v>1.5493194386993112E-3</v>
      </c>
      <c r="HD1104" s="453">
        <f t="shared" si="1126"/>
        <v>1.9771388737521377E-3</v>
      </c>
      <c r="HE1104" s="68"/>
    </row>
    <row r="1105" spans="201:213">
      <c r="GS1105" s="48">
        <v>11</v>
      </c>
      <c r="GT1105" s="47">
        <v>3</v>
      </c>
      <c r="GU1105" s="97" t="s">
        <v>240</v>
      </c>
      <c r="GV1105" s="93">
        <f t="shared" si="1127"/>
        <v>8</v>
      </c>
      <c r="GW1105" s="47" t="s">
        <v>206</v>
      </c>
      <c r="GX1105" s="99" t="str">
        <f t="shared" si="1122"/>
        <v>Te3</v>
      </c>
      <c r="GY1105" s="48">
        <f t="shared" si="1129"/>
        <v>80</v>
      </c>
      <c r="GZ1105" s="306">
        <f t="shared" si="1142"/>
        <v>226989.56802761462</v>
      </c>
      <c r="HA1105" s="95">
        <f t="shared" si="1128"/>
        <v>771.36756337057295</v>
      </c>
      <c r="HB1105" s="51">
        <f t="shared" si="1124"/>
        <v>1.8097544376654286E-3</v>
      </c>
      <c r="HC1105" s="51">
        <f t="shared" si="1125"/>
        <v>1.7285317618324406E-3</v>
      </c>
      <c r="HD1105" s="453">
        <f t="shared" si="1126"/>
        <v>3.3904078714203621E-4</v>
      </c>
      <c r="HE1105" s="68"/>
    </row>
    <row r="1106" spans="201:213">
      <c r="GS1106" s="48">
        <v>11</v>
      </c>
      <c r="GT1106" s="47">
        <v>2</v>
      </c>
      <c r="GU1106" s="97" t="s">
        <v>240</v>
      </c>
      <c r="GV1106" s="93">
        <f t="shared" si="1127"/>
        <v>8</v>
      </c>
      <c r="GW1106" s="47" t="s">
        <v>206</v>
      </c>
      <c r="GX1106" s="99" t="str">
        <f t="shared" si="1122"/>
        <v>Te2</v>
      </c>
      <c r="GY1106" s="48">
        <f t="shared" si="1129"/>
        <v>0</v>
      </c>
      <c r="GZ1106" s="306">
        <f t="shared" si="1142"/>
        <v>0</v>
      </c>
      <c r="HA1106" s="95">
        <f t="shared" si="1128"/>
        <v>0</v>
      </c>
      <c r="HB1106" s="51">
        <f t="shared" si="1124"/>
        <v>0</v>
      </c>
      <c r="HC1106" s="51">
        <f t="shared" si="1125"/>
        <v>0</v>
      </c>
      <c r="HD1106" s="453">
        <f t="shared" si="1126"/>
        <v>0</v>
      </c>
      <c r="HE1106" s="68"/>
    </row>
    <row r="1107" spans="201:213">
      <c r="GS1107" s="48">
        <v>11</v>
      </c>
      <c r="GT1107" s="47">
        <v>1</v>
      </c>
      <c r="GU1107" s="97" t="s">
        <v>240</v>
      </c>
      <c r="GV1107" s="93">
        <f t="shared" si="1127"/>
        <v>8</v>
      </c>
      <c r="GW1107" s="47" t="s">
        <v>206</v>
      </c>
      <c r="GX1107" s="99" t="str">
        <f t="shared" si="1122"/>
        <v>Te1</v>
      </c>
      <c r="GY1107" s="48">
        <f t="shared" si="1129"/>
        <v>0</v>
      </c>
      <c r="GZ1107" s="306">
        <f t="shared" si="1142"/>
        <v>0</v>
      </c>
      <c r="HA1107" s="95">
        <f t="shared" si="1128"/>
        <v>0</v>
      </c>
      <c r="HB1107" s="51">
        <f t="shared" si="1124"/>
        <v>0</v>
      </c>
      <c r="HC1107" s="51">
        <f t="shared" si="1125"/>
        <v>0</v>
      </c>
      <c r="HD1107" s="453">
        <f t="shared" si="1126"/>
        <v>0</v>
      </c>
      <c r="HE1107" s="68"/>
    </row>
    <row r="1108" spans="201:213">
      <c r="GS1108" s="48">
        <v>12</v>
      </c>
      <c r="GT1108" s="47">
        <v>5</v>
      </c>
      <c r="GU1108" s="97" t="s">
        <v>240</v>
      </c>
      <c r="GV1108" s="93">
        <f t="shared" si="1127"/>
        <v>8</v>
      </c>
      <c r="GW1108" s="47" t="s">
        <v>206</v>
      </c>
      <c r="GX1108" s="99" t="str">
        <f t="shared" si="1122"/>
        <v>Nn5</v>
      </c>
      <c r="GY1108" s="48">
        <f t="shared" si="1129"/>
        <v>800</v>
      </c>
      <c r="GZ1108" s="306">
        <f t="shared" si="1142"/>
        <v>30062.832421048621</v>
      </c>
      <c r="HA1108" s="95">
        <f t="shared" si="1128"/>
        <v>5824.2146830252868</v>
      </c>
      <c r="HB1108" s="51">
        <f t="shared" si="1124"/>
        <v>2.3968654090819722E-4</v>
      </c>
      <c r="HC1108" s="51">
        <f t="shared" si="1125"/>
        <v>2.2892929019586836E-3</v>
      </c>
      <c r="HD1108" s="453">
        <f t="shared" si="1126"/>
        <v>2.6876586586099566E-2</v>
      </c>
      <c r="HE1108" s="68"/>
    </row>
    <row r="1109" spans="201:213">
      <c r="GS1109" s="48">
        <v>12</v>
      </c>
      <c r="GT1109" s="47">
        <v>4</v>
      </c>
      <c r="GU1109" s="97" t="s">
        <v>240</v>
      </c>
      <c r="GV1109" s="93">
        <f t="shared" si="1127"/>
        <v>8</v>
      </c>
      <c r="GW1109" s="47" t="s">
        <v>206</v>
      </c>
      <c r="GX1109" s="99" t="str">
        <f t="shared" si="1122"/>
        <v>Nn4</v>
      </c>
      <c r="GY1109" s="48">
        <f t="shared" si="1129"/>
        <v>160</v>
      </c>
      <c r="GZ1109" s="306">
        <f t="shared" si="1142"/>
        <v>273905.8065028874</v>
      </c>
      <c r="HA1109" s="95">
        <f t="shared" si="1128"/>
        <v>639.24307496619008</v>
      </c>
      <c r="HB1109" s="51">
        <f t="shared" si="1124"/>
        <v>2.183810706052463E-3</v>
      </c>
      <c r="HC1109" s="51">
        <f t="shared" si="1125"/>
        <v>4.1716003991247126E-3</v>
      </c>
      <c r="HD1109" s="453">
        <f t="shared" si="1126"/>
        <v>5.3235201914162032E-3</v>
      </c>
      <c r="HE1109" s="68"/>
    </row>
    <row r="1110" spans="201:213">
      <c r="GS1110" s="48">
        <v>12</v>
      </c>
      <c r="GT1110" s="47">
        <v>3</v>
      </c>
      <c r="GU1110" s="97" t="s">
        <v>240</v>
      </c>
      <c r="GV1110" s="93">
        <f t="shared" si="1127"/>
        <v>8</v>
      </c>
      <c r="GW1110" s="47" t="s">
        <v>206</v>
      </c>
      <c r="GX1110" s="99" t="str">
        <f t="shared" si="1122"/>
        <v>Nn3</v>
      </c>
      <c r="GY1110" s="48">
        <f t="shared" si="1129"/>
        <v>80</v>
      </c>
      <c r="GZ1110" s="306">
        <f t="shared" si="1142"/>
        <v>183647.71934987803</v>
      </c>
      <c r="HA1110" s="95">
        <f t="shared" si="1128"/>
        <v>953.41445360626142</v>
      </c>
      <c r="HB1110" s="51">
        <f t="shared" si="1124"/>
        <v>1.4641962533720658E-3</v>
      </c>
      <c r="HC1110" s="51">
        <f t="shared" si="1125"/>
        <v>1.3984824000622606E-3</v>
      </c>
      <c r="HD1110" s="453">
        <f t="shared" si="1126"/>
        <v>2.7430365133629229E-4</v>
      </c>
      <c r="HE1110" s="68"/>
    </row>
    <row r="1111" spans="201:213">
      <c r="GS1111" s="48">
        <v>12</v>
      </c>
      <c r="GT1111" s="47">
        <v>2</v>
      </c>
      <c r="GU1111" s="97" t="s">
        <v>240</v>
      </c>
      <c r="GV1111" s="93">
        <f t="shared" si="1127"/>
        <v>8</v>
      </c>
      <c r="GW1111" s="47" t="s">
        <v>206</v>
      </c>
      <c r="GX1111" s="99" t="str">
        <f t="shared" si="1122"/>
        <v>Nn2</v>
      </c>
      <c r="GY1111" s="48">
        <f t="shared" si="1129"/>
        <v>0</v>
      </c>
      <c r="GZ1111" s="306">
        <f t="shared" si="1142"/>
        <v>0</v>
      </c>
      <c r="HA1111" s="95">
        <f t="shared" si="1128"/>
        <v>0</v>
      </c>
      <c r="HB1111" s="51">
        <f t="shared" si="1124"/>
        <v>0</v>
      </c>
      <c r="HC1111" s="51">
        <f t="shared" si="1125"/>
        <v>0</v>
      </c>
      <c r="HD1111" s="453">
        <f t="shared" si="1126"/>
        <v>0</v>
      </c>
      <c r="HE1111" s="68"/>
    </row>
    <row r="1112" spans="201:213">
      <c r="GS1112" s="48">
        <v>12</v>
      </c>
      <c r="GT1112" s="47">
        <v>1</v>
      </c>
      <c r="GU1112" s="97" t="s">
        <v>240</v>
      </c>
      <c r="GV1112" s="93">
        <f t="shared" si="1127"/>
        <v>8</v>
      </c>
      <c r="GW1112" s="47" t="s">
        <v>206</v>
      </c>
      <c r="GX1112" s="99" t="str">
        <f t="shared" si="1122"/>
        <v>Nn1</v>
      </c>
      <c r="GY1112" s="48">
        <f t="shared" si="1129"/>
        <v>0</v>
      </c>
      <c r="GZ1112" s="306">
        <f t="shared" si="1142"/>
        <v>0</v>
      </c>
      <c r="HA1112" s="95">
        <f t="shared" si="1128"/>
        <v>0</v>
      </c>
      <c r="HB1112" s="51">
        <f t="shared" si="1124"/>
        <v>0</v>
      </c>
      <c r="HC1112" s="51">
        <f t="shared" si="1125"/>
        <v>0</v>
      </c>
      <c r="HD1112" s="453">
        <f t="shared" si="1126"/>
        <v>0</v>
      </c>
      <c r="HE1112" s="68"/>
    </row>
    <row r="1113" spans="201:213">
      <c r="GS1113" s="48">
        <v>13</v>
      </c>
      <c r="GT1113" s="47">
        <v>5</v>
      </c>
      <c r="GU1113" s="97" t="s">
        <v>240</v>
      </c>
      <c r="GV1113" s="93">
        <f t="shared" si="1127"/>
        <v>8</v>
      </c>
      <c r="GW1113" s="141" t="s">
        <v>130</v>
      </c>
      <c r="GX1113" s="99" t="str">
        <f t="shared" si="1122"/>
        <v>Sc5</v>
      </c>
      <c r="GY1113" s="48">
        <f t="shared" si="1129"/>
        <v>14400</v>
      </c>
      <c r="GZ1113" s="306">
        <f t="shared" si="1142"/>
        <v>10.845177641070933</v>
      </c>
      <c r="HA1113" s="95">
        <f t="shared" si="1128"/>
        <v>16144723.101346092</v>
      </c>
      <c r="HB1113" s="51">
        <f t="shared" si="1124"/>
        <v>8.6467006099638257E-8</v>
      </c>
      <c r="HC1113" s="51">
        <f t="shared" si="1125"/>
        <v>1.4865538324407042E-5</v>
      </c>
      <c r="HD1113" s="453">
        <f t="shared" si="1126"/>
        <v>3.5433339380513025E-3</v>
      </c>
      <c r="HE1113" s="68"/>
    </row>
    <row r="1114" spans="201:213">
      <c r="GS1114" s="48">
        <v>13</v>
      </c>
      <c r="GT1114" s="47">
        <v>4</v>
      </c>
      <c r="GU1114" s="97" t="s">
        <v>240</v>
      </c>
      <c r="GV1114" s="93">
        <f t="shared" si="1127"/>
        <v>8</v>
      </c>
      <c r="GW1114" s="141" t="s">
        <v>130</v>
      </c>
      <c r="GX1114" s="99" t="str">
        <f t="shared" si="1122"/>
        <v>Sc4</v>
      </c>
      <c r="GY1114" s="48">
        <f t="shared" si="1129"/>
        <v>4800</v>
      </c>
      <c r="GZ1114" s="306">
        <f t="shared" si="1142"/>
        <v>752.83608125100716</v>
      </c>
      <c r="HA1114" s="95">
        <f t="shared" si="1128"/>
        <v>232577.04347677444</v>
      </c>
      <c r="HB1114" s="51">
        <f t="shared" si="1124"/>
        <v>6.002251340083222E-6</v>
      </c>
      <c r="HC1114" s="51">
        <f t="shared" si="1125"/>
        <v>3.4397203956197398E-4</v>
      </c>
      <c r="HD1114" s="453">
        <f t="shared" si="1126"/>
        <v>2.695522047064457E-2</v>
      </c>
      <c r="HE1114" s="68"/>
    </row>
    <row r="1115" spans="201:213">
      <c r="GS1115" s="48">
        <v>13</v>
      </c>
      <c r="GT1115" s="47">
        <v>3</v>
      </c>
      <c r="GU1115" s="97" t="s">
        <v>240</v>
      </c>
      <c r="GV1115" s="93">
        <f t="shared" si="1127"/>
        <v>8</v>
      </c>
      <c r="GW1115" s="141" t="s">
        <v>130</v>
      </c>
      <c r="GX1115" s="99" t="str">
        <f t="shared" si="1122"/>
        <v>Sc3</v>
      </c>
      <c r="GY1115" s="48">
        <f t="shared" si="1129"/>
        <v>960</v>
      </c>
      <c r="GZ1115" s="306">
        <f t="shared" si="1142"/>
        <v>18840.634229483243</v>
      </c>
      <c r="HA1115" s="95">
        <f t="shared" si="1128"/>
        <v>9293.3384230771935</v>
      </c>
      <c r="HB1115" s="51">
        <f t="shared" si="1124"/>
        <v>1.5021360541595631E-4</v>
      </c>
      <c r="HC1115" s="51">
        <f t="shared" si="1125"/>
        <v>1.7216633325510713E-3</v>
      </c>
      <c r="HD1115" s="453">
        <f t="shared" si="1126"/>
        <v>2.4789107207130543E-2</v>
      </c>
      <c r="HE1115" s="68"/>
    </row>
    <row r="1116" spans="201:213">
      <c r="GS1116" s="48">
        <v>13</v>
      </c>
      <c r="GT1116" s="47">
        <v>2</v>
      </c>
      <c r="GU1116" s="97" t="s">
        <v>240</v>
      </c>
      <c r="GV1116" s="93">
        <f t="shared" si="1127"/>
        <v>8</v>
      </c>
      <c r="GW1116" s="141" t="s">
        <v>130</v>
      </c>
      <c r="GX1116" s="99" t="str">
        <f t="shared" si="1122"/>
        <v>Sc2</v>
      </c>
      <c r="GY1116" s="48">
        <f t="shared" si="1129"/>
        <v>0</v>
      </c>
      <c r="GZ1116" s="306">
        <f t="shared" si="1142"/>
        <v>0</v>
      </c>
      <c r="HA1116" s="95">
        <f t="shared" si="1128"/>
        <v>0</v>
      </c>
      <c r="HB1116" s="51">
        <f t="shared" si="1124"/>
        <v>0</v>
      </c>
      <c r="HC1116" s="51">
        <f t="shared" si="1125"/>
        <v>0</v>
      </c>
      <c r="HD1116" s="453">
        <f t="shared" si="1126"/>
        <v>0</v>
      </c>
      <c r="HE1116" s="68"/>
    </row>
    <row r="1117" spans="201:213">
      <c r="GS1117" s="295">
        <v>1</v>
      </c>
      <c r="GT1117" s="455">
        <v>5</v>
      </c>
      <c r="GU1117" s="296" t="s">
        <v>240</v>
      </c>
      <c r="GV1117" s="93">
        <f>+$GV$986</f>
        <v>10</v>
      </c>
      <c r="GW1117" s="47" t="s">
        <v>206</v>
      </c>
      <c r="GX1117" s="99" t="str">
        <f t="shared" ref="GX1117:GX1180" si="1143">CONCATENATE(INDEX($AV$4:$AV$16,MATCH(GS1117,$AT$4:$AT$16,0)),GT1117)</f>
        <v>Wd5</v>
      </c>
      <c r="GY1117" s="48">
        <f t="shared" si="1129"/>
        <v>0</v>
      </c>
      <c r="GZ1117" s="307">
        <f t="shared" ref="GZ1117:GZ1148" si="1144">SUMIF($EV$165:$EV$238,GX1117,$FJ$165:$FJ$238)*$GX$985/$AN$56*$AN$4/$AN$42</f>
        <v>0</v>
      </c>
      <c r="HA1117" s="95">
        <f>IF(GZ1117=0,0,$AN$4/GZ1117)</f>
        <v>0</v>
      </c>
      <c r="HB1117" s="51">
        <f t="shared" ref="HB1117:HB1180" si="1145">GZ1117/$GZ$306</f>
        <v>0</v>
      </c>
      <c r="HC1117" s="51">
        <f t="shared" ref="HC1117:HC1180" si="1146">PRODUCT(GY1117:GZ1117)/$AN$4/$AM$19</f>
        <v>0</v>
      </c>
      <c r="HD1117" s="453">
        <f t="shared" ref="HD1117:HD1180" si="1147">(GY1117/$AM$19-HC$931)^2*GZ1117/$AN$4</f>
        <v>0</v>
      </c>
      <c r="HE1117" s="96"/>
    </row>
    <row r="1118" spans="201:213">
      <c r="GS1118" s="48">
        <v>1</v>
      </c>
      <c r="GT1118" s="47">
        <v>4</v>
      </c>
      <c r="GU1118" s="97" t="s">
        <v>240</v>
      </c>
      <c r="GV1118" s="93">
        <f t="shared" ref="GV1118:GV1180" si="1148">+$GV$986</f>
        <v>10</v>
      </c>
      <c r="GW1118" s="47" t="s">
        <v>206</v>
      </c>
      <c r="GX1118" s="99" t="str">
        <f t="shared" si="1143"/>
        <v>Wd4</v>
      </c>
      <c r="GY1118" s="48">
        <f t="shared" si="1129"/>
        <v>0</v>
      </c>
      <c r="GZ1118" s="307">
        <f t="shared" si="1144"/>
        <v>0</v>
      </c>
      <c r="HA1118" s="95">
        <f t="shared" ref="HA1118:HA1180" si="1149">IF(GZ1118=0,0,$AN$4/GZ1118)</f>
        <v>0</v>
      </c>
      <c r="HB1118" s="51">
        <f t="shared" si="1145"/>
        <v>0</v>
      </c>
      <c r="HC1118" s="51">
        <f t="shared" si="1146"/>
        <v>0</v>
      </c>
      <c r="HD1118" s="453">
        <f t="shared" si="1147"/>
        <v>0</v>
      </c>
      <c r="HE1118" s="68"/>
    </row>
    <row r="1119" spans="201:213">
      <c r="GS1119" s="48">
        <v>1</v>
      </c>
      <c r="GT1119" s="47">
        <v>3</v>
      </c>
      <c r="GU1119" s="97" t="s">
        <v>240</v>
      </c>
      <c r="GV1119" s="93">
        <f t="shared" si="1148"/>
        <v>10</v>
      </c>
      <c r="GW1119" s="47" t="s">
        <v>206</v>
      </c>
      <c r="GX1119" s="99" t="str">
        <f t="shared" si="1143"/>
        <v>Wd3</v>
      </c>
      <c r="GY1119" s="48">
        <f t="shared" si="1129"/>
        <v>0</v>
      </c>
      <c r="GZ1119" s="307">
        <f t="shared" si="1144"/>
        <v>0</v>
      </c>
      <c r="HA1119" s="95">
        <f t="shared" si="1149"/>
        <v>0</v>
      </c>
      <c r="HB1119" s="51">
        <f t="shared" si="1145"/>
        <v>0</v>
      </c>
      <c r="HC1119" s="51">
        <f t="shared" si="1146"/>
        <v>0</v>
      </c>
      <c r="HD1119" s="453">
        <f t="shared" si="1147"/>
        <v>0</v>
      </c>
    </row>
    <row r="1120" spans="201:213">
      <c r="GS1120" s="48">
        <v>1</v>
      </c>
      <c r="GT1120" s="47">
        <v>2</v>
      </c>
      <c r="GU1120" s="97" t="s">
        <v>240</v>
      </c>
      <c r="GV1120" s="93">
        <f t="shared" si="1148"/>
        <v>10</v>
      </c>
      <c r="GW1120" s="47" t="s">
        <v>206</v>
      </c>
      <c r="GX1120" s="99" t="str">
        <f t="shared" si="1143"/>
        <v>Wd2</v>
      </c>
      <c r="GY1120" s="48">
        <f t="shared" si="1129"/>
        <v>0</v>
      </c>
      <c r="GZ1120" s="307">
        <f t="shared" si="1144"/>
        <v>0</v>
      </c>
      <c r="HA1120" s="95">
        <f t="shared" si="1149"/>
        <v>0</v>
      </c>
      <c r="HB1120" s="51">
        <f t="shared" si="1145"/>
        <v>0</v>
      </c>
      <c r="HC1120" s="51">
        <f t="shared" si="1146"/>
        <v>0</v>
      </c>
      <c r="HD1120" s="453">
        <f t="shared" si="1147"/>
        <v>0</v>
      </c>
    </row>
    <row r="1121" spans="201:212">
      <c r="GS1121" s="48">
        <v>1</v>
      </c>
      <c r="GT1121" s="47">
        <v>1</v>
      </c>
      <c r="GU1121" s="97" t="s">
        <v>240</v>
      </c>
      <c r="GV1121" s="93">
        <f t="shared" si="1148"/>
        <v>10</v>
      </c>
      <c r="GW1121" s="47" t="s">
        <v>206</v>
      </c>
      <c r="GX1121" s="99" t="str">
        <f t="shared" si="1143"/>
        <v>Wd1</v>
      </c>
      <c r="GY1121" s="48">
        <f t="shared" si="1129"/>
        <v>0</v>
      </c>
      <c r="GZ1121" s="307">
        <f t="shared" si="1144"/>
        <v>0</v>
      </c>
      <c r="HA1121" s="95">
        <f t="shared" si="1149"/>
        <v>0</v>
      </c>
      <c r="HB1121" s="51">
        <f t="shared" si="1145"/>
        <v>0</v>
      </c>
      <c r="HC1121" s="51">
        <f t="shared" si="1146"/>
        <v>0</v>
      </c>
      <c r="HD1121" s="453">
        <f t="shared" si="1147"/>
        <v>0</v>
      </c>
    </row>
    <row r="1122" spans="201:212">
      <c r="GS1122" s="48">
        <v>2</v>
      </c>
      <c r="GT1122" s="47">
        <v>5</v>
      </c>
      <c r="GU1122" s="97" t="s">
        <v>240</v>
      </c>
      <c r="GV1122" s="93">
        <f t="shared" si="1148"/>
        <v>10</v>
      </c>
      <c r="GW1122" s="47" t="s">
        <v>206</v>
      </c>
      <c r="GX1122" s="99" t="str">
        <f t="shared" si="1143"/>
        <v>Pa5</v>
      </c>
      <c r="GY1122" s="48">
        <f t="shared" ref="GY1122:GY1185" si="1150">INDEX($AW$44:$BA$56,GS1122,GT1122)*GV1122*IF(GW1122="Scatter",$AM$19,1)</f>
        <v>20000</v>
      </c>
      <c r="GZ1122" s="307">
        <f t="shared" si="1144"/>
        <v>1809.7411724817655</v>
      </c>
      <c r="HA1122" s="95">
        <f t="shared" si="1149"/>
        <v>96749.962183757627</v>
      </c>
      <c r="HB1122" s="51">
        <f t="shared" si="1145"/>
        <v>1.4428800170791397E-5</v>
      </c>
      <c r="HC1122" s="51">
        <f t="shared" si="1146"/>
        <v>3.4453071175390426E-3</v>
      </c>
      <c r="HD1122" s="453">
        <f t="shared" si="1147"/>
        <v>1.1427790301125906</v>
      </c>
    </row>
    <row r="1123" spans="201:212">
      <c r="GS1123" s="48">
        <v>2</v>
      </c>
      <c r="GT1123" s="47">
        <v>4</v>
      </c>
      <c r="GU1123" s="97" t="s">
        <v>240</v>
      </c>
      <c r="GV1123" s="93">
        <f t="shared" si="1148"/>
        <v>10</v>
      </c>
      <c r="GW1123" s="47" t="s">
        <v>206</v>
      </c>
      <c r="GX1123" s="99" t="str">
        <f t="shared" si="1143"/>
        <v>Pa4</v>
      </c>
      <c r="GY1123" s="48">
        <f t="shared" si="1150"/>
        <v>5000</v>
      </c>
      <c r="GZ1123" s="307">
        <f t="shared" si="1144"/>
        <v>11914.129385504957</v>
      </c>
      <c r="HA1123" s="95">
        <f t="shared" si="1149"/>
        <v>14696.196787406221</v>
      </c>
      <c r="HB1123" s="51">
        <f t="shared" si="1145"/>
        <v>9.4989601124376697E-5</v>
      </c>
      <c r="HC1123" s="51">
        <f t="shared" si="1146"/>
        <v>5.6704012976163407E-3</v>
      </c>
      <c r="HD1123" s="453">
        <f t="shared" si="1147"/>
        <v>0.46325797339280206</v>
      </c>
    </row>
    <row r="1124" spans="201:212">
      <c r="GS1124" s="48">
        <v>2</v>
      </c>
      <c r="GT1124" s="47">
        <v>3</v>
      </c>
      <c r="GU1124" s="97" t="s">
        <v>240</v>
      </c>
      <c r="GV1124" s="93">
        <f t="shared" si="1148"/>
        <v>10</v>
      </c>
      <c r="GW1124" s="47" t="s">
        <v>206</v>
      </c>
      <c r="GX1124" s="99" t="str">
        <f t="shared" si="1143"/>
        <v>Pa3</v>
      </c>
      <c r="GY1124" s="48">
        <f t="shared" si="1150"/>
        <v>1000</v>
      </c>
      <c r="GZ1124" s="307">
        <f t="shared" si="1144"/>
        <v>37054.45050656415</v>
      </c>
      <c r="HA1124" s="95">
        <f t="shared" si="1149"/>
        <v>4725.2728783276007</v>
      </c>
      <c r="HB1124" s="51">
        <f t="shared" si="1145"/>
        <v>2.9542968349695385E-4</v>
      </c>
      <c r="HC1124" s="51">
        <f t="shared" si="1146"/>
        <v>3.5271331615805948E-3</v>
      </c>
      <c r="HD1124" s="453">
        <f t="shared" si="1147"/>
        <v>5.3130354422461341E-2</v>
      </c>
    </row>
    <row r="1125" spans="201:212">
      <c r="GS1125" s="48">
        <v>2</v>
      </c>
      <c r="GT1125" s="47">
        <v>2</v>
      </c>
      <c r="GU1125" s="97" t="s">
        <v>240</v>
      </c>
      <c r="GV1125" s="93">
        <f t="shared" si="1148"/>
        <v>10</v>
      </c>
      <c r="GW1125" s="47" t="s">
        <v>206</v>
      </c>
      <c r="GX1125" s="99" t="str">
        <f t="shared" si="1143"/>
        <v>Pa2</v>
      </c>
      <c r="GY1125" s="48">
        <f t="shared" si="1150"/>
        <v>0</v>
      </c>
      <c r="GZ1125" s="307">
        <f t="shared" si="1144"/>
        <v>0</v>
      </c>
      <c r="HA1125" s="95">
        <f t="shared" si="1149"/>
        <v>0</v>
      </c>
      <c r="HB1125" s="51">
        <f t="shared" si="1145"/>
        <v>0</v>
      </c>
      <c r="HC1125" s="51">
        <f t="shared" si="1146"/>
        <v>0</v>
      </c>
      <c r="HD1125" s="453">
        <f t="shared" si="1147"/>
        <v>0</v>
      </c>
    </row>
    <row r="1126" spans="201:212">
      <c r="GS1126" s="48">
        <v>2</v>
      </c>
      <c r="GT1126" s="47">
        <v>1</v>
      </c>
      <c r="GU1126" s="97" t="s">
        <v>240</v>
      </c>
      <c r="GV1126" s="93">
        <f t="shared" si="1148"/>
        <v>10</v>
      </c>
      <c r="GW1126" s="47" t="s">
        <v>206</v>
      </c>
      <c r="GX1126" s="99" t="str">
        <f t="shared" si="1143"/>
        <v>Pa1</v>
      </c>
      <c r="GY1126" s="48">
        <f t="shared" si="1150"/>
        <v>0</v>
      </c>
      <c r="GZ1126" s="307">
        <f t="shared" si="1144"/>
        <v>0</v>
      </c>
      <c r="HA1126" s="95">
        <f t="shared" si="1149"/>
        <v>0</v>
      </c>
      <c r="HB1126" s="51">
        <f t="shared" si="1145"/>
        <v>0</v>
      </c>
      <c r="HC1126" s="51">
        <f t="shared" si="1146"/>
        <v>0</v>
      </c>
      <c r="HD1126" s="453">
        <f t="shared" si="1147"/>
        <v>0</v>
      </c>
    </row>
    <row r="1127" spans="201:212">
      <c r="GS1127" s="48">
        <v>3</v>
      </c>
      <c r="GT1127" s="47">
        <v>5</v>
      </c>
      <c r="GU1127" s="97" t="s">
        <v>240</v>
      </c>
      <c r="GV1127" s="93">
        <f t="shared" si="1148"/>
        <v>10</v>
      </c>
      <c r="GW1127" s="47" t="s">
        <v>206</v>
      </c>
      <c r="GX1127" s="99" t="str">
        <f t="shared" si="1143"/>
        <v>Pb5</v>
      </c>
      <c r="GY1127" s="48">
        <f t="shared" si="1150"/>
        <v>18000</v>
      </c>
      <c r="GZ1127" s="307">
        <f t="shared" si="1144"/>
        <v>1809.7411724817655</v>
      </c>
      <c r="HA1127" s="95">
        <f t="shared" si="1149"/>
        <v>96749.962183757627</v>
      </c>
      <c r="HB1127" s="51">
        <f t="shared" si="1145"/>
        <v>1.4428800170791397E-5</v>
      </c>
      <c r="HC1127" s="51">
        <f t="shared" si="1146"/>
        <v>3.1007764057851385E-3</v>
      </c>
      <c r="HD1127" s="453">
        <f t="shared" si="1147"/>
        <v>0.92514261185168201</v>
      </c>
    </row>
    <row r="1128" spans="201:212">
      <c r="GS1128" s="48">
        <v>3</v>
      </c>
      <c r="GT1128" s="47">
        <v>4</v>
      </c>
      <c r="GU1128" s="97" t="s">
        <v>240</v>
      </c>
      <c r="GV1128" s="93">
        <f t="shared" si="1148"/>
        <v>10</v>
      </c>
      <c r="GW1128" s="47" t="s">
        <v>206</v>
      </c>
      <c r="GX1128" s="99" t="str">
        <f t="shared" si="1143"/>
        <v>Pb4</v>
      </c>
      <c r="GY1128" s="48">
        <f t="shared" si="1150"/>
        <v>3000</v>
      </c>
      <c r="GZ1128" s="307">
        <f t="shared" si="1144"/>
        <v>9169.3552739076131</v>
      </c>
      <c r="HA1128" s="95">
        <f t="shared" si="1149"/>
        <v>19095.387273110056</v>
      </c>
      <c r="HB1128" s="51">
        <f t="shared" si="1145"/>
        <v>7.3105920865343085E-5</v>
      </c>
      <c r="HC1128" s="51">
        <f t="shared" si="1146"/>
        <v>2.6184334093296725E-3</v>
      </c>
      <c r="HD1128" s="453">
        <f t="shared" si="1147"/>
        <v>0.1266526693510204</v>
      </c>
    </row>
    <row r="1129" spans="201:212">
      <c r="GS1129" s="48">
        <v>3</v>
      </c>
      <c r="GT1129" s="47">
        <v>3</v>
      </c>
      <c r="GU1129" s="97" t="s">
        <v>240</v>
      </c>
      <c r="GV1129" s="93">
        <f t="shared" si="1148"/>
        <v>10</v>
      </c>
      <c r="GW1129" s="47" t="s">
        <v>206</v>
      </c>
      <c r="GX1129" s="99" t="str">
        <f t="shared" si="1143"/>
        <v>Pb3</v>
      </c>
      <c r="GY1129" s="48">
        <f t="shared" si="1150"/>
        <v>500</v>
      </c>
      <c r="GZ1129" s="307">
        <f t="shared" si="1144"/>
        <v>39113.031090262157</v>
      </c>
      <c r="HA1129" s="95">
        <f t="shared" si="1149"/>
        <v>4476.5743057840427</v>
      </c>
      <c r="HB1129" s="51">
        <f t="shared" si="1145"/>
        <v>3.1184244369122905E-4</v>
      </c>
      <c r="HC1129" s="51">
        <f t="shared" si="1146"/>
        <v>1.8615425019453138E-3</v>
      </c>
      <c r="HD1129" s="453">
        <f t="shared" si="1147"/>
        <v>1.2603623713357423E-2</v>
      </c>
    </row>
    <row r="1130" spans="201:212">
      <c r="GS1130" s="48">
        <v>3</v>
      </c>
      <c r="GT1130" s="47">
        <v>2</v>
      </c>
      <c r="GU1130" s="97" t="s">
        <v>240</v>
      </c>
      <c r="GV1130" s="93">
        <f t="shared" si="1148"/>
        <v>10</v>
      </c>
      <c r="GW1130" s="47" t="s">
        <v>206</v>
      </c>
      <c r="GX1130" s="99" t="str">
        <f t="shared" si="1143"/>
        <v>Pb2</v>
      </c>
      <c r="GY1130" s="48">
        <f t="shared" si="1150"/>
        <v>0</v>
      </c>
      <c r="GZ1130" s="307">
        <f t="shared" si="1144"/>
        <v>0</v>
      </c>
      <c r="HA1130" s="95">
        <f t="shared" si="1149"/>
        <v>0</v>
      </c>
      <c r="HB1130" s="51">
        <f t="shared" si="1145"/>
        <v>0</v>
      </c>
      <c r="HC1130" s="51">
        <f t="shared" si="1146"/>
        <v>0</v>
      </c>
      <c r="HD1130" s="453">
        <f t="shared" si="1147"/>
        <v>0</v>
      </c>
    </row>
    <row r="1131" spans="201:212">
      <c r="GS1131" s="48">
        <v>3</v>
      </c>
      <c r="GT1131" s="47">
        <v>1</v>
      </c>
      <c r="GU1131" s="97" t="s">
        <v>240</v>
      </c>
      <c r="GV1131" s="93">
        <f t="shared" si="1148"/>
        <v>10</v>
      </c>
      <c r="GW1131" s="47" t="s">
        <v>206</v>
      </c>
      <c r="GX1131" s="99" t="str">
        <f t="shared" si="1143"/>
        <v>Pb1</v>
      </c>
      <c r="GY1131" s="48">
        <f t="shared" si="1150"/>
        <v>0</v>
      </c>
      <c r="GZ1131" s="307">
        <f t="shared" si="1144"/>
        <v>0</v>
      </c>
      <c r="HA1131" s="95">
        <f t="shared" si="1149"/>
        <v>0</v>
      </c>
      <c r="HB1131" s="51">
        <f t="shared" si="1145"/>
        <v>0</v>
      </c>
      <c r="HC1131" s="51">
        <f t="shared" si="1146"/>
        <v>0</v>
      </c>
      <c r="HD1131" s="453">
        <f t="shared" si="1147"/>
        <v>0</v>
      </c>
    </row>
    <row r="1132" spans="201:212">
      <c r="GS1132" s="48">
        <v>4</v>
      </c>
      <c r="GT1132" s="47">
        <v>5</v>
      </c>
      <c r="GU1132" s="97" t="s">
        <v>240</v>
      </c>
      <c r="GV1132" s="93">
        <f t="shared" si="1148"/>
        <v>10</v>
      </c>
      <c r="GW1132" s="47" t="s">
        <v>206</v>
      </c>
      <c r="GX1132" s="99" t="str">
        <f t="shared" si="1143"/>
        <v>Pc5</v>
      </c>
      <c r="GY1132" s="48">
        <f t="shared" si="1150"/>
        <v>18000</v>
      </c>
      <c r="GZ1132" s="307">
        <f t="shared" si="1144"/>
        <v>2895.5858759708249</v>
      </c>
      <c r="HA1132" s="95">
        <f t="shared" si="1149"/>
        <v>60468.726364848517</v>
      </c>
      <c r="HB1132" s="51">
        <f t="shared" si="1145"/>
        <v>2.3086080273266237E-5</v>
      </c>
      <c r="HC1132" s="51">
        <f t="shared" si="1146"/>
        <v>4.961242249256221E-3</v>
      </c>
      <c r="HD1132" s="453">
        <f t="shared" si="1147"/>
        <v>1.4802281789626912</v>
      </c>
    </row>
    <row r="1133" spans="201:212">
      <c r="GS1133" s="48">
        <v>4</v>
      </c>
      <c r="GT1133" s="47">
        <v>4</v>
      </c>
      <c r="GU1133" s="97" t="s">
        <v>240</v>
      </c>
      <c r="GV1133" s="93">
        <f t="shared" si="1148"/>
        <v>10</v>
      </c>
      <c r="GW1133" s="47" t="s">
        <v>206</v>
      </c>
      <c r="GX1133" s="99" t="str">
        <f t="shared" si="1143"/>
        <v>Pc4</v>
      </c>
      <c r="GY1133" s="48">
        <f t="shared" si="1150"/>
        <v>3000</v>
      </c>
      <c r="GZ1133" s="307">
        <f t="shared" si="1144"/>
        <v>11743.209385881679</v>
      </c>
      <c r="HA1133" s="95">
        <f t="shared" si="1149"/>
        <v>14910.096911880455</v>
      </c>
      <c r="HB1133" s="51">
        <f t="shared" si="1145"/>
        <v>9.3626881108246397E-5</v>
      </c>
      <c r="HC1133" s="51">
        <f t="shared" si="1146"/>
        <v>3.3534322610713351E-3</v>
      </c>
      <c r="HD1133" s="453">
        <f t="shared" si="1147"/>
        <v>0.16220429583551732</v>
      </c>
    </row>
    <row r="1134" spans="201:212">
      <c r="GS1134" s="48">
        <v>4</v>
      </c>
      <c r="GT1134" s="47">
        <v>3</v>
      </c>
      <c r="GU1134" s="97" t="s">
        <v>240</v>
      </c>
      <c r="GV1134" s="93">
        <f t="shared" si="1148"/>
        <v>10</v>
      </c>
      <c r="GW1134" s="47" t="s">
        <v>206</v>
      </c>
      <c r="GX1134" s="99" t="str">
        <f t="shared" si="1143"/>
        <v>Pc3</v>
      </c>
      <c r="GY1134" s="48">
        <f t="shared" si="1150"/>
        <v>300</v>
      </c>
      <c r="GZ1134" s="307">
        <f t="shared" si="1144"/>
        <v>73193.976309262536</v>
      </c>
      <c r="HA1134" s="95">
        <f t="shared" si="1149"/>
        <v>2392.1693946533474</v>
      </c>
      <c r="HB1134" s="51">
        <f t="shared" si="1145"/>
        <v>5.8356480690756329E-4</v>
      </c>
      <c r="HC1134" s="51">
        <f t="shared" si="1146"/>
        <v>2.0901529846403528E-3</v>
      </c>
      <c r="HD1134" s="453">
        <f t="shared" si="1147"/>
        <v>7.297226160291854E-3</v>
      </c>
    </row>
    <row r="1135" spans="201:212">
      <c r="GS1135" s="48">
        <v>4</v>
      </c>
      <c r="GT1135" s="47">
        <v>2</v>
      </c>
      <c r="GU1135" s="97" t="s">
        <v>240</v>
      </c>
      <c r="GV1135" s="93">
        <f t="shared" si="1148"/>
        <v>10</v>
      </c>
      <c r="GW1135" s="47" t="s">
        <v>206</v>
      </c>
      <c r="GX1135" s="99" t="str">
        <f t="shared" si="1143"/>
        <v>Pc2</v>
      </c>
      <c r="GY1135" s="48">
        <f t="shared" si="1150"/>
        <v>0</v>
      </c>
      <c r="GZ1135" s="307">
        <f t="shared" si="1144"/>
        <v>0</v>
      </c>
      <c r="HA1135" s="95">
        <f t="shared" si="1149"/>
        <v>0</v>
      </c>
      <c r="HB1135" s="51">
        <f t="shared" si="1145"/>
        <v>0</v>
      </c>
      <c r="HC1135" s="51">
        <f t="shared" si="1146"/>
        <v>0</v>
      </c>
      <c r="HD1135" s="453">
        <f t="shared" si="1147"/>
        <v>0</v>
      </c>
    </row>
    <row r="1136" spans="201:212">
      <c r="GS1136" s="48">
        <v>4</v>
      </c>
      <c r="GT1136" s="47">
        <v>1</v>
      </c>
      <c r="GU1136" s="97" t="s">
        <v>240</v>
      </c>
      <c r="GV1136" s="93">
        <f t="shared" si="1148"/>
        <v>10</v>
      </c>
      <c r="GW1136" s="47" t="s">
        <v>206</v>
      </c>
      <c r="GX1136" s="99" t="str">
        <f t="shared" si="1143"/>
        <v>Pc1</v>
      </c>
      <c r="GY1136" s="48">
        <f t="shared" si="1150"/>
        <v>0</v>
      </c>
      <c r="GZ1136" s="307">
        <f t="shared" si="1144"/>
        <v>0</v>
      </c>
      <c r="HA1136" s="95">
        <f t="shared" si="1149"/>
        <v>0</v>
      </c>
      <c r="HB1136" s="51">
        <f t="shared" si="1145"/>
        <v>0</v>
      </c>
      <c r="HC1136" s="51">
        <f t="shared" si="1146"/>
        <v>0</v>
      </c>
      <c r="HD1136" s="453">
        <f t="shared" si="1147"/>
        <v>0</v>
      </c>
    </row>
    <row r="1137" spans="201:212">
      <c r="GS1137" s="48">
        <v>5</v>
      </c>
      <c r="GT1137" s="47">
        <v>5</v>
      </c>
      <c r="GU1137" s="97" t="s">
        <v>240</v>
      </c>
      <c r="GV1137" s="93">
        <f t="shared" si="1148"/>
        <v>10</v>
      </c>
      <c r="GW1137" s="47" t="s">
        <v>206</v>
      </c>
      <c r="GX1137" s="99" t="str">
        <f t="shared" si="1143"/>
        <v>Pd5</v>
      </c>
      <c r="GY1137" s="48">
        <f t="shared" si="1150"/>
        <v>3000</v>
      </c>
      <c r="GZ1137" s="307">
        <f t="shared" si="1144"/>
        <v>17373.51525582495</v>
      </c>
      <c r="HA1137" s="95">
        <f t="shared" si="1149"/>
        <v>10078.121060808086</v>
      </c>
      <c r="HB1137" s="51">
        <f t="shared" si="1145"/>
        <v>1.3851648163959741E-4</v>
      </c>
      <c r="HC1137" s="51">
        <f t="shared" si="1146"/>
        <v>4.961242249256221E-3</v>
      </c>
      <c r="HD1137" s="453">
        <f t="shared" si="1147"/>
        <v>0.23997347877035444</v>
      </c>
    </row>
    <row r="1138" spans="201:212">
      <c r="GS1138" s="48">
        <v>5</v>
      </c>
      <c r="GT1138" s="47">
        <v>4</v>
      </c>
      <c r="GU1138" s="97" t="s">
        <v>240</v>
      </c>
      <c r="GV1138" s="93">
        <f t="shared" si="1148"/>
        <v>10</v>
      </c>
      <c r="GW1138" s="47" t="s">
        <v>206</v>
      </c>
      <c r="GX1138" s="99" t="str">
        <f t="shared" si="1143"/>
        <v>Pd4</v>
      </c>
      <c r="GY1138" s="48">
        <f t="shared" si="1150"/>
        <v>1000</v>
      </c>
      <c r="GZ1138" s="307">
        <f t="shared" si="1144"/>
        <v>26542.870529732569</v>
      </c>
      <c r="HA1138" s="95">
        <f t="shared" si="1149"/>
        <v>6596.5883307107451</v>
      </c>
      <c r="HB1138" s="51">
        <f t="shared" si="1145"/>
        <v>2.1162240250494055E-4</v>
      </c>
      <c r="HC1138" s="51">
        <f t="shared" si="1146"/>
        <v>2.5265585528619649E-3</v>
      </c>
      <c r="HD1138" s="453">
        <f t="shared" si="1147"/>
        <v>3.8058373538271052E-2</v>
      </c>
    </row>
    <row r="1139" spans="201:212">
      <c r="GS1139" s="48">
        <v>5</v>
      </c>
      <c r="GT1139" s="47">
        <v>3</v>
      </c>
      <c r="GU1139" s="97" t="s">
        <v>240</v>
      </c>
      <c r="GV1139" s="93">
        <f t="shared" si="1148"/>
        <v>10</v>
      </c>
      <c r="GW1139" s="47" t="s">
        <v>206</v>
      </c>
      <c r="GX1139" s="99" t="str">
        <f t="shared" si="1143"/>
        <v>Pd3</v>
      </c>
      <c r="GY1139" s="48">
        <f t="shared" si="1150"/>
        <v>300</v>
      </c>
      <c r="GZ1139" s="307">
        <f t="shared" si="1144"/>
        <v>56267.869287745561</v>
      </c>
      <c r="HA1139" s="95">
        <f t="shared" si="1149"/>
        <v>3111.7650662157371</v>
      </c>
      <c r="HB1139" s="51">
        <f t="shared" si="1145"/>
        <v>4.486154453101892E-4</v>
      </c>
      <c r="HC1139" s="51">
        <f t="shared" si="1146"/>
        <v>1.6068051069422708E-3</v>
      </c>
      <c r="HD1139" s="453">
        <f t="shared" si="1147"/>
        <v>5.6097426107243609E-3</v>
      </c>
    </row>
    <row r="1140" spans="201:212">
      <c r="GS1140" s="48">
        <v>5</v>
      </c>
      <c r="GT1140" s="47">
        <v>2</v>
      </c>
      <c r="GU1140" s="97" t="s">
        <v>240</v>
      </c>
      <c r="GV1140" s="93">
        <f t="shared" si="1148"/>
        <v>10</v>
      </c>
      <c r="GW1140" s="47" t="s">
        <v>206</v>
      </c>
      <c r="GX1140" s="99" t="str">
        <f t="shared" si="1143"/>
        <v>Pd2</v>
      </c>
      <c r="GY1140" s="48">
        <f t="shared" si="1150"/>
        <v>0</v>
      </c>
      <c r="GZ1140" s="307">
        <f t="shared" si="1144"/>
        <v>0</v>
      </c>
      <c r="HA1140" s="95">
        <f t="shared" si="1149"/>
        <v>0</v>
      </c>
      <c r="HB1140" s="51">
        <f t="shared" si="1145"/>
        <v>0</v>
      </c>
      <c r="HC1140" s="51">
        <f t="shared" si="1146"/>
        <v>0</v>
      </c>
      <c r="HD1140" s="453">
        <f t="shared" si="1147"/>
        <v>0</v>
      </c>
    </row>
    <row r="1141" spans="201:212">
      <c r="GS1141" s="48">
        <v>5</v>
      </c>
      <c r="GT1141" s="47">
        <v>1</v>
      </c>
      <c r="GU1141" s="97" t="s">
        <v>240</v>
      </c>
      <c r="GV1141" s="93">
        <f t="shared" si="1148"/>
        <v>10</v>
      </c>
      <c r="GW1141" s="47" t="s">
        <v>206</v>
      </c>
      <c r="GX1141" s="99" t="str">
        <f t="shared" si="1143"/>
        <v>Pd1</v>
      </c>
      <c r="GY1141" s="48">
        <f t="shared" si="1150"/>
        <v>0</v>
      </c>
      <c r="GZ1141" s="307">
        <f t="shared" si="1144"/>
        <v>0</v>
      </c>
      <c r="HA1141" s="95">
        <f t="shared" si="1149"/>
        <v>0</v>
      </c>
      <c r="HB1141" s="51">
        <f t="shared" si="1145"/>
        <v>0</v>
      </c>
      <c r="HC1141" s="51">
        <f t="shared" si="1146"/>
        <v>0</v>
      </c>
      <c r="HD1141" s="453">
        <f t="shared" si="1147"/>
        <v>0</v>
      </c>
    </row>
    <row r="1142" spans="201:212">
      <c r="GS1142" s="48">
        <v>6</v>
      </c>
      <c r="GT1142" s="47">
        <v>5</v>
      </c>
      <c r="GU1142" s="97" t="s">
        <v>240</v>
      </c>
      <c r="GV1142" s="93">
        <f t="shared" si="1148"/>
        <v>10</v>
      </c>
      <c r="GW1142" s="47" t="s">
        <v>206</v>
      </c>
      <c r="GX1142" s="99" t="str">
        <f t="shared" si="1143"/>
        <v>Pe5</v>
      </c>
      <c r="GY1142" s="48">
        <f t="shared" si="1150"/>
        <v>3000</v>
      </c>
      <c r="GZ1142" s="307">
        <f t="shared" si="1144"/>
        <v>16086.588199837921</v>
      </c>
      <c r="HA1142" s="95">
        <f t="shared" si="1149"/>
        <v>10884.37074567273</v>
      </c>
      <c r="HB1142" s="51">
        <f t="shared" si="1145"/>
        <v>1.2825600151814578E-4</v>
      </c>
      <c r="HC1142" s="51">
        <f t="shared" si="1146"/>
        <v>4.5937428233853907E-3</v>
      </c>
      <c r="HD1142" s="453">
        <f t="shared" si="1147"/>
        <v>0.22219766552810599</v>
      </c>
    </row>
    <row r="1143" spans="201:212">
      <c r="GS1143" s="48">
        <v>6</v>
      </c>
      <c r="GT1143" s="47">
        <v>4</v>
      </c>
      <c r="GU1143" s="97" t="s">
        <v>240</v>
      </c>
      <c r="GV1143" s="93">
        <f t="shared" si="1148"/>
        <v>10</v>
      </c>
      <c r="GW1143" s="47" t="s">
        <v>206</v>
      </c>
      <c r="GX1143" s="99" t="str">
        <f t="shared" si="1143"/>
        <v>Pe4</v>
      </c>
      <c r="GY1143" s="48">
        <f t="shared" si="1150"/>
        <v>1000</v>
      </c>
      <c r="GZ1143" s="307">
        <f t="shared" si="1144"/>
        <v>105903.37231559963</v>
      </c>
      <c r="HA1143" s="95">
        <f t="shared" si="1149"/>
        <v>1653.3221385831996</v>
      </c>
      <c r="HB1143" s="51">
        <f t="shared" si="1145"/>
        <v>8.4435200999445962E-4</v>
      </c>
      <c r="HC1143" s="51">
        <f t="shared" si="1146"/>
        <v>1.0080713417984607E-2</v>
      </c>
      <c r="HD1143" s="453">
        <f t="shared" si="1147"/>
        <v>0.15184906613754612</v>
      </c>
    </row>
    <row r="1144" spans="201:212">
      <c r="GS1144" s="48">
        <v>6</v>
      </c>
      <c r="GT1144" s="47">
        <v>3</v>
      </c>
      <c r="GU1144" s="97" t="s">
        <v>240</v>
      </c>
      <c r="GV1144" s="93">
        <f t="shared" si="1148"/>
        <v>10</v>
      </c>
      <c r="GW1144" s="47" t="s">
        <v>206</v>
      </c>
      <c r="GX1144" s="99" t="str">
        <f t="shared" si="1143"/>
        <v>Pe3</v>
      </c>
      <c r="GY1144" s="48">
        <f t="shared" si="1150"/>
        <v>300</v>
      </c>
      <c r="GZ1144" s="307">
        <f t="shared" si="1144"/>
        <v>152487.45064429694</v>
      </c>
      <c r="HA1144" s="95">
        <f t="shared" si="1149"/>
        <v>1148.2413094336068</v>
      </c>
      <c r="HB1144" s="51">
        <f t="shared" si="1145"/>
        <v>1.2157600143907568E-3</v>
      </c>
      <c r="HC1144" s="51">
        <f t="shared" si="1146"/>
        <v>4.3544853846674021E-3</v>
      </c>
      <c r="HD1144" s="453">
        <f t="shared" si="1147"/>
        <v>1.5202554500608027E-2</v>
      </c>
    </row>
    <row r="1145" spans="201:212">
      <c r="GS1145" s="48">
        <v>6</v>
      </c>
      <c r="GT1145" s="47">
        <v>2</v>
      </c>
      <c r="GU1145" s="97" t="s">
        <v>240</v>
      </c>
      <c r="GV1145" s="93">
        <f t="shared" si="1148"/>
        <v>10</v>
      </c>
      <c r="GW1145" s="47" t="s">
        <v>206</v>
      </c>
      <c r="GX1145" s="99" t="str">
        <f t="shared" si="1143"/>
        <v>Pe2</v>
      </c>
      <c r="GY1145" s="48">
        <f t="shared" si="1150"/>
        <v>0</v>
      </c>
      <c r="GZ1145" s="307">
        <f t="shared" si="1144"/>
        <v>0</v>
      </c>
      <c r="HA1145" s="95">
        <f t="shared" si="1149"/>
        <v>0</v>
      </c>
      <c r="HB1145" s="51">
        <f t="shared" si="1145"/>
        <v>0</v>
      </c>
      <c r="HC1145" s="51">
        <f t="shared" si="1146"/>
        <v>0</v>
      </c>
      <c r="HD1145" s="453">
        <f t="shared" si="1147"/>
        <v>0</v>
      </c>
    </row>
    <row r="1146" spans="201:212">
      <c r="GS1146" s="48">
        <v>6</v>
      </c>
      <c r="GT1146" s="47">
        <v>1</v>
      </c>
      <c r="GU1146" s="97" t="s">
        <v>240</v>
      </c>
      <c r="GV1146" s="93">
        <f t="shared" si="1148"/>
        <v>10</v>
      </c>
      <c r="GW1146" s="47" t="s">
        <v>206</v>
      </c>
      <c r="GX1146" s="99" t="str">
        <f t="shared" si="1143"/>
        <v>Pe1</v>
      </c>
      <c r="GY1146" s="48">
        <f t="shared" si="1150"/>
        <v>0</v>
      </c>
      <c r="GZ1146" s="307">
        <f t="shared" si="1144"/>
        <v>0</v>
      </c>
      <c r="HA1146" s="95">
        <f t="shared" si="1149"/>
        <v>0</v>
      </c>
      <c r="HB1146" s="51">
        <f t="shared" si="1145"/>
        <v>0</v>
      </c>
      <c r="HC1146" s="51">
        <f t="shared" si="1146"/>
        <v>0</v>
      </c>
      <c r="HD1146" s="453">
        <f t="shared" si="1147"/>
        <v>0</v>
      </c>
    </row>
    <row r="1147" spans="201:212">
      <c r="GS1147" s="48">
        <v>7</v>
      </c>
      <c r="GT1147" s="47">
        <v>5</v>
      </c>
      <c r="GU1147" s="97" t="s">
        <v>240</v>
      </c>
      <c r="GV1147" s="93">
        <f t="shared" si="1148"/>
        <v>10</v>
      </c>
      <c r="GW1147" s="47" t="s">
        <v>206</v>
      </c>
      <c r="GX1147" s="99" t="str">
        <f t="shared" si="1143"/>
        <v>Ac5</v>
      </c>
      <c r="GY1147" s="48">
        <f t="shared" si="1150"/>
        <v>2000</v>
      </c>
      <c r="GZ1147" s="307">
        <f t="shared" si="1144"/>
        <v>30765.599932190016</v>
      </c>
      <c r="HA1147" s="95">
        <f t="shared" si="1149"/>
        <v>5691.1742461033891</v>
      </c>
      <c r="HB1147" s="51">
        <f t="shared" si="1145"/>
        <v>2.4528960290345377E-4</v>
      </c>
      <c r="HC1147" s="51">
        <f t="shared" si="1146"/>
        <v>5.8570220998163721E-3</v>
      </c>
      <c r="HD1147" s="453">
        <f t="shared" si="1147"/>
        <v>0.18572455755427955</v>
      </c>
    </row>
    <row r="1148" spans="201:212">
      <c r="GS1148" s="48">
        <v>7</v>
      </c>
      <c r="GT1148" s="47">
        <v>4</v>
      </c>
      <c r="GU1148" s="97" t="s">
        <v>240</v>
      </c>
      <c r="GV1148" s="93">
        <f t="shared" si="1148"/>
        <v>10</v>
      </c>
      <c r="GW1148" s="47" t="s">
        <v>206</v>
      </c>
      <c r="GX1148" s="99" t="str">
        <f t="shared" si="1143"/>
        <v>Ac4</v>
      </c>
      <c r="GY1148" s="48">
        <f t="shared" si="1150"/>
        <v>500</v>
      </c>
      <c r="GZ1148" s="307">
        <f t="shared" si="1144"/>
        <v>24129.882299756875</v>
      </c>
      <c r="HA1148" s="95">
        <f t="shared" si="1149"/>
        <v>7256.2471637818217</v>
      </c>
      <c r="HB1148" s="51">
        <f t="shared" si="1145"/>
        <v>1.9238400227721862E-4</v>
      </c>
      <c r="HC1148" s="51">
        <f t="shared" si="1146"/>
        <v>1.1484357058463475E-3</v>
      </c>
      <c r="HD1148" s="453">
        <f t="shared" si="1147"/>
        <v>7.7755149185933592E-3</v>
      </c>
    </row>
    <row r="1149" spans="201:212">
      <c r="GS1149" s="48">
        <v>7</v>
      </c>
      <c r="GT1149" s="47">
        <v>3</v>
      </c>
      <c r="GU1149" s="97" t="s">
        <v>240</v>
      </c>
      <c r="GV1149" s="93">
        <f t="shared" si="1148"/>
        <v>10</v>
      </c>
      <c r="GW1149" s="47" t="s">
        <v>206</v>
      </c>
      <c r="GX1149" s="99" t="str">
        <f t="shared" si="1143"/>
        <v>Ac3</v>
      </c>
      <c r="GY1149" s="48">
        <f t="shared" si="1150"/>
        <v>100</v>
      </c>
      <c r="GZ1149" s="307">
        <f t="shared" ref="GZ1149:GZ1180" si="1151">SUMIF($EV$165:$EV$238,GX1149,$FJ$165:$FJ$238)*$GX$985/$AN$56*$AN$4/$AN$42</f>
        <v>142728.25380306193</v>
      </c>
      <c r="HA1149" s="95">
        <f t="shared" si="1149"/>
        <v>1226.7535357196653</v>
      </c>
      <c r="HB1149" s="51">
        <f t="shared" si="1145"/>
        <v>1.1379513734697483E-3</v>
      </c>
      <c r="HC1149" s="51">
        <f t="shared" si="1146"/>
        <v>1.3585994400162294E-3</v>
      </c>
      <c r="HD1149" s="453">
        <f t="shared" si="1147"/>
        <v>5.8167048187489237E-4</v>
      </c>
    </row>
    <row r="1150" spans="201:212">
      <c r="GS1150" s="48">
        <v>7</v>
      </c>
      <c r="GT1150" s="47">
        <v>2</v>
      </c>
      <c r="GU1150" s="97" t="s">
        <v>240</v>
      </c>
      <c r="GV1150" s="93">
        <f t="shared" si="1148"/>
        <v>10</v>
      </c>
      <c r="GW1150" s="47" t="s">
        <v>206</v>
      </c>
      <c r="GX1150" s="99" t="str">
        <f t="shared" si="1143"/>
        <v>Ac2</v>
      </c>
      <c r="GY1150" s="48">
        <f t="shared" si="1150"/>
        <v>0</v>
      </c>
      <c r="GZ1150" s="307">
        <f t="shared" si="1151"/>
        <v>0</v>
      </c>
      <c r="HA1150" s="95">
        <f t="shared" si="1149"/>
        <v>0</v>
      </c>
      <c r="HB1150" s="51">
        <f t="shared" si="1145"/>
        <v>0</v>
      </c>
      <c r="HC1150" s="51">
        <f t="shared" si="1146"/>
        <v>0</v>
      </c>
      <c r="HD1150" s="453">
        <f t="shared" si="1147"/>
        <v>0</v>
      </c>
    </row>
    <row r="1151" spans="201:212">
      <c r="GS1151" s="48">
        <v>7</v>
      </c>
      <c r="GT1151" s="47">
        <v>1</v>
      </c>
      <c r="GU1151" s="97" t="s">
        <v>240</v>
      </c>
      <c r="GV1151" s="93">
        <f t="shared" si="1148"/>
        <v>10</v>
      </c>
      <c r="GW1151" s="47" t="s">
        <v>206</v>
      </c>
      <c r="GX1151" s="99" t="str">
        <f t="shared" si="1143"/>
        <v>Ac1</v>
      </c>
      <c r="GY1151" s="48">
        <f t="shared" si="1150"/>
        <v>0</v>
      </c>
      <c r="GZ1151" s="307">
        <f t="shared" si="1151"/>
        <v>0</v>
      </c>
      <c r="HA1151" s="95">
        <f t="shared" si="1149"/>
        <v>0</v>
      </c>
      <c r="HB1151" s="51">
        <f t="shared" si="1145"/>
        <v>0</v>
      </c>
      <c r="HC1151" s="51">
        <f t="shared" si="1146"/>
        <v>0</v>
      </c>
      <c r="HD1151" s="453">
        <f t="shared" si="1147"/>
        <v>0</v>
      </c>
    </row>
    <row r="1152" spans="201:212">
      <c r="GS1152" s="48">
        <v>8</v>
      </c>
      <c r="GT1152" s="47">
        <v>5</v>
      </c>
      <c r="GU1152" s="97" t="s">
        <v>240</v>
      </c>
      <c r="GV1152" s="93">
        <f t="shared" si="1148"/>
        <v>10</v>
      </c>
      <c r="GW1152" s="47" t="s">
        <v>206</v>
      </c>
      <c r="GX1152" s="99" t="str">
        <f t="shared" si="1143"/>
        <v>Kg5</v>
      </c>
      <c r="GY1152" s="48">
        <f t="shared" si="1150"/>
        <v>2000</v>
      </c>
      <c r="GZ1152" s="307">
        <f t="shared" si="1151"/>
        <v>8143.8352761679471</v>
      </c>
      <c r="HA1152" s="95">
        <f t="shared" si="1149"/>
        <v>21499.991596390577</v>
      </c>
      <c r="HB1152" s="51">
        <f t="shared" si="1145"/>
        <v>6.492960076856131E-5</v>
      </c>
      <c r="HC1152" s="51">
        <f t="shared" si="1146"/>
        <v>1.5503882028925695E-3</v>
      </c>
      <c r="HD1152" s="453">
        <f t="shared" si="1147"/>
        <v>4.9162382882015174E-2</v>
      </c>
    </row>
    <row r="1153" spans="201:212">
      <c r="GS1153" s="48">
        <v>8</v>
      </c>
      <c r="GT1153" s="47">
        <v>4</v>
      </c>
      <c r="GU1153" s="97" t="s">
        <v>240</v>
      </c>
      <c r="GV1153" s="93">
        <f t="shared" si="1148"/>
        <v>10</v>
      </c>
      <c r="GW1153" s="47" t="s">
        <v>206</v>
      </c>
      <c r="GX1153" s="99" t="str">
        <f t="shared" si="1143"/>
        <v>Kg4</v>
      </c>
      <c r="GY1153" s="48">
        <f t="shared" si="1150"/>
        <v>500</v>
      </c>
      <c r="GZ1153" s="307">
        <f t="shared" si="1151"/>
        <v>19303.905839805502</v>
      </c>
      <c r="HA1153" s="95">
        <f t="shared" si="1149"/>
        <v>9070.3089547272757</v>
      </c>
      <c r="HB1153" s="51">
        <f t="shared" si="1145"/>
        <v>1.5390720182177492E-4</v>
      </c>
      <c r="HC1153" s="51">
        <f t="shared" si="1146"/>
        <v>9.1874856467707815E-4</v>
      </c>
      <c r="HD1153" s="453">
        <f t="shared" si="1147"/>
        <v>6.2204119348746884E-3</v>
      </c>
    </row>
    <row r="1154" spans="201:212">
      <c r="GS1154" s="48">
        <v>8</v>
      </c>
      <c r="GT1154" s="47">
        <v>3</v>
      </c>
      <c r="GU1154" s="97" t="s">
        <v>240</v>
      </c>
      <c r="GV1154" s="93">
        <f t="shared" si="1148"/>
        <v>10</v>
      </c>
      <c r="GW1154" s="47" t="s">
        <v>206</v>
      </c>
      <c r="GX1154" s="99" t="str">
        <f t="shared" si="1143"/>
        <v>Kg3</v>
      </c>
      <c r="GY1154" s="48">
        <f t="shared" si="1150"/>
        <v>100</v>
      </c>
      <c r="GZ1154" s="307">
        <f t="shared" si="1151"/>
        <v>16011.182317651177</v>
      </c>
      <c r="HA1154" s="95">
        <f t="shared" si="1149"/>
        <v>10935.631518415303</v>
      </c>
      <c r="HB1154" s="51">
        <f t="shared" si="1145"/>
        <v>1.2765480151102944E-4</v>
      </c>
      <c r="HC1154" s="51">
        <f t="shared" si="1146"/>
        <v>1.5240698846335905E-4</v>
      </c>
      <c r="HD1154" s="453">
        <f t="shared" si="1147"/>
        <v>6.5251496364170621E-5</v>
      </c>
    </row>
    <row r="1155" spans="201:212">
      <c r="GS1155" s="48">
        <v>8</v>
      </c>
      <c r="GT1155" s="47">
        <v>2</v>
      </c>
      <c r="GU1155" s="97" t="s">
        <v>240</v>
      </c>
      <c r="GV1155" s="93">
        <f t="shared" si="1148"/>
        <v>10</v>
      </c>
      <c r="GW1155" s="47" t="s">
        <v>206</v>
      </c>
      <c r="GX1155" s="99" t="str">
        <f t="shared" si="1143"/>
        <v>Kg2</v>
      </c>
      <c r="GY1155" s="48">
        <f t="shared" si="1150"/>
        <v>0</v>
      </c>
      <c r="GZ1155" s="307">
        <f t="shared" si="1151"/>
        <v>0</v>
      </c>
      <c r="HA1155" s="95">
        <f t="shared" si="1149"/>
        <v>0</v>
      </c>
      <c r="HB1155" s="51">
        <f t="shared" si="1145"/>
        <v>0</v>
      </c>
      <c r="HC1155" s="51">
        <f t="shared" si="1146"/>
        <v>0</v>
      </c>
      <c r="HD1155" s="453">
        <f t="shared" si="1147"/>
        <v>0</v>
      </c>
    </row>
    <row r="1156" spans="201:212">
      <c r="GS1156" s="48">
        <v>8</v>
      </c>
      <c r="GT1156" s="47">
        <v>1</v>
      </c>
      <c r="GU1156" s="97" t="s">
        <v>240</v>
      </c>
      <c r="GV1156" s="93">
        <f t="shared" si="1148"/>
        <v>10</v>
      </c>
      <c r="GW1156" s="47" t="s">
        <v>206</v>
      </c>
      <c r="GX1156" s="99" t="str">
        <f t="shared" si="1143"/>
        <v>Kg1</v>
      </c>
      <c r="GY1156" s="48">
        <f t="shared" si="1150"/>
        <v>0</v>
      </c>
      <c r="GZ1156" s="307">
        <f t="shared" si="1151"/>
        <v>0</v>
      </c>
      <c r="HA1156" s="95">
        <f t="shared" si="1149"/>
        <v>0</v>
      </c>
      <c r="HB1156" s="51">
        <f t="shared" si="1145"/>
        <v>0</v>
      </c>
      <c r="HC1156" s="51">
        <f t="shared" si="1146"/>
        <v>0</v>
      </c>
      <c r="HD1156" s="453">
        <f t="shared" si="1147"/>
        <v>0</v>
      </c>
    </row>
    <row r="1157" spans="201:212">
      <c r="GS1157" s="48">
        <v>9</v>
      </c>
      <c r="GT1157" s="47">
        <v>5</v>
      </c>
      <c r="GU1157" s="97" t="s">
        <v>240</v>
      </c>
      <c r="GV1157" s="93">
        <f t="shared" si="1148"/>
        <v>10</v>
      </c>
      <c r="GW1157" s="47" t="s">
        <v>206</v>
      </c>
      <c r="GX1157" s="99" t="str">
        <f t="shared" si="1143"/>
        <v>Qn5</v>
      </c>
      <c r="GY1157" s="48">
        <f t="shared" si="1150"/>
        <v>1000</v>
      </c>
      <c r="GZ1157" s="307">
        <f t="shared" si="1151"/>
        <v>50672.752829489444</v>
      </c>
      <c r="HA1157" s="95">
        <f t="shared" si="1149"/>
        <v>3455.3557922770574</v>
      </c>
      <c r="HB1157" s="51">
        <f t="shared" si="1145"/>
        <v>4.0400640478215917E-4</v>
      </c>
      <c r="HC1157" s="51">
        <f t="shared" si="1146"/>
        <v>4.8234299645546607E-3</v>
      </c>
      <c r="HD1157" s="453">
        <f t="shared" si="1147"/>
        <v>7.2656894936699287E-2</v>
      </c>
    </row>
    <row r="1158" spans="201:212">
      <c r="GS1158" s="48">
        <v>9</v>
      </c>
      <c r="GT1158" s="47">
        <v>4</v>
      </c>
      <c r="GU1158" s="97" t="s">
        <v>240</v>
      </c>
      <c r="GV1158" s="93">
        <f t="shared" si="1148"/>
        <v>10</v>
      </c>
      <c r="GW1158" s="47" t="s">
        <v>206</v>
      </c>
      <c r="GX1158" s="99" t="str">
        <f t="shared" si="1143"/>
        <v>Qn4</v>
      </c>
      <c r="GY1158" s="48">
        <f t="shared" si="1150"/>
        <v>200</v>
      </c>
      <c r="GZ1158" s="307">
        <f t="shared" si="1151"/>
        <v>57429.119873421369</v>
      </c>
      <c r="HA1158" s="95">
        <f t="shared" si="1149"/>
        <v>3048.8433461268155</v>
      </c>
      <c r="HB1158" s="51">
        <f t="shared" si="1145"/>
        <v>4.5787392541978038E-4</v>
      </c>
      <c r="HC1158" s="51">
        <f t="shared" si="1146"/>
        <v>1.0933107919657229E-3</v>
      </c>
      <c r="HD1158" s="453">
        <f t="shared" si="1147"/>
        <v>2.0686880923624662E-3</v>
      </c>
    </row>
    <row r="1159" spans="201:212">
      <c r="GS1159" s="48">
        <v>9</v>
      </c>
      <c r="GT1159" s="47">
        <v>3</v>
      </c>
      <c r="GU1159" s="97" t="s">
        <v>240</v>
      </c>
      <c r="GV1159" s="93">
        <f t="shared" si="1148"/>
        <v>10</v>
      </c>
      <c r="GW1159" s="47" t="s">
        <v>206</v>
      </c>
      <c r="GX1159" s="99" t="str">
        <f t="shared" si="1143"/>
        <v>Qn3</v>
      </c>
      <c r="GY1159" s="48">
        <f t="shared" si="1150"/>
        <v>100</v>
      </c>
      <c r="GZ1159" s="307">
        <f t="shared" si="1151"/>
        <v>377863.90269656776</v>
      </c>
      <c r="HA1159" s="95">
        <f t="shared" si="1149"/>
        <v>463.37421688200442</v>
      </c>
      <c r="HB1159" s="51">
        <f t="shared" si="1145"/>
        <v>3.0126533156602949E-3</v>
      </c>
      <c r="HC1159" s="51">
        <f t="shared" si="1146"/>
        <v>3.5968049277352735E-3</v>
      </c>
      <c r="HD1159" s="453">
        <f t="shared" si="1147"/>
        <v>1.5399353141944262E-3</v>
      </c>
    </row>
    <row r="1160" spans="201:212">
      <c r="GS1160" s="48">
        <v>9</v>
      </c>
      <c r="GT1160" s="47">
        <v>2</v>
      </c>
      <c r="GU1160" s="97" t="s">
        <v>240</v>
      </c>
      <c r="GV1160" s="93">
        <f t="shared" si="1148"/>
        <v>10</v>
      </c>
      <c r="GW1160" s="47" t="s">
        <v>206</v>
      </c>
      <c r="GX1160" s="99" t="str">
        <f t="shared" si="1143"/>
        <v>Qn2</v>
      </c>
      <c r="GY1160" s="48">
        <f t="shared" si="1150"/>
        <v>0</v>
      </c>
      <c r="GZ1160" s="307">
        <f t="shared" si="1151"/>
        <v>0</v>
      </c>
      <c r="HA1160" s="95">
        <f t="shared" si="1149"/>
        <v>0</v>
      </c>
      <c r="HB1160" s="51">
        <f t="shared" si="1145"/>
        <v>0</v>
      </c>
      <c r="HC1160" s="51">
        <f t="shared" si="1146"/>
        <v>0</v>
      </c>
      <c r="HD1160" s="453">
        <f t="shared" si="1147"/>
        <v>0</v>
      </c>
    </row>
    <row r="1161" spans="201:212">
      <c r="GS1161" s="48">
        <v>9</v>
      </c>
      <c r="GT1161" s="47">
        <v>1</v>
      </c>
      <c r="GU1161" s="97" t="s">
        <v>240</v>
      </c>
      <c r="GV1161" s="93">
        <f t="shared" si="1148"/>
        <v>10</v>
      </c>
      <c r="GW1161" s="47" t="s">
        <v>206</v>
      </c>
      <c r="GX1161" s="99" t="str">
        <f t="shared" si="1143"/>
        <v>Qn1</v>
      </c>
      <c r="GY1161" s="48">
        <f t="shared" si="1150"/>
        <v>0</v>
      </c>
      <c r="GZ1161" s="307">
        <f t="shared" si="1151"/>
        <v>0</v>
      </c>
      <c r="HA1161" s="95">
        <f t="shared" si="1149"/>
        <v>0</v>
      </c>
      <c r="HB1161" s="51">
        <f t="shared" si="1145"/>
        <v>0</v>
      </c>
      <c r="HC1161" s="51">
        <f t="shared" si="1146"/>
        <v>0</v>
      </c>
      <c r="HD1161" s="453">
        <f t="shared" si="1147"/>
        <v>0</v>
      </c>
    </row>
    <row r="1162" spans="201:212">
      <c r="GS1162" s="48">
        <v>10</v>
      </c>
      <c r="GT1162" s="47">
        <v>5</v>
      </c>
      <c r="GU1162" s="97" t="s">
        <v>240</v>
      </c>
      <c r="GV1162" s="93">
        <f t="shared" si="1148"/>
        <v>10</v>
      </c>
      <c r="GW1162" s="47" t="s">
        <v>206</v>
      </c>
      <c r="GX1162" s="99" t="str">
        <f t="shared" si="1143"/>
        <v>Jk5</v>
      </c>
      <c r="GY1162" s="48">
        <f t="shared" si="1150"/>
        <v>1000</v>
      </c>
      <c r="GZ1162" s="307">
        <f t="shared" si="1151"/>
        <v>32937.289339168135</v>
      </c>
      <c r="HA1162" s="95">
        <f t="shared" si="1149"/>
        <v>5315.9319881185502</v>
      </c>
      <c r="HB1162" s="51">
        <f t="shared" si="1145"/>
        <v>2.6260416310840346E-4</v>
      </c>
      <c r="HC1162" s="51">
        <f t="shared" si="1146"/>
        <v>3.135229476960529E-3</v>
      </c>
      <c r="HD1162" s="453">
        <f t="shared" si="1147"/>
        <v>4.7226981708854525E-2</v>
      </c>
    </row>
    <row r="1163" spans="201:212">
      <c r="GS1163" s="48">
        <v>10</v>
      </c>
      <c r="GT1163" s="47">
        <v>4</v>
      </c>
      <c r="GU1163" s="97" t="s">
        <v>240</v>
      </c>
      <c r="GV1163" s="93">
        <f t="shared" si="1148"/>
        <v>10</v>
      </c>
      <c r="GW1163" s="47" t="s">
        <v>206</v>
      </c>
      <c r="GX1163" s="99" t="str">
        <f t="shared" si="1143"/>
        <v>Jk4</v>
      </c>
      <c r="GY1163" s="48">
        <f t="shared" si="1150"/>
        <v>200</v>
      </c>
      <c r="GZ1163" s="307">
        <f t="shared" si="1151"/>
        <v>109790.96446389379</v>
      </c>
      <c r="HA1163" s="95">
        <f t="shared" si="1149"/>
        <v>1594.7795964355651</v>
      </c>
      <c r="HB1163" s="51">
        <f t="shared" si="1145"/>
        <v>8.7534721036134483E-4</v>
      </c>
      <c r="HC1163" s="51">
        <f t="shared" si="1146"/>
        <v>2.0901529846403528E-3</v>
      </c>
      <c r="HD1163" s="453">
        <f t="shared" si="1147"/>
        <v>3.9548448824576555E-3</v>
      </c>
    </row>
    <row r="1164" spans="201:212">
      <c r="GS1164" s="48">
        <v>10</v>
      </c>
      <c r="GT1164" s="47">
        <v>3</v>
      </c>
      <c r="GU1164" s="97" t="s">
        <v>240</v>
      </c>
      <c r="GV1164" s="93">
        <f t="shared" si="1148"/>
        <v>10</v>
      </c>
      <c r="GW1164" s="47" t="s">
        <v>206</v>
      </c>
      <c r="GX1164" s="99" t="str">
        <f t="shared" si="1143"/>
        <v>Jk3</v>
      </c>
      <c r="GY1164" s="48">
        <f t="shared" si="1150"/>
        <v>100</v>
      </c>
      <c r="GZ1164" s="307">
        <f t="shared" si="1151"/>
        <v>74108.901013128299</v>
      </c>
      <c r="HA1164" s="95">
        <f t="shared" si="1149"/>
        <v>2362.6364391638003</v>
      </c>
      <c r="HB1164" s="51">
        <f t="shared" si="1145"/>
        <v>5.908593669939077E-4</v>
      </c>
      <c r="HC1164" s="51">
        <f t="shared" si="1146"/>
        <v>7.0542663231611894E-4</v>
      </c>
      <c r="HD1164" s="453">
        <f t="shared" si="1147"/>
        <v>3.0202121174273253E-4</v>
      </c>
    </row>
    <row r="1165" spans="201:212">
      <c r="GS1165" s="48">
        <v>10</v>
      </c>
      <c r="GT1165" s="47">
        <v>2</v>
      </c>
      <c r="GU1165" s="97" t="s">
        <v>240</v>
      </c>
      <c r="GV1165" s="93">
        <f t="shared" si="1148"/>
        <v>10</v>
      </c>
      <c r="GW1165" s="47" t="s">
        <v>206</v>
      </c>
      <c r="GX1165" s="99" t="str">
        <f t="shared" si="1143"/>
        <v>Jk2</v>
      </c>
      <c r="GY1165" s="48">
        <f t="shared" si="1150"/>
        <v>0</v>
      </c>
      <c r="GZ1165" s="307">
        <f t="shared" si="1151"/>
        <v>0</v>
      </c>
      <c r="HA1165" s="95">
        <f t="shared" si="1149"/>
        <v>0</v>
      </c>
      <c r="HB1165" s="51">
        <f t="shared" si="1145"/>
        <v>0</v>
      </c>
      <c r="HC1165" s="51">
        <f t="shared" si="1146"/>
        <v>0</v>
      </c>
      <c r="HD1165" s="453">
        <f t="shared" si="1147"/>
        <v>0</v>
      </c>
    </row>
    <row r="1166" spans="201:212">
      <c r="GS1166" s="48">
        <v>10</v>
      </c>
      <c r="GT1166" s="47">
        <v>1</v>
      </c>
      <c r="GU1166" s="97" t="s">
        <v>240</v>
      </c>
      <c r="GV1166" s="93">
        <f t="shared" si="1148"/>
        <v>10</v>
      </c>
      <c r="GW1166" s="47" t="s">
        <v>206</v>
      </c>
      <c r="GX1166" s="99" t="str">
        <f t="shared" si="1143"/>
        <v>Jk1</v>
      </c>
      <c r="GY1166" s="48">
        <f t="shared" si="1150"/>
        <v>0</v>
      </c>
      <c r="GZ1166" s="307">
        <f t="shared" si="1151"/>
        <v>0</v>
      </c>
      <c r="HA1166" s="95">
        <f t="shared" si="1149"/>
        <v>0</v>
      </c>
      <c r="HB1166" s="51">
        <f t="shared" si="1145"/>
        <v>0</v>
      </c>
      <c r="HC1166" s="51">
        <f t="shared" si="1146"/>
        <v>0</v>
      </c>
      <c r="HD1166" s="453">
        <f t="shared" si="1147"/>
        <v>0</v>
      </c>
    </row>
    <row r="1167" spans="201:212">
      <c r="GS1167" s="48">
        <v>11</v>
      </c>
      <c r="GT1167" s="47">
        <v>5</v>
      </c>
      <c r="GU1167" s="97" t="s">
        <v>240</v>
      </c>
      <c r="GV1167" s="93">
        <f t="shared" si="1148"/>
        <v>10</v>
      </c>
      <c r="GW1167" s="47" t="s">
        <v>206</v>
      </c>
      <c r="GX1167" s="99" t="str">
        <f t="shared" si="1143"/>
        <v>Te5</v>
      </c>
      <c r="GY1167" s="48">
        <f t="shared" si="1150"/>
        <v>1000</v>
      </c>
      <c r="GZ1167" s="307">
        <f t="shared" si="1151"/>
        <v>33781.835219659632</v>
      </c>
      <c r="HA1167" s="95">
        <f t="shared" si="1149"/>
        <v>5183.0336884155859</v>
      </c>
      <c r="HB1167" s="51">
        <f t="shared" si="1145"/>
        <v>2.6933760318810615E-4</v>
      </c>
      <c r="HC1167" s="51">
        <f t="shared" si="1146"/>
        <v>3.2156199763697739E-3</v>
      </c>
      <c r="HD1167" s="453">
        <f t="shared" si="1147"/>
        <v>4.8437929957799525E-2</v>
      </c>
    </row>
    <row r="1168" spans="201:212">
      <c r="GS1168" s="48">
        <v>11</v>
      </c>
      <c r="GT1168" s="47">
        <v>4</v>
      </c>
      <c r="GU1168" s="97" t="s">
        <v>240</v>
      </c>
      <c r="GV1168" s="93">
        <f t="shared" si="1148"/>
        <v>10</v>
      </c>
      <c r="GW1168" s="47" t="s">
        <v>206</v>
      </c>
      <c r="GX1168" s="99" t="str">
        <f t="shared" si="1143"/>
        <v>Te4</v>
      </c>
      <c r="GY1168" s="48">
        <f t="shared" si="1150"/>
        <v>200</v>
      </c>
      <c r="GZ1168" s="307">
        <f t="shared" si="1151"/>
        <v>94307.623321549792</v>
      </c>
      <c r="HA1168" s="95">
        <f t="shared" si="1149"/>
        <v>1856.6090824175235</v>
      </c>
      <c r="HB1168" s="51">
        <f t="shared" si="1145"/>
        <v>7.519008089001295E-4</v>
      </c>
      <c r="HC1168" s="51">
        <f t="shared" si="1146"/>
        <v>1.7953878201397904E-3</v>
      </c>
      <c r="HD1168" s="453">
        <f t="shared" si="1147"/>
        <v>3.3971103477520885E-3</v>
      </c>
    </row>
    <row r="1169" spans="201:212">
      <c r="GS1169" s="48">
        <v>11</v>
      </c>
      <c r="GT1169" s="47">
        <v>3</v>
      </c>
      <c r="GU1169" s="97" t="s">
        <v>240</v>
      </c>
      <c r="GV1169" s="93">
        <f t="shared" si="1148"/>
        <v>10</v>
      </c>
      <c r="GW1169" s="47" t="s">
        <v>206</v>
      </c>
      <c r="GX1169" s="99" t="str">
        <f t="shared" si="1143"/>
        <v>Te3</v>
      </c>
      <c r="GY1169" s="48">
        <f t="shared" si="1150"/>
        <v>100</v>
      </c>
      <c r="GZ1169" s="307">
        <f t="shared" si="1151"/>
        <v>210432.68188912977</v>
      </c>
      <c r="HA1169" s="95">
        <f t="shared" si="1149"/>
        <v>832.05891987942516</v>
      </c>
      <c r="HB1169" s="51">
        <f t="shared" si="1145"/>
        <v>1.6777488198592445E-3</v>
      </c>
      <c r="HC1169" s="51">
        <f t="shared" si="1146"/>
        <v>2.0030632769470046E-3</v>
      </c>
      <c r="HD1169" s="453">
        <f t="shared" si="1147"/>
        <v>8.575910950719567E-4</v>
      </c>
    </row>
    <row r="1170" spans="201:212">
      <c r="GS1170" s="48">
        <v>11</v>
      </c>
      <c r="GT1170" s="47">
        <v>2</v>
      </c>
      <c r="GU1170" s="97" t="s">
        <v>240</v>
      </c>
      <c r="GV1170" s="93">
        <f t="shared" si="1148"/>
        <v>10</v>
      </c>
      <c r="GW1170" s="47" t="s">
        <v>206</v>
      </c>
      <c r="GX1170" s="99" t="str">
        <f t="shared" si="1143"/>
        <v>Te2</v>
      </c>
      <c r="GY1170" s="48">
        <f t="shared" si="1150"/>
        <v>0</v>
      </c>
      <c r="GZ1170" s="307">
        <f t="shared" si="1151"/>
        <v>0</v>
      </c>
      <c r="HA1170" s="95">
        <f t="shared" si="1149"/>
        <v>0</v>
      </c>
      <c r="HB1170" s="51">
        <f t="shared" si="1145"/>
        <v>0</v>
      </c>
      <c r="HC1170" s="51">
        <f t="shared" si="1146"/>
        <v>0</v>
      </c>
      <c r="HD1170" s="453">
        <f t="shared" si="1147"/>
        <v>0</v>
      </c>
    </row>
    <row r="1171" spans="201:212">
      <c r="GS1171" s="48">
        <v>11</v>
      </c>
      <c r="GT1171" s="47">
        <v>1</v>
      </c>
      <c r="GU1171" s="97" t="s">
        <v>240</v>
      </c>
      <c r="GV1171" s="93">
        <f t="shared" si="1148"/>
        <v>10</v>
      </c>
      <c r="GW1171" s="47" t="s">
        <v>206</v>
      </c>
      <c r="GX1171" s="99" t="str">
        <f t="shared" si="1143"/>
        <v>Te1</v>
      </c>
      <c r="GY1171" s="48">
        <f t="shared" si="1150"/>
        <v>0</v>
      </c>
      <c r="GZ1171" s="307">
        <f t="shared" si="1151"/>
        <v>0</v>
      </c>
      <c r="HA1171" s="95">
        <f t="shared" si="1149"/>
        <v>0</v>
      </c>
      <c r="HB1171" s="51">
        <f t="shared" si="1145"/>
        <v>0</v>
      </c>
      <c r="HC1171" s="51">
        <f t="shared" si="1146"/>
        <v>0</v>
      </c>
      <c r="HD1171" s="453">
        <f t="shared" si="1147"/>
        <v>0</v>
      </c>
    </row>
    <row r="1172" spans="201:212">
      <c r="GS1172" s="48">
        <v>12</v>
      </c>
      <c r="GT1172" s="47">
        <v>5</v>
      </c>
      <c r="GU1172" s="97" t="s">
        <v>240</v>
      </c>
      <c r="GV1172" s="93">
        <f t="shared" si="1148"/>
        <v>10</v>
      </c>
      <c r="GW1172" s="47" t="s">
        <v>206</v>
      </c>
      <c r="GX1172" s="99" t="str">
        <f t="shared" si="1143"/>
        <v>Nn5</v>
      </c>
      <c r="GY1172" s="48">
        <f t="shared" si="1150"/>
        <v>1000</v>
      </c>
      <c r="GZ1172" s="307">
        <f t="shared" si="1151"/>
        <v>27870.014056219195</v>
      </c>
      <c r="HA1172" s="95">
        <f t="shared" si="1149"/>
        <v>6282.4650768673764</v>
      </c>
      <c r="HB1172" s="51">
        <f t="shared" si="1145"/>
        <v>2.2220352263018755E-4</v>
      </c>
      <c r="HC1172" s="51">
        <f t="shared" si="1146"/>
        <v>2.6528864805050634E-3</v>
      </c>
      <c r="HD1172" s="453">
        <f t="shared" si="1147"/>
        <v>3.9961292215184609E-2</v>
      </c>
    </row>
    <row r="1173" spans="201:212">
      <c r="GS1173" s="48">
        <v>12</v>
      </c>
      <c r="GT1173" s="47">
        <v>4</v>
      </c>
      <c r="GU1173" s="97" t="s">
        <v>240</v>
      </c>
      <c r="GV1173" s="93">
        <f t="shared" si="1148"/>
        <v>10</v>
      </c>
      <c r="GW1173" s="47" t="s">
        <v>206</v>
      </c>
      <c r="GX1173" s="99" t="str">
        <f t="shared" si="1143"/>
        <v>Nn4</v>
      </c>
      <c r="GY1173" s="48">
        <f t="shared" si="1150"/>
        <v>200</v>
      </c>
      <c r="GZ1173" s="307">
        <f t="shared" si="1151"/>
        <v>253926.79473444147</v>
      </c>
      <c r="HA1173" s="95">
        <f t="shared" si="1149"/>
        <v>689.53884990007816</v>
      </c>
      <c r="HB1173" s="51">
        <f t="shared" si="1145"/>
        <v>2.0245209839639304E-3</v>
      </c>
      <c r="HC1173" s="51">
        <f t="shared" si="1146"/>
        <v>4.8341486978092253E-3</v>
      </c>
      <c r="HD1173" s="453">
        <f t="shared" si="1147"/>
        <v>9.1468463691712926E-3</v>
      </c>
    </row>
    <row r="1174" spans="201:212">
      <c r="GS1174" s="48">
        <v>12</v>
      </c>
      <c r="GT1174" s="47">
        <v>3</v>
      </c>
      <c r="GU1174" s="97" t="s">
        <v>240</v>
      </c>
      <c r="GV1174" s="93">
        <f t="shared" si="1148"/>
        <v>10</v>
      </c>
      <c r="GW1174" s="47" t="s">
        <v>206</v>
      </c>
      <c r="GX1174" s="99" t="str">
        <f t="shared" si="1143"/>
        <v>Nn3</v>
      </c>
      <c r="GY1174" s="48">
        <f t="shared" si="1150"/>
        <v>100</v>
      </c>
      <c r="GZ1174" s="307">
        <f t="shared" si="1151"/>
        <v>170252.23864435754</v>
      </c>
      <c r="HA1174" s="95">
        <f t="shared" si="1149"/>
        <v>1028.4292964026929</v>
      </c>
      <c r="HB1174" s="51">
        <f t="shared" si="1145"/>
        <v>1.35739605606728E-3</v>
      </c>
      <c r="HC1174" s="51">
        <f t="shared" si="1146"/>
        <v>1.6205943106603847E-3</v>
      </c>
      <c r="HD1174" s="453">
        <f t="shared" si="1147"/>
        <v>6.9384091133901427E-4</v>
      </c>
    </row>
    <row r="1175" spans="201:212">
      <c r="GS1175" s="48">
        <v>12</v>
      </c>
      <c r="GT1175" s="47">
        <v>2</v>
      </c>
      <c r="GU1175" s="97" t="s">
        <v>240</v>
      </c>
      <c r="GV1175" s="93">
        <f t="shared" si="1148"/>
        <v>10</v>
      </c>
      <c r="GW1175" s="47" t="s">
        <v>206</v>
      </c>
      <c r="GX1175" s="99" t="str">
        <f t="shared" si="1143"/>
        <v>Nn2</v>
      </c>
      <c r="GY1175" s="48">
        <f t="shared" si="1150"/>
        <v>0</v>
      </c>
      <c r="GZ1175" s="307">
        <f t="shared" si="1151"/>
        <v>0</v>
      </c>
      <c r="HA1175" s="95">
        <f t="shared" si="1149"/>
        <v>0</v>
      </c>
      <c r="HB1175" s="51">
        <f t="shared" si="1145"/>
        <v>0</v>
      </c>
      <c r="HC1175" s="51">
        <f t="shared" si="1146"/>
        <v>0</v>
      </c>
      <c r="HD1175" s="453">
        <f t="shared" si="1147"/>
        <v>0</v>
      </c>
    </row>
    <row r="1176" spans="201:212">
      <c r="GS1176" s="48">
        <v>12</v>
      </c>
      <c r="GT1176" s="47">
        <v>1</v>
      </c>
      <c r="GU1176" s="97" t="s">
        <v>240</v>
      </c>
      <c r="GV1176" s="93">
        <f t="shared" si="1148"/>
        <v>10</v>
      </c>
      <c r="GW1176" s="47" t="s">
        <v>206</v>
      </c>
      <c r="GX1176" s="99" t="str">
        <f t="shared" si="1143"/>
        <v>Nn1</v>
      </c>
      <c r="GY1176" s="48">
        <f t="shared" si="1150"/>
        <v>0</v>
      </c>
      <c r="GZ1176" s="307">
        <f t="shared" si="1151"/>
        <v>0</v>
      </c>
      <c r="HA1176" s="95">
        <f t="shared" si="1149"/>
        <v>0</v>
      </c>
      <c r="HB1176" s="51">
        <f t="shared" si="1145"/>
        <v>0</v>
      </c>
      <c r="HC1176" s="51">
        <f t="shared" si="1146"/>
        <v>0</v>
      </c>
      <c r="HD1176" s="453">
        <f t="shared" si="1147"/>
        <v>0</v>
      </c>
    </row>
    <row r="1177" spans="201:212">
      <c r="GS1177" s="48">
        <v>13</v>
      </c>
      <c r="GT1177" s="47">
        <v>5</v>
      </c>
      <c r="GU1177" s="97" t="s">
        <v>240</v>
      </c>
      <c r="GV1177" s="93">
        <f t="shared" si="1148"/>
        <v>10</v>
      </c>
      <c r="GW1177" s="141" t="s">
        <v>130</v>
      </c>
      <c r="GX1177" s="99" t="str">
        <f t="shared" si="1143"/>
        <v>Sc5</v>
      </c>
      <c r="GY1177" s="48">
        <f t="shared" si="1150"/>
        <v>18000</v>
      </c>
      <c r="GZ1177" s="307">
        <f t="shared" si="1151"/>
        <v>10.054117624898698</v>
      </c>
      <c r="HA1177" s="95">
        <f t="shared" si="1149"/>
        <v>17414993.193076372</v>
      </c>
      <c r="HB1177" s="51">
        <f t="shared" si="1145"/>
        <v>8.0160000948841104E-8</v>
      </c>
      <c r="HC1177" s="51">
        <f t="shared" si="1146"/>
        <v>1.7226535587695211E-5</v>
      </c>
      <c r="HD1177" s="453">
        <f t="shared" si="1147"/>
        <v>5.1396811769537885E-3</v>
      </c>
    </row>
    <row r="1178" spans="201:212">
      <c r="GS1178" s="48">
        <v>13</v>
      </c>
      <c r="GT1178" s="47">
        <v>4</v>
      </c>
      <c r="GU1178" s="97" t="s">
        <v>240</v>
      </c>
      <c r="GV1178" s="93">
        <f t="shared" si="1148"/>
        <v>10</v>
      </c>
      <c r="GW1178" s="141" t="s">
        <v>130</v>
      </c>
      <c r="GX1178" s="99" t="str">
        <f t="shared" si="1143"/>
        <v>Sc4</v>
      </c>
      <c r="GY1178" s="48">
        <f t="shared" si="1150"/>
        <v>6000</v>
      </c>
      <c r="GZ1178" s="307">
        <f t="shared" si="1151"/>
        <v>697.92333179505135</v>
      </c>
      <c r="HA1178" s="95">
        <f t="shared" si="1149"/>
        <v>250876.25248129223</v>
      </c>
      <c r="HB1178" s="51">
        <f t="shared" si="1145"/>
        <v>5.5644400658653869E-6</v>
      </c>
      <c r="HC1178" s="51">
        <f t="shared" si="1146"/>
        <v>3.9860289290416984E-4</v>
      </c>
      <c r="HD1178" s="453">
        <f t="shared" si="1147"/>
        <v>3.9207728357329476E-2</v>
      </c>
    </row>
    <row r="1179" spans="201:212">
      <c r="GS1179" s="48">
        <v>13</v>
      </c>
      <c r="GT1179" s="47">
        <v>3</v>
      </c>
      <c r="GU1179" s="97" t="s">
        <v>240</v>
      </c>
      <c r="GV1179" s="93">
        <f t="shared" si="1148"/>
        <v>10</v>
      </c>
      <c r="GW1179" s="141" t="s">
        <v>130</v>
      </c>
      <c r="GX1179" s="99" t="str">
        <f t="shared" si="1143"/>
        <v>Sc3</v>
      </c>
      <c r="GY1179" s="48">
        <f t="shared" si="1150"/>
        <v>1200</v>
      </c>
      <c r="GZ1179" s="307">
        <f t="shared" si="1151"/>
        <v>17466.376203332697</v>
      </c>
      <c r="HA1179" s="95">
        <f t="shared" si="1149"/>
        <v>10024.540177177178</v>
      </c>
      <c r="HB1179" s="51">
        <f t="shared" si="1145"/>
        <v>1.3925684831502769E-4</v>
      </c>
      <c r="HC1179" s="51">
        <f t="shared" si="1146"/>
        <v>1.9951039794856525E-3</v>
      </c>
      <c r="HD1179" s="453">
        <f t="shared" si="1147"/>
        <v>3.6689768411722619E-2</v>
      </c>
    </row>
    <row r="1180" spans="201:212">
      <c r="GS1180" s="48">
        <v>13</v>
      </c>
      <c r="GT1180" s="47">
        <v>2</v>
      </c>
      <c r="GU1180" s="97" t="s">
        <v>240</v>
      </c>
      <c r="GV1180" s="93">
        <f t="shared" si="1148"/>
        <v>10</v>
      </c>
      <c r="GW1180" s="141" t="s">
        <v>130</v>
      </c>
      <c r="GX1180" s="99" t="str">
        <f t="shared" si="1143"/>
        <v>Sc2</v>
      </c>
      <c r="GY1180" s="48">
        <f t="shared" si="1150"/>
        <v>0</v>
      </c>
      <c r="GZ1180" s="307">
        <f t="shared" si="1151"/>
        <v>0</v>
      </c>
      <c r="HA1180" s="95">
        <f t="shared" si="1149"/>
        <v>0</v>
      </c>
      <c r="HB1180" s="51">
        <f t="shared" si="1145"/>
        <v>0</v>
      </c>
      <c r="HC1180" s="51">
        <f t="shared" si="1146"/>
        <v>0</v>
      </c>
      <c r="HD1180" s="453">
        <f t="shared" si="1147"/>
        <v>0</v>
      </c>
    </row>
    <row r="1181" spans="201:212">
      <c r="GS1181" s="295">
        <v>1</v>
      </c>
      <c r="GT1181" s="455">
        <v>5</v>
      </c>
      <c r="GU1181" s="296" t="s">
        <v>240</v>
      </c>
      <c r="GV1181" s="93">
        <f>+$GW$986</f>
        <v>15</v>
      </c>
      <c r="GW1181" s="47" t="s">
        <v>206</v>
      </c>
      <c r="GX1181" s="99" t="str">
        <f t="shared" ref="GX1181:GX1244" si="1152">CONCATENATE(INDEX($AV$4:$AV$16,MATCH(GS1181,$AT$4:$AT$16,0)),GT1181)</f>
        <v>Wd5</v>
      </c>
      <c r="GY1181" s="48">
        <f t="shared" si="1150"/>
        <v>0</v>
      </c>
      <c r="GZ1181" s="305">
        <f t="shared" ref="GZ1181:GZ1212" si="1153">SUMIF($EV$244:$EV$317,GX1181,$FJ$244:$FJ$317)*$GX$985/$AN$56*$AN$4/$AN$42</f>
        <v>0</v>
      </c>
      <c r="HA1181" s="95">
        <f>IF(GZ1181=0,0,$AN$4/GZ1181)</f>
        <v>0</v>
      </c>
      <c r="HB1181" s="51">
        <f t="shared" ref="HB1181:HB1244" si="1154">GZ1181/$GZ$306</f>
        <v>0</v>
      </c>
      <c r="HC1181" s="51">
        <f t="shared" ref="HC1181:HC1244" si="1155">PRODUCT(GY1181:GZ1181)/$AN$4/$AM$19</f>
        <v>0</v>
      </c>
      <c r="HD1181" s="453">
        <f t="shared" ref="HD1181:HD1244" si="1156">(GY1181/$AM$19-HC$931)^2*GZ1181/$AN$4</f>
        <v>0</v>
      </c>
    </row>
    <row r="1182" spans="201:212">
      <c r="GS1182" s="48">
        <v>1</v>
      </c>
      <c r="GT1182" s="47">
        <v>4</v>
      </c>
      <c r="GU1182" s="97" t="s">
        <v>240</v>
      </c>
      <c r="GV1182" s="93">
        <f t="shared" ref="GV1182:GV1244" si="1157">+$GW$986</f>
        <v>15</v>
      </c>
      <c r="GW1182" s="47" t="s">
        <v>206</v>
      </c>
      <c r="GX1182" s="99" t="str">
        <f t="shared" si="1152"/>
        <v>Wd4</v>
      </c>
      <c r="GY1182" s="48">
        <f t="shared" si="1150"/>
        <v>0</v>
      </c>
      <c r="GZ1182" s="305">
        <f t="shared" si="1153"/>
        <v>0</v>
      </c>
      <c r="HA1182" s="95">
        <f t="shared" ref="HA1182:HA1244" si="1158">IF(GZ1182=0,0,$AN$4/GZ1182)</f>
        <v>0</v>
      </c>
      <c r="HB1182" s="51">
        <f t="shared" si="1154"/>
        <v>0</v>
      </c>
      <c r="HC1182" s="51">
        <f t="shared" si="1155"/>
        <v>0</v>
      </c>
      <c r="HD1182" s="453">
        <f t="shared" si="1156"/>
        <v>0</v>
      </c>
    </row>
    <row r="1183" spans="201:212">
      <c r="GS1183" s="48">
        <v>1</v>
      </c>
      <c r="GT1183" s="47">
        <v>3</v>
      </c>
      <c r="GU1183" s="97" t="s">
        <v>240</v>
      </c>
      <c r="GV1183" s="93">
        <f t="shared" si="1157"/>
        <v>15</v>
      </c>
      <c r="GW1183" s="47" t="s">
        <v>206</v>
      </c>
      <c r="GX1183" s="99" t="str">
        <f t="shared" si="1152"/>
        <v>Wd3</v>
      </c>
      <c r="GY1183" s="48">
        <f t="shared" si="1150"/>
        <v>0</v>
      </c>
      <c r="GZ1183" s="305">
        <f t="shared" si="1153"/>
        <v>0</v>
      </c>
      <c r="HA1183" s="95">
        <f t="shared" si="1158"/>
        <v>0</v>
      </c>
      <c r="HB1183" s="51">
        <f t="shared" si="1154"/>
        <v>0</v>
      </c>
      <c r="HC1183" s="51">
        <f t="shared" si="1155"/>
        <v>0</v>
      </c>
      <c r="HD1183" s="453">
        <f t="shared" si="1156"/>
        <v>0</v>
      </c>
    </row>
    <row r="1184" spans="201:212">
      <c r="GS1184" s="48">
        <v>1</v>
      </c>
      <c r="GT1184" s="47">
        <v>2</v>
      </c>
      <c r="GU1184" s="97" t="s">
        <v>240</v>
      </c>
      <c r="GV1184" s="93">
        <f t="shared" si="1157"/>
        <v>15</v>
      </c>
      <c r="GW1184" s="47" t="s">
        <v>206</v>
      </c>
      <c r="GX1184" s="99" t="str">
        <f t="shared" si="1152"/>
        <v>Wd2</v>
      </c>
      <c r="GY1184" s="48">
        <f t="shared" si="1150"/>
        <v>0</v>
      </c>
      <c r="GZ1184" s="305">
        <f t="shared" si="1153"/>
        <v>0</v>
      </c>
      <c r="HA1184" s="95">
        <f t="shared" si="1158"/>
        <v>0</v>
      </c>
      <c r="HB1184" s="51">
        <f t="shared" si="1154"/>
        <v>0</v>
      </c>
      <c r="HC1184" s="51">
        <f t="shared" si="1155"/>
        <v>0</v>
      </c>
      <c r="HD1184" s="453">
        <f t="shared" si="1156"/>
        <v>0</v>
      </c>
    </row>
    <row r="1185" spans="201:212">
      <c r="GS1185" s="48">
        <v>1</v>
      </c>
      <c r="GT1185" s="47">
        <v>1</v>
      </c>
      <c r="GU1185" s="97" t="s">
        <v>240</v>
      </c>
      <c r="GV1185" s="93">
        <f t="shared" si="1157"/>
        <v>15</v>
      </c>
      <c r="GW1185" s="47" t="s">
        <v>206</v>
      </c>
      <c r="GX1185" s="99" t="str">
        <f t="shared" si="1152"/>
        <v>Wd1</v>
      </c>
      <c r="GY1185" s="48">
        <f t="shared" si="1150"/>
        <v>0</v>
      </c>
      <c r="GZ1185" s="305">
        <f t="shared" si="1153"/>
        <v>0</v>
      </c>
      <c r="HA1185" s="95">
        <f t="shared" si="1158"/>
        <v>0</v>
      </c>
      <c r="HB1185" s="51">
        <f t="shared" si="1154"/>
        <v>0</v>
      </c>
      <c r="HC1185" s="51">
        <f t="shared" si="1155"/>
        <v>0</v>
      </c>
      <c r="HD1185" s="453">
        <f t="shared" si="1156"/>
        <v>0</v>
      </c>
    </row>
    <row r="1186" spans="201:212">
      <c r="GS1186" s="48">
        <v>2</v>
      </c>
      <c r="GT1186" s="47">
        <v>5</v>
      </c>
      <c r="GU1186" s="97" t="s">
        <v>240</v>
      </c>
      <c r="GV1186" s="93">
        <f t="shared" si="1157"/>
        <v>15</v>
      </c>
      <c r="GW1186" s="47" t="s">
        <v>206</v>
      </c>
      <c r="GX1186" s="99" t="str">
        <f t="shared" si="1152"/>
        <v>Pa5</v>
      </c>
      <c r="GY1186" s="48">
        <f t="shared" ref="GY1186:GY1244" si="1159">INDEX($AW$44:$BA$56,GS1186,GT1186)*GV1186*IF(GW1186="Scatter",$AM$19,1)</f>
        <v>30000</v>
      </c>
      <c r="GZ1186" s="305">
        <f t="shared" si="1153"/>
        <v>1026.5917564712554</v>
      </c>
      <c r="HA1186" s="95">
        <f t="shared" si="1158"/>
        <v>170556.98031499106</v>
      </c>
      <c r="HB1186" s="51">
        <f t="shared" si="1154"/>
        <v>8.1848650715022264E-6</v>
      </c>
      <c r="HC1186" s="51">
        <f t="shared" si="1155"/>
        <v>2.9315716019161523E-3</v>
      </c>
      <c r="HD1186" s="453">
        <f t="shared" si="1156"/>
        <v>1.4609706211008311</v>
      </c>
    </row>
    <row r="1187" spans="201:212">
      <c r="GS1187" s="48">
        <v>2</v>
      </c>
      <c r="GT1187" s="47">
        <v>4</v>
      </c>
      <c r="GU1187" s="97" t="s">
        <v>240</v>
      </c>
      <c r="GV1187" s="93">
        <f t="shared" si="1157"/>
        <v>15</v>
      </c>
      <c r="GW1187" s="47" t="s">
        <v>206</v>
      </c>
      <c r="GX1187" s="99" t="str">
        <f t="shared" si="1152"/>
        <v>Pa4</v>
      </c>
      <c r="GY1187" s="48">
        <f t="shared" si="1159"/>
        <v>7500</v>
      </c>
      <c r="GZ1187" s="305">
        <f t="shared" si="1153"/>
        <v>6758.3957301024311</v>
      </c>
      <c r="HA1187" s="95">
        <f t="shared" si="1158"/>
        <v>25907.389414935351</v>
      </c>
      <c r="HB1187" s="51">
        <f t="shared" si="1154"/>
        <v>5.3883695054056328E-5</v>
      </c>
      <c r="HC1187" s="51">
        <f t="shared" si="1155"/>
        <v>4.8248782614870008E-3</v>
      </c>
      <c r="HD1187" s="453">
        <f t="shared" si="1156"/>
        <v>0.59520435678408934</v>
      </c>
    </row>
    <row r="1188" spans="201:212">
      <c r="GS1188" s="48">
        <v>2</v>
      </c>
      <c r="GT1188" s="47">
        <v>3</v>
      </c>
      <c r="GU1188" s="97" t="s">
        <v>240</v>
      </c>
      <c r="GV1188" s="93">
        <f t="shared" si="1157"/>
        <v>15</v>
      </c>
      <c r="GW1188" s="47" t="s">
        <v>206</v>
      </c>
      <c r="GX1188" s="99" t="str">
        <f t="shared" si="1152"/>
        <v>Pa3</v>
      </c>
      <c r="GY1188" s="48">
        <f t="shared" si="1159"/>
        <v>1500</v>
      </c>
      <c r="GZ1188" s="305">
        <f t="shared" si="1153"/>
        <v>21019.466213748958</v>
      </c>
      <c r="HA1188" s="95">
        <f t="shared" si="1158"/>
        <v>8330.0112485954105</v>
      </c>
      <c r="HB1188" s="51">
        <f t="shared" si="1154"/>
        <v>1.6758511233900812E-4</v>
      </c>
      <c r="HC1188" s="51">
        <f t="shared" si="1155"/>
        <v>3.0011964274616614E-3</v>
      </c>
      <c r="HD1188" s="453">
        <f t="shared" si="1156"/>
        <v>7.0177417401357273E-2</v>
      </c>
    </row>
    <row r="1189" spans="201:212">
      <c r="GS1189" s="48">
        <v>2</v>
      </c>
      <c r="GT1189" s="47">
        <v>2</v>
      </c>
      <c r="GU1189" s="97" t="s">
        <v>240</v>
      </c>
      <c r="GV1189" s="93">
        <f t="shared" si="1157"/>
        <v>15</v>
      </c>
      <c r="GW1189" s="47" t="s">
        <v>206</v>
      </c>
      <c r="GX1189" s="99" t="str">
        <f t="shared" si="1152"/>
        <v>Pa2</v>
      </c>
      <c r="GY1189" s="48">
        <f t="shared" si="1159"/>
        <v>0</v>
      </c>
      <c r="GZ1189" s="305">
        <f t="shared" si="1153"/>
        <v>0</v>
      </c>
      <c r="HA1189" s="95">
        <f t="shared" si="1158"/>
        <v>0</v>
      </c>
      <c r="HB1189" s="51">
        <f t="shared" si="1154"/>
        <v>0</v>
      </c>
      <c r="HC1189" s="51">
        <f t="shared" si="1155"/>
        <v>0</v>
      </c>
      <c r="HD1189" s="453">
        <f t="shared" si="1156"/>
        <v>0</v>
      </c>
    </row>
    <row r="1190" spans="201:212">
      <c r="GS1190" s="48">
        <v>2</v>
      </c>
      <c r="GT1190" s="47">
        <v>1</v>
      </c>
      <c r="GU1190" s="97" t="s">
        <v>240</v>
      </c>
      <c r="GV1190" s="93">
        <f t="shared" si="1157"/>
        <v>15</v>
      </c>
      <c r="GW1190" s="47" t="s">
        <v>206</v>
      </c>
      <c r="GX1190" s="99" t="str">
        <f t="shared" si="1152"/>
        <v>Pa1</v>
      </c>
      <c r="GY1190" s="48">
        <f t="shared" si="1159"/>
        <v>0</v>
      </c>
      <c r="GZ1190" s="305">
        <f t="shared" si="1153"/>
        <v>0</v>
      </c>
      <c r="HA1190" s="95">
        <f t="shared" si="1158"/>
        <v>0</v>
      </c>
      <c r="HB1190" s="51">
        <f t="shared" si="1154"/>
        <v>0</v>
      </c>
      <c r="HC1190" s="51">
        <f t="shared" si="1155"/>
        <v>0</v>
      </c>
      <c r="HD1190" s="453">
        <f t="shared" si="1156"/>
        <v>0</v>
      </c>
    </row>
    <row r="1191" spans="201:212">
      <c r="GS1191" s="48">
        <v>3</v>
      </c>
      <c r="GT1191" s="47">
        <v>5</v>
      </c>
      <c r="GU1191" s="97" t="s">
        <v>240</v>
      </c>
      <c r="GV1191" s="93">
        <f t="shared" si="1157"/>
        <v>15</v>
      </c>
      <c r="GW1191" s="47" t="s">
        <v>206</v>
      </c>
      <c r="GX1191" s="99" t="str">
        <f t="shared" si="1152"/>
        <v>Pb5</v>
      </c>
      <c r="GY1191" s="48">
        <f t="shared" si="1159"/>
        <v>27000</v>
      </c>
      <c r="GZ1191" s="305">
        <f t="shared" si="1153"/>
        <v>1026.5917564712554</v>
      </c>
      <c r="HA1191" s="95">
        <f t="shared" si="1158"/>
        <v>170556.98031499106</v>
      </c>
      <c r="HB1191" s="51">
        <f t="shared" si="1154"/>
        <v>8.1848650715022264E-6</v>
      </c>
      <c r="HC1191" s="51">
        <f t="shared" si="1155"/>
        <v>2.6384144417245371E-3</v>
      </c>
      <c r="HD1191" s="453">
        <f t="shared" si="1156"/>
        <v>1.1829532330080808</v>
      </c>
    </row>
    <row r="1192" spans="201:212">
      <c r="GS1192" s="48">
        <v>3</v>
      </c>
      <c r="GT1192" s="47">
        <v>4</v>
      </c>
      <c r="GU1192" s="97" t="s">
        <v>240</v>
      </c>
      <c r="GV1192" s="93">
        <f t="shared" si="1157"/>
        <v>15</v>
      </c>
      <c r="GW1192" s="47" t="s">
        <v>206</v>
      </c>
      <c r="GX1192" s="99" t="str">
        <f t="shared" si="1152"/>
        <v>Pb4</v>
      </c>
      <c r="GY1192" s="48">
        <f t="shared" si="1159"/>
        <v>4500</v>
      </c>
      <c r="GZ1192" s="305">
        <f t="shared" si="1153"/>
        <v>5201.3982327876938</v>
      </c>
      <c r="HA1192" s="95">
        <f t="shared" si="1158"/>
        <v>33662.561904274553</v>
      </c>
      <c r="HB1192" s="51">
        <f t="shared" si="1154"/>
        <v>4.1469983028944615E-5</v>
      </c>
      <c r="HC1192" s="51">
        <f t="shared" si="1155"/>
        <v>2.2279944174562753E-3</v>
      </c>
      <c r="HD1192" s="453">
        <f t="shared" si="1156"/>
        <v>0.16345710347768852</v>
      </c>
    </row>
    <row r="1193" spans="201:212">
      <c r="GS1193" s="48">
        <v>3</v>
      </c>
      <c r="GT1193" s="47">
        <v>3</v>
      </c>
      <c r="GU1193" s="97" t="s">
        <v>240</v>
      </c>
      <c r="GV1193" s="93">
        <f t="shared" si="1157"/>
        <v>15</v>
      </c>
      <c r="GW1193" s="47" t="s">
        <v>206</v>
      </c>
      <c r="GX1193" s="99" t="str">
        <f t="shared" si="1152"/>
        <v>Pb3</v>
      </c>
      <c r="GY1193" s="48">
        <f t="shared" si="1159"/>
        <v>750</v>
      </c>
      <c r="GZ1193" s="305">
        <f t="shared" si="1153"/>
        <v>22187.214336735007</v>
      </c>
      <c r="HA1193" s="95">
        <f t="shared" si="1158"/>
        <v>7891.5896039324953</v>
      </c>
      <c r="HB1193" s="51">
        <f t="shared" si="1154"/>
        <v>1.7689539635784189E-4</v>
      </c>
      <c r="HC1193" s="51">
        <f t="shared" si="1155"/>
        <v>1.5839647811603211E-3</v>
      </c>
      <c r="HD1193" s="453">
        <f t="shared" si="1156"/>
        <v>1.7281325582696041E-2</v>
      </c>
    </row>
    <row r="1194" spans="201:212">
      <c r="GS1194" s="48">
        <v>3</v>
      </c>
      <c r="GT1194" s="47">
        <v>2</v>
      </c>
      <c r="GU1194" s="97" t="s">
        <v>240</v>
      </c>
      <c r="GV1194" s="93">
        <f t="shared" si="1157"/>
        <v>15</v>
      </c>
      <c r="GW1194" s="47" t="s">
        <v>206</v>
      </c>
      <c r="GX1194" s="99" t="str">
        <f t="shared" si="1152"/>
        <v>Pb2</v>
      </c>
      <c r="GY1194" s="48">
        <f t="shared" si="1159"/>
        <v>0</v>
      </c>
      <c r="GZ1194" s="305">
        <f t="shared" si="1153"/>
        <v>0</v>
      </c>
      <c r="HA1194" s="95">
        <f t="shared" si="1158"/>
        <v>0</v>
      </c>
      <c r="HB1194" s="51">
        <f t="shared" si="1154"/>
        <v>0</v>
      </c>
      <c r="HC1194" s="51">
        <f t="shared" si="1155"/>
        <v>0</v>
      </c>
      <c r="HD1194" s="453">
        <f t="shared" si="1156"/>
        <v>0</v>
      </c>
    </row>
    <row r="1195" spans="201:212">
      <c r="GS1195" s="48">
        <v>3</v>
      </c>
      <c r="GT1195" s="47">
        <v>1</v>
      </c>
      <c r="GU1195" s="97" t="s">
        <v>240</v>
      </c>
      <c r="GV1195" s="93">
        <f t="shared" si="1157"/>
        <v>15</v>
      </c>
      <c r="GW1195" s="47" t="s">
        <v>206</v>
      </c>
      <c r="GX1195" s="99" t="str">
        <f t="shared" si="1152"/>
        <v>Pb1</v>
      </c>
      <c r="GY1195" s="48">
        <f t="shared" si="1159"/>
        <v>0</v>
      </c>
      <c r="GZ1195" s="305">
        <f t="shared" si="1153"/>
        <v>0</v>
      </c>
      <c r="HA1195" s="95">
        <f t="shared" si="1158"/>
        <v>0</v>
      </c>
      <c r="HB1195" s="51">
        <f t="shared" si="1154"/>
        <v>0</v>
      </c>
      <c r="HC1195" s="51">
        <f t="shared" si="1155"/>
        <v>0</v>
      </c>
      <c r="HD1195" s="453">
        <f t="shared" si="1156"/>
        <v>0</v>
      </c>
    </row>
    <row r="1196" spans="201:212">
      <c r="GS1196" s="48">
        <v>4</v>
      </c>
      <c r="GT1196" s="47">
        <v>5</v>
      </c>
      <c r="GU1196" s="97" t="s">
        <v>240</v>
      </c>
      <c r="GV1196" s="93">
        <f t="shared" si="1157"/>
        <v>15</v>
      </c>
      <c r="GW1196" s="47" t="s">
        <v>206</v>
      </c>
      <c r="GX1196" s="99" t="str">
        <f t="shared" si="1152"/>
        <v>Pc5</v>
      </c>
      <c r="GY1196" s="48">
        <f t="shared" si="1159"/>
        <v>27000</v>
      </c>
      <c r="GZ1196" s="305">
        <f t="shared" si="1153"/>
        <v>1642.5468103540088</v>
      </c>
      <c r="HA1196" s="95">
        <f t="shared" si="1158"/>
        <v>106598.1126968694</v>
      </c>
      <c r="HB1196" s="51">
        <f t="shared" si="1154"/>
        <v>1.3095784114403565E-5</v>
      </c>
      <c r="HC1196" s="51">
        <f t="shared" si="1155"/>
        <v>4.2214631067592602E-3</v>
      </c>
      <c r="HD1196" s="453">
        <f t="shared" si="1156"/>
        <v>1.8927251728129295</v>
      </c>
    </row>
    <row r="1197" spans="201:212">
      <c r="GS1197" s="48">
        <v>4</v>
      </c>
      <c r="GT1197" s="47">
        <v>4</v>
      </c>
      <c r="GU1197" s="97" t="s">
        <v>240</v>
      </c>
      <c r="GV1197" s="93">
        <f t="shared" si="1157"/>
        <v>15</v>
      </c>
      <c r="GW1197" s="47" t="s">
        <v>206</v>
      </c>
      <c r="GX1197" s="99" t="str">
        <f t="shared" si="1152"/>
        <v>Pc4</v>
      </c>
      <c r="GY1197" s="48">
        <f t="shared" si="1159"/>
        <v>4500</v>
      </c>
      <c r="GZ1197" s="305">
        <f t="shared" si="1153"/>
        <v>6661.4398419912577</v>
      </c>
      <c r="HA1197" s="95">
        <f t="shared" si="1158"/>
        <v>26284.466144433551</v>
      </c>
      <c r="HB1197" s="51">
        <f t="shared" si="1154"/>
        <v>5.3110680019525564E-5</v>
      </c>
      <c r="HC1197" s="51">
        <f t="shared" si="1155"/>
        <v>2.8533963591983883E-3</v>
      </c>
      <c r="HD1197" s="453">
        <f t="shared" si="1156"/>
        <v>0.20933979919072393</v>
      </c>
    </row>
    <row r="1198" spans="201:212">
      <c r="GS1198" s="48">
        <v>4</v>
      </c>
      <c r="GT1198" s="47">
        <v>3</v>
      </c>
      <c r="GU1198" s="97" t="s">
        <v>240</v>
      </c>
      <c r="GV1198" s="93">
        <f t="shared" si="1157"/>
        <v>15</v>
      </c>
      <c r="GW1198" s="47" t="s">
        <v>206</v>
      </c>
      <c r="GX1198" s="99" t="str">
        <f t="shared" si="1152"/>
        <v>Pc3</v>
      </c>
      <c r="GY1198" s="48">
        <f t="shared" si="1159"/>
        <v>450</v>
      </c>
      <c r="GZ1198" s="305">
        <f t="shared" si="1153"/>
        <v>41519.933261726328</v>
      </c>
      <c r="HA1198" s="95">
        <f t="shared" si="1158"/>
        <v>4217.0681946014274</v>
      </c>
      <c r="HB1198" s="51">
        <f t="shared" si="1154"/>
        <v>3.3103232066964561E-4</v>
      </c>
      <c r="HC1198" s="51">
        <f t="shared" si="1155"/>
        <v>1.7784867718291322E-3</v>
      </c>
      <c r="HD1198" s="453">
        <f t="shared" si="1156"/>
        <v>1.0575240531235914E-2</v>
      </c>
    </row>
    <row r="1199" spans="201:212">
      <c r="GS1199" s="48">
        <v>4</v>
      </c>
      <c r="GT1199" s="47">
        <v>2</v>
      </c>
      <c r="GU1199" s="97" t="s">
        <v>240</v>
      </c>
      <c r="GV1199" s="93">
        <f t="shared" si="1157"/>
        <v>15</v>
      </c>
      <c r="GW1199" s="47" t="s">
        <v>206</v>
      </c>
      <c r="GX1199" s="99" t="str">
        <f t="shared" si="1152"/>
        <v>Pc2</v>
      </c>
      <c r="GY1199" s="48">
        <f t="shared" si="1159"/>
        <v>0</v>
      </c>
      <c r="GZ1199" s="305">
        <f t="shared" si="1153"/>
        <v>0</v>
      </c>
      <c r="HA1199" s="95">
        <f t="shared" si="1158"/>
        <v>0</v>
      </c>
      <c r="HB1199" s="51">
        <f t="shared" si="1154"/>
        <v>0</v>
      </c>
      <c r="HC1199" s="51">
        <f t="shared" si="1155"/>
        <v>0</v>
      </c>
      <c r="HD1199" s="453">
        <f t="shared" si="1156"/>
        <v>0</v>
      </c>
    </row>
    <row r="1200" spans="201:212">
      <c r="GS1200" s="48">
        <v>4</v>
      </c>
      <c r="GT1200" s="47">
        <v>1</v>
      </c>
      <c r="GU1200" s="97" t="s">
        <v>240</v>
      </c>
      <c r="GV1200" s="93">
        <f t="shared" si="1157"/>
        <v>15</v>
      </c>
      <c r="GW1200" s="47" t="s">
        <v>206</v>
      </c>
      <c r="GX1200" s="99" t="str">
        <f t="shared" si="1152"/>
        <v>Pc1</v>
      </c>
      <c r="GY1200" s="48">
        <f t="shared" si="1159"/>
        <v>0</v>
      </c>
      <c r="GZ1200" s="305">
        <f t="shared" si="1153"/>
        <v>0</v>
      </c>
      <c r="HA1200" s="95">
        <f t="shared" si="1158"/>
        <v>0</v>
      </c>
      <c r="HB1200" s="51">
        <f t="shared" si="1154"/>
        <v>0</v>
      </c>
      <c r="HC1200" s="51">
        <f t="shared" si="1155"/>
        <v>0</v>
      </c>
      <c r="HD1200" s="453">
        <f t="shared" si="1156"/>
        <v>0</v>
      </c>
    </row>
    <row r="1201" spans="201:212">
      <c r="GS1201" s="48">
        <v>5</v>
      </c>
      <c r="GT1201" s="47">
        <v>5</v>
      </c>
      <c r="GU1201" s="97" t="s">
        <v>240</v>
      </c>
      <c r="GV1201" s="93">
        <f t="shared" si="1157"/>
        <v>15</v>
      </c>
      <c r="GW1201" s="47" t="s">
        <v>206</v>
      </c>
      <c r="GX1201" s="99" t="str">
        <f t="shared" si="1152"/>
        <v>Pd5</v>
      </c>
      <c r="GY1201" s="48">
        <f t="shared" si="1159"/>
        <v>4500</v>
      </c>
      <c r="GZ1201" s="305">
        <f t="shared" si="1153"/>
        <v>9855.2808621240529</v>
      </c>
      <c r="HA1201" s="95">
        <f t="shared" si="1158"/>
        <v>17766.352116144899</v>
      </c>
      <c r="HB1201" s="51">
        <f t="shared" si="1154"/>
        <v>7.8574704686421381E-5</v>
      </c>
      <c r="HC1201" s="51">
        <f t="shared" si="1155"/>
        <v>4.2214631067592602E-3</v>
      </c>
      <c r="HD1201" s="453">
        <f t="shared" si="1156"/>
        <v>0.30970819606298883</v>
      </c>
    </row>
    <row r="1202" spans="201:212">
      <c r="GS1202" s="48">
        <v>5</v>
      </c>
      <c r="GT1202" s="47">
        <v>4</v>
      </c>
      <c r="GU1202" s="97" t="s">
        <v>240</v>
      </c>
      <c r="GV1202" s="93">
        <f t="shared" si="1157"/>
        <v>15</v>
      </c>
      <c r="GW1202" s="47" t="s">
        <v>206</v>
      </c>
      <c r="GX1202" s="99" t="str">
        <f t="shared" si="1152"/>
        <v>Pd4</v>
      </c>
      <c r="GY1202" s="48">
        <f t="shared" si="1159"/>
        <v>1500</v>
      </c>
      <c r="GZ1202" s="305">
        <f t="shared" si="1153"/>
        <v>15056.679094911746</v>
      </c>
      <c r="HA1202" s="95">
        <f t="shared" si="1158"/>
        <v>11628.885021476663</v>
      </c>
      <c r="HB1202" s="51">
        <f t="shared" si="1154"/>
        <v>1.20044687715366E-4</v>
      </c>
      <c r="HC1202" s="51">
        <f t="shared" si="1155"/>
        <v>2.1498191747385117E-3</v>
      </c>
      <c r="HD1202" s="453">
        <f t="shared" si="1156"/>
        <v>5.0269537902478137E-2</v>
      </c>
    </row>
    <row r="1203" spans="201:212">
      <c r="GS1203" s="48">
        <v>5</v>
      </c>
      <c r="GT1203" s="47">
        <v>3</v>
      </c>
      <c r="GU1203" s="97" t="s">
        <v>240</v>
      </c>
      <c r="GV1203" s="93">
        <f t="shared" si="1157"/>
        <v>15</v>
      </c>
      <c r="GW1203" s="47" t="s">
        <v>206</v>
      </c>
      <c r="GX1203" s="99" t="str">
        <f t="shared" si="1152"/>
        <v>Pd3</v>
      </c>
      <c r="GY1203" s="48">
        <f t="shared" si="1159"/>
        <v>450</v>
      </c>
      <c r="GZ1203" s="305">
        <f t="shared" si="1153"/>
        <v>31918.448694952116</v>
      </c>
      <c r="HA1203" s="95">
        <f t="shared" si="1158"/>
        <v>5485.6171637091738</v>
      </c>
      <c r="HB1203" s="51">
        <f t="shared" si="1154"/>
        <v>2.5448109651479006E-4</v>
      </c>
      <c r="HC1203" s="51">
        <f t="shared" si="1155"/>
        <v>1.3672117058436456E-3</v>
      </c>
      <c r="HD1203" s="453">
        <f t="shared" si="1156"/>
        <v>8.129716158387609E-3</v>
      </c>
    </row>
    <row r="1204" spans="201:212">
      <c r="GS1204" s="48">
        <v>5</v>
      </c>
      <c r="GT1204" s="47">
        <v>2</v>
      </c>
      <c r="GU1204" s="97" t="s">
        <v>240</v>
      </c>
      <c r="GV1204" s="93">
        <f t="shared" si="1157"/>
        <v>15</v>
      </c>
      <c r="GW1204" s="47" t="s">
        <v>206</v>
      </c>
      <c r="GX1204" s="99" t="str">
        <f t="shared" si="1152"/>
        <v>Pd2</v>
      </c>
      <c r="GY1204" s="48">
        <f t="shared" si="1159"/>
        <v>0</v>
      </c>
      <c r="GZ1204" s="305">
        <f t="shared" si="1153"/>
        <v>0</v>
      </c>
      <c r="HA1204" s="95">
        <f t="shared" si="1158"/>
        <v>0</v>
      </c>
      <c r="HB1204" s="51">
        <f t="shared" si="1154"/>
        <v>0</v>
      </c>
      <c r="HC1204" s="51">
        <f t="shared" si="1155"/>
        <v>0</v>
      </c>
      <c r="HD1204" s="453">
        <f t="shared" si="1156"/>
        <v>0</v>
      </c>
    </row>
    <row r="1205" spans="201:212">
      <c r="GS1205" s="48">
        <v>5</v>
      </c>
      <c r="GT1205" s="47">
        <v>1</v>
      </c>
      <c r="GU1205" s="97" t="s">
        <v>240</v>
      </c>
      <c r="GV1205" s="93">
        <f t="shared" si="1157"/>
        <v>15</v>
      </c>
      <c r="GW1205" s="47" t="s">
        <v>206</v>
      </c>
      <c r="GX1205" s="99" t="str">
        <f t="shared" si="1152"/>
        <v>Pd1</v>
      </c>
      <c r="GY1205" s="48">
        <f t="shared" si="1159"/>
        <v>0</v>
      </c>
      <c r="GZ1205" s="305">
        <f t="shared" si="1153"/>
        <v>0</v>
      </c>
      <c r="HA1205" s="95">
        <f t="shared" si="1158"/>
        <v>0</v>
      </c>
      <c r="HB1205" s="51">
        <f t="shared" si="1154"/>
        <v>0</v>
      </c>
      <c r="HC1205" s="51">
        <f t="shared" si="1155"/>
        <v>0</v>
      </c>
      <c r="HD1205" s="453">
        <f t="shared" si="1156"/>
        <v>0</v>
      </c>
    </row>
    <row r="1206" spans="201:212">
      <c r="GS1206" s="48">
        <v>6</v>
      </c>
      <c r="GT1206" s="47">
        <v>5</v>
      </c>
      <c r="GU1206" s="97" t="s">
        <v>240</v>
      </c>
      <c r="GV1206" s="93">
        <f t="shared" si="1157"/>
        <v>15</v>
      </c>
      <c r="GW1206" s="47" t="s">
        <v>206</v>
      </c>
      <c r="GX1206" s="99" t="str">
        <f t="shared" si="1152"/>
        <v>Pe5</v>
      </c>
      <c r="GY1206" s="48">
        <f t="shared" si="1159"/>
        <v>4500</v>
      </c>
      <c r="GZ1206" s="305">
        <f t="shared" si="1153"/>
        <v>9125.2600575222714</v>
      </c>
      <c r="HA1206" s="95">
        <f t="shared" si="1158"/>
        <v>19187.66028543649</v>
      </c>
      <c r="HB1206" s="51">
        <f t="shared" si="1154"/>
        <v>7.2754356191130913E-5</v>
      </c>
      <c r="HC1206" s="51">
        <f t="shared" si="1155"/>
        <v>3.908762135888204E-3</v>
      </c>
      <c r="HD1206" s="453">
        <f t="shared" si="1156"/>
        <v>0.28676684820647114</v>
      </c>
    </row>
    <row r="1207" spans="201:212">
      <c r="GS1207" s="48">
        <v>6</v>
      </c>
      <c r="GT1207" s="47">
        <v>4</v>
      </c>
      <c r="GU1207" s="97" t="s">
        <v>240</v>
      </c>
      <c r="GV1207" s="93">
        <f t="shared" si="1157"/>
        <v>15</v>
      </c>
      <c r="GW1207" s="47" t="s">
        <v>206</v>
      </c>
      <c r="GX1207" s="99" t="str">
        <f t="shared" si="1152"/>
        <v>Pe4</v>
      </c>
      <c r="GY1207" s="48">
        <f t="shared" si="1159"/>
        <v>1500</v>
      </c>
      <c r="GZ1207" s="305">
        <f t="shared" si="1153"/>
        <v>60074.628712021622</v>
      </c>
      <c r="HA1207" s="95">
        <f t="shared" si="1158"/>
        <v>2914.5813091802265</v>
      </c>
      <c r="HB1207" s="51">
        <f t="shared" si="1154"/>
        <v>4.7896617825827858E-4</v>
      </c>
      <c r="HC1207" s="51">
        <f t="shared" si="1155"/>
        <v>8.5775613537546688E-3</v>
      </c>
      <c r="HD1207" s="453">
        <f t="shared" si="1156"/>
        <v>0.20057037849978651</v>
      </c>
    </row>
    <row r="1208" spans="201:212">
      <c r="GS1208" s="48">
        <v>6</v>
      </c>
      <c r="GT1208" s="47">
        <v>3</v>
      </c>
      <c r="GU1208" s="97" t="s">
        <v>240</v>
      </c>
      <c r="GV1208" s="93">
        <f t="shared" si="1157"/>
        <v>15</v>
      </c>
      <c r="GW1208" s="47" t="s">
        <v>206</v>
      </c>
      <c r="GX1208" s="99" t="str">
        <f t="shared" si="1152"/>
        <v>Pe3</v>
      </c>
      <c r="GY1208" s="48">
        <f t="shared" si="1159"/>
        <v>450</v>
      </c>
      <c r="GZ1208" s="305">
        <f t="shared" si="1153"/>
        <v>86499.860961929866</v>
      </c>
      <c r="HA1208" s="95">
        <f t="shared" si="1158"/>
        <v>2024.1927334086847</v>
      </c>
      <c r="HB1208" s="51">
        <f t="shared" si="1154"/>
        <v>6.8965066806176182E-4</v>
      </c>
      <c r="HC1208" s="51">
        <f t="shared" si="1155"/>
        <v>3.7051807746440262E-3</v>
      </c>
      <c r="HD1208" s="453">
        <f t="shared" si="1156"/>
        <v>2.2031751106741493E-2</v>
      </c>
    </row>
    <row r="1209" spans="201:212">
      <c r="GS1209" s="48">
        <v>6</v>
      </c>
      <c r="GT1209" s="47">
        <v>2</v>
      </c>
      <c r="GU1209" s="97" t="s">
        <v>240</v>
      </c>
      <c r="GV1209" s="93">
        <f t="shared" si="1157"/>
        <v>15</v>
      </c>
      <c r="GW1209" s="47" t="s">
        <v>206</v>
      </c>
      <c r="GX1209" s="99" t="str">
        <f t="shared" si="1152"/>
        <v>Pe2</v>
      </c>
      <c r="GY1209" s="48">
        <f t="shared" si="1159"/>
        <v>0</v>
      </c>
      <c r="GZ1209" s="305">
        <f t="shared" si="1153"/>
        <v>0</v>
      </c>
      <c r="HA1209" s="95">
        <f t="shared" si="1158"/>
        <v>0</v>
      </c>
      <c r="HB1209" s="51">
        <f t="shared" si="1154"/>
        <v>0</v>
      </c>
      <c r="HC1209" s="51">
        <f t="shared" si="1155"/>
        <v>0</v>
      </c>
      <c r="HD1209" s="453">
        <f t="shared" si="1156"/>
        <v>0</v>
      </c>
    </row>
    <row r="1210" spans="201:212">
      <c r="GS1210" s="48">
        <v>6</v>
      </c>
      <c r="GT1210" s="47">
        <v>1</v>
      </c>
      <c r="GU1210" s="97" t="s">
        <v>240</v>
      </c>
      <c r="GV1210" s="93">
        <f t="shared" si="1157"/>
        <v>15</v>
      </c>
      <c r="GW1210" s="47" t="s">
        <v>206</v>
      </c>
      <c r="GX1210" s="99" t="str">
        <f t="shared" si="1152"/>
        <v>Pe1</v>
      </c>
      <c r="GY1210" s="48">
        <f t="shared" si="1159"/>
        <v>0</v>
      </c>
      <c r="GZ1210" s="305">
        <f t="shared" si="1153"/>
        <v>0</v>
      </c>
      <c r="HA1210" s="95">
        <f t="shared" si="1158"/>
        <v>0</v>
      </c>
      <c r="HB1210" s="51">
        <f t="shared" si="1154"/>
        <v>0</v>
      </c>
      <c r="HC1210" s="51">
        <f t="shared" si="1155"/>
        <v>0</v>
      </c>
      <c r="HD1210" s="453">
        <f t="shared" si="1156"/>
        <v>0</v>
      </c>
    </row>
    <row r="1211" spans="201:212">
      <c r="GS1211" s="48">
        <v>7</v>
      </c>
      <c r="GT1211" s="47">
        <v>5</v>
      </c>
      <c r="GU1211" s="97" t="s">
        <v>240</v>
      </c>
      <c r="GV1211" s="93">
        <f t="shared" si="1157"/>
        <v>15</v>
      </c>
      <c r="GW1211" s="47" t="s">
        <v>206</v>
      </c>
      <c r="GX1211" s="99" t="str">
        <f t="shared" si="1152"/>
        <v>Ac5</v>
      </c>
      <c r="GY1211" s="48">
        <f t="shared" si="1159"/>
        <v>3000</v>
      </c>
      <c r="GZ1211" s="305">
        <f t="shared" si="1153"/>
        <v>17452.059860011344</v>
      </c>
      <c r="HA1211" s="95">
        <f t="shared" si="1158"/>
        <v>10032.763547940649</v>
      </c>
      <c r="HB1211" s="51">
        <f t="shared" si="1154"/>
        <v>1.3914270621553788E-4</v>
      </c>
      <c r="HC1211" s="51">
        <f t="shared" si="1155"/>
        <v>4.9836717232574603E-3</v>
      </c>
      <c r="HD1211" s="453">
        <f t="shared" si="1156"/>
        <v>0.2410583842502014</v>
      </c>
    </row>
    <row r="1212" spans="201:212">
      <c r="GS1212" s="48">
        <v>7</v>
      </c>
      <c r="GT1212" s="47">
        <v>4</v>
      </c>
      <c r="GU1212" s="97" t="s">
        <v>240</v>
      </c>
      <c r="GV1212" s="93">
        <f t="shared" si="1157"/>
        <v>15</v>
      </c>
      <c r="GW1212" s="47" t="s">
        <v>206</v>
      </c>
      <c r="GX1212" s="99" t="str">
        <f t="shared" si="1152"/>
        <v>Ac4</v>
      </c>
      <c r="GY1212" s="48">
        <f t="shared" si="1159"/>
        <v>750</v>
      </c>
      <c r="GZ1212" s="305">
        <f t="shared" si="1153"/>
        <v>13687.890086283407</v>
      </c>
      <c r="HA1212" s="95">
        <f t="shared" si="1158"/>
        <v>12791.773523624328</v>
      </c>
      <c r="HB1212" s="51">
        <f t="shared" si="1154"/>
        <v>1.0913153428669637E-4</v>
      </c>
      <c r="HC1212" s="51">
        <f t="shared" si="1155"/>
        <v>9.77190533972051E-4</v>
      </c>
      <c r="HD1212" s="453">
        <f t="shared" si="1156"/>
        <v>1.0661315185006235E-2</v>
      </c>
    </row>
    <row r="1213" spans="201:212">
      <c r="GS1213" s="48">
        <v>7</v>
      </c>
      <c r="GT1213" s="47">
        <v>3</v>
      </c>
      <c r="GU1213" s="97" t="s">
        <v>240</v>
      </c>
      <c r="GV1213" s="93">
        <f t="shared" si="1157"/>
        <v>15</v>
      </c>
      <c r="GW1213" s="47" t="s">
        <v>206</v>
      </c>
      <c r="GX1213" s="99" t="str">
        <f t="shared" si="1152"/>
        <v>Ac3</v>
      </c>
      <c r="GY1213" s="48">
        <f t="shared" si="1159"/>
        <v>150</v>
      </c>
      <c r="GZ1213" s="305">
        <f t="shared" ref="GZ1213:GZ1244" si="1160">SUMIF($EV$244:$EV$317,GX1213,$FJ$244:$FJ$317)*$GX$985/$AN$56*$AN$4/$AN$42</f>
        <v>80963.869860366351</v>
      </c>
      <c r="HA1213" s="95">
        <f t="shared" si="1158"/>
        <v>2162.5990741545779</v>
      </c>
      <c r="HB1213" s="51">
        <f t="shared" si="1154"/>
        <v>6.45513025305809E-4</v>
      </c>
      <c r="HC1213" s="51">
        <f t="shared" si="1155"/>
        <v>1.156016401688936E-3</v>
      </c>
      <c r="HD1213" s="453">
        <f t="shared" si="1156"/>
        <v>1.302086786286913E-3</v>
      </c>
    </row>
    <row r="1214" spans="201:212">
      <c r="GS1214" s="48">
        <v>7</v>
      </c>
      <c r="GT1214" s="47">
        <v>2</v>
      </c>
      <c r="GU1214" s="97" t="s">
        <v>240</v>
      </c>
      <c r="GV1214" s="93">
        <f t="shared" si="1157"/>
        <v>15</v>
      </c>
      <c r="GW1214" s="47" t="s">
        <v>206</v>
      </c>
      <c r="GX1214" s="99" t="str">
        <f t="shared" si="1152"/>
        <v>Ac2</v>
      </c>
      <c r="GY1214" s="48">
        <f t="shared" si="1159"/>
        <v>0</v>
      </c>
      <c r="GZ1214" s="305">
        <f t="shared" si="1160"/>
        <v>0</v>
      </c>
      <c r="HA1214" s="95">
        <f t="shared" si="1158"/>
        <v>0</v>
      </c>
      <c r="HB1214" s="51">
        <f t="shared" si="1154"/>
        <v>0</v>
      </c>
      <c r="HC1214" s="51">
        <f t="shared" si="1155"/>
        <v>0</v>
      </c>
      <c r="HD1214" s="453">
        <f t="shared" si="1156"/>
        <v>0</v>
      </c>
    </row>
    <row r="1215" spans="201:212">
      <c r="GS1215" s="48">
        <v>7</v>
      </c>
      <c r="GT1215" s="47">
        <v>1</v>
      </c>
      <c r="GU1215" s="97" t="s">
        <v>240</v>
      </c>
      <c r="GV1215" s="93">
        <f t="shared" si="1157"/>
        <v>15</v>
      </c>
      <c r="GW1215" s="47" t="s">
        <v>206</v>
      </c>
      <c r="GX1215" s="99" t="str">
        <f t="shared" si="1152"/>
        <v>Ac1</v>
      </c>
      <c r="GY1215" s="48">
        <f t="shared" si="1159"/>
        <v>0</v>
      </c>
      <c r="GZ1215" s="305">
        <f t="shared" si="1160"/>
        <v>0</v>
      </c>
      <c r="HA1215" s="95">
        <f t="shared" si="1158"/>
        <v>0</v>
      </c>
      <c r="HB1215" s="51">
        <f t="shared" si="1154"/>
        <v>0</v>
      </c>
      <c r="HC1215" s="51">
        <f t="shared" si="1155"/>
        <v>0</v>
      </c>
      <c r="HD1215" s="453">
        <f t="shared" si="1156"/>
        <v>0</v>
      </c>
    </row>
    <row r="1216" spans="201:212">
      <c r="GS1216" s="48">
        <v>8</v>
      </c>
      <c r="GT1216" s="47">
        <v>5</v>
      </c>
      <c r="GU1216" s="97" t="s">
        <v>240</v>
      </c>
      <c r="GV1216" s="93">
        <f t="shared" si="1157"/>
        <v>15</v>
      </c>
      <c r="GW1216" s="47" t="s">
        <v>206</v>
      </c>
      <c r="GX1216" s="99" t="str">
        <f t="shared" si="1152"/>
        <v>Kg5</v>
      </c>
      <c r="GY1216" s="48">
        <f t="shared" si="1159"/>
        <v>3000</v>
      </c>
      <c r="GZ1216" s="305">
        <f t="shared" si="1160"/>
        <v>4619.6629041206506</v>
      </c>
      <c r="HA1216" s="95">
        <f t="shared" si="1158"/>
        <v>37901.551181109113</v>
      </c>
      <c r="HB1216" s="51">
        <f t="shared" si="1154"/>
        <v>3.6831892821760032E-5</v>
      </c>
      <c r="HC1216" s="51">
        <f t="shared" si="1155"/>
        <v>1.319207220862269E-3</v>
      </c>
      <c r="HD1216" s="453">
        <f t="shared" si="1156"/>
        <v>6.3809572301523898E-2</v>
      </c>
    </row>
    <row r="1217" spans="201:212">
      <c r="GS1217" s="48">
        <v>8</v>
      </c>
      <c r="GT1217" s="47">
        <v>4</v>
      </c>
      <c r="GU1217" s="97" t="s">
        <v>240</v>
      </c>
      <c r="GV1217" s="93">
        <f t="shared" si="1157"/>
        <v>15</v>
      </c>
      <c r="GW1217" s="47" t="s">
        <v>206</v>
      </c>
      <c r="GX1217" s="99" t="str">
        <f t="shared" si="1152"/>
        <v>Kg4</v>
      </c>
      <c r="GY1217" s="48">
        <f t="shared" si="1159"/>
        <v>750</v>
      </c>
      <c r="GZ1217" s="305">
        <f t="shared" si="1160"/>
        <v>10950.312069026726</v>
      </c>
      <c r="HA1217" s="95">
        <f t="shared" si="1158"/>
        <v>15989.716904530409</v>
      </c>
      <c r="HB1217" s="51">
        <f t="shared" si="1154"/>
        <v>8.7305227429357104E-5</v>
      </c>
      <c r="HC1217" s="51">
        <f t="shared" si="1155"/>
        <v>7.8175242717764073E-4</v>
      </c>
      <c r="HD1217" s="453">
        <f t="shared" si="1156"/>
        <v>8.5290521480049872E-3</v>
      </c>
    </row>
    <row r="1218" spans="201:212">
      <c r="GS1218" s="48">
        <v>8</v>
      </c>
      <c r="GT1218" s="47">
        <v>3</v>
      </c>
      <c r="GU1218" s="97" t="s">
        <v>240</v>
      </c>
      <c r="GV1218" s="93">
        <f t="shared" si="1157"/>
        <v>15</v>
      </c>
      <c r="GW1218" s="47" t="s">
        <v>206</v>
      </c>
      <c r="GX1218" s="99" t="str">
        <f t="shared" si="1152"/>
        <v>Kg3</v>
      </c>
      <c r="GY1218" s="48">
        <f t="shared" si="1159"/>
        <v>150</v>
      </c>
      <c r="GZ1218" s="305">
        <f t="shared" si="1160"/>
        <v>9082.4854010026356</v>
      </c>
      <c r="HA1218" s="95">
        <f t="shared" si="1158"/>
        <v>19278.026032463666</v>
      </c>
      <c r="HB1218" s="51">
        <f t="shared" si="1154"/>
        <v>7.2413320146484992E-5</v>
      </c>
      <c r="HC1218" s="51">
        <f t="shared" si="1155"/>
        <v>1.2968132711254092E-4</v>
      </c>
      <c r="HD1218" s="453">
        <f t="shared" si="1156"/>
        <v>1.4606742794885243E-4</v>
      </c>
    </row>
    <row r="1219" spans="201:212">
      <c r="GS1219" s="48">
        <v>8</v>
      </c>
      <c r="GT1219" s="47">
        <v>2</v>
      </c>
      <c r="GU1219" s="97" t="s">
        <v>240</v>
      </c>
      <c r="GV1219" s="93">
        <f t="shared" si="1157"/>
        <v>15</v>
      </c>
      <c r="GW1219" s="47" t="s">
        <v>206</v>
      </c>
      <c r="GX1219" s="99" t="str">
        <f t="shared" si="1152"/>
        <v>Kg2</v>
      </c>
      <c r="GY1219" s="48">
        <f t="shared" si="1159"/>
        <v>0</v>
      </c>
      <c r="GZ1219" s="305">
        <f t="shared" si="1160"/>
        <v>0</v>
      </c>
      <c r="HA1219" s="95">
        <f t="shared" si="1158"/>
        <v>0</v>
      </c>
      <c r="HB1219" s="51">
        <f t="shared" si="1154"/>
        <v>0</v>
      </c>
      <c r="HC1219" s="51">
        <f t="shared" si="1155"/>
        <v>0</v>
      </c>
      <c r="HD1219" s="453">
        <f t="shared" si="1156"/>
        <v>0</v>
      </c>
    </row>
    <row r="1220" spans="201:212">
      <c r="GS1220" s="48">
        <v>8</v>
      </c>
      <c r="GT1220" s="47">
        <v>1</v>
      </c>
      <c r="GU1220" s="97" t="s">
        <v>240</v>
      </c>
      <c r="GV1220" s="93">
        <f t="shared" si="1157"/>
        <v>15</v>
      </c>
      <c r="GW1220" s="47" t="s">
        <v>206</v>
      </c>
      <c r="GX1220" s="99" t="str">
        <f t="shared" si="1152"/>
        <v>Kg1</v>
      </c>
      <c r="GY1220" s="48">
        <f t="shared" si="1159"/>
        <v>0</v>
      </c>
      <c r="GZ1220" s="305">
        <f t="shared" si="1160"/>
        <v>0</v>
      </c>
      <c r="HA1220" s="95">
        <f t="shared" si="1158"/>
        <v>0</v>
      </c>
      <c r="HB1220" s="51">
        <f t="shared" si="1154"/>
        <v>0</v>
      </c>
      <c r="HC1220" s="51">
        <f t="shared" si="1155"/>
        <v>0</v>
      </c>
      <c r="HD1220" s="453">
        <f t="shared" si="1156"/>
        <v>0</v>
      </c>
    </row>
    <row r="1221" spans="201:212">
      <c r="GS1221" s="48">
        <v>9</v>
      </c>
      <c r="GT1221" s="47">
        <v>5</v>
      </c>
      <c r="GU1221" s="97" t="s">
        <v>240</v>
      </c>
      <c r="GV1221" s="93">
        <f t="shared" si="1157"/>
        <v>15</v>
      </c>
      <c r="GW1221" s="47" t="s">
        <v>206</v>
      </c>
      <c r="GX1221" s="99" t="str">
        <f t="shared" si="1152"/>
        <v>Qn5</v>
      </c>
      <c r="GY1221" s="48">
        <f t="shared" si="1159"/>
        <v>1500</v>
      </c>
      <c r="GZ1221" s="305">
        <f t="shared" si="1160"/>
        <v>28744.569181195151</v>
      </c>
      <c r="HA1221" s="95">
        <f t="shared" si="1158"/>
        <v>6091.3207255353946</v>
      </c>
      <c r="HB1221" s="51">
        <f t="shared" si="1154"/>
        <v>2.2917622200206237E-4</v>
      </c>
      <c r="HC1221" s="51">
        <f t="shared" si="1155"/>
        <v>4.1042002426826133E-3</v>
      </c>
      <c r="HD1221" s="453">
        <f t="shared" si="1156"/>
        <v>9.5969117813821891E-2</v>
      </c>
    </row>
    <row r="1222" spans="201:212">
      <c r="GS1222" s="48">
        <v>9</v>
      </c>
      <c r="GT1222" s="47">
        <v>4</v>
      </c>
      <c r="GU1222" s="97" t="s">
        <v>240</v>
      </c>
      <c r="GV1222" s="93">
        <f t="shared" si="1157"/>
        <v>15</v>
      </c>
      <c r="GW1222" s="47" t="s">
        <v>206</v>
      </c>
      <c r="GX1222" s="99" t="str">
        <f t="shared" si="1152"/>
        <v>Qn4</v>
      </c>
      <c r="GY1222" s="48">
        <f t="shared" si="1159"/>
        <v>300</v>
      </c>
      <c r="GZ1222" s="305">
        <f t="shared" si="1160"/>
        <v>32577.178405354509</v>
      </c>
      <c r="HA1222" s="95">
        <f t="shared" si="1158"/>
        <v>5374.6947578253476</v>
      </c>
      <c r="HB1222" s="51">
        <f t="shared" si="1154"/>
        <v>2.5973305160233737E-4</v>
      </c>
      <c r="HC1222" s="51">
        <f t="shared" si="1155"/>
        <v>9.3028538834139245E-4</v>
      </c>
      <c r="HD1222" s="453">
        <f t="shared" si="1156"/>
        <v>3.24784976134661E-3</v>
      </c>
    </row>
    <row r="1223" spans="201:212">
      <c r="GS1223" s="48">
        <v>9</v>
      </c>
      <c r="GT1223" s="47">
        <v>3</v>
      </c>
      <c r="GU1223" s="97" t="s">
        <v>240</v>
      </c>
      <c r="GV1223" s="93">
        <f t="shared" si="1157"/>
        <v>15</v>
      </c>
      <c r="GW1223" s="47" t="s">
        <v>206</v>
      </c>
      <c r="GX1223" s="99" t="str">
        <f t="shared" si="1152"/>
        <v>Qn3</v>
      </c>
      <c r="GY1223" s="48">
        <f t="shared" si="1159"/>
        <v>150</v>
      </c>
      <c r="GZ1223" s="305">
        <f t="shared" si="1160"/>
        <v>214346.65546366223</v>
      </c>
      <c r="HA1223" s="95">
        <f t="shared" si="1158"/>
        <v>816.86550985015515</v>
      </c>
      <c r="HB1223" s="51">
        <f t="shared" si="1154"/>
        <v>1.7089543554570459E-3</v>
      </c>
      <c r="HC1223" s="51">
        <f t="shared" si="1155"/>
        <v>3.060479319855966E-3</v>
      </c>
      <c r="HD1223" s="453">
        <f t="shared" si="1156"/>
        <v>3.4471912995929174E-3</v>
      </c>
    </row>
    <row r="1224" spans="201:212">
      <c r="GS1224" s="48">
        <v>9</v>
      </c>
      <c r="GT1224" s="47">
        <v>2</v>
      </c>
      <c r="GU1224" s="97" t="s">
        <v>240</v>
      </c>
      <c r="GV1224" s="93">
        <f t="shared" si="1157"/>
        <v>15</v>
      </c>
      <c r="GW1224" s="47" t="s">
        <v>206</v>
      </c>
      <c r="GX1224" s="99" t="str">
        <f t="shared" si="1152"/>
        <v>Qn2</v>
      </c>
      <c r="GY1224" s="48">
        <f t="shared" si="1159"/>
        <v>0</v>
      </c>
      <c r="GZ1224" s="305">
        <f t="shared" si="1160"/>
        <v>0</v>
      </c>
      <c r="HA1224" s="95">
        <f t="shared" si="1158"/>
        <v>0</v>
      </c>
      <c r="HB1224" s="51">
        <f t="shared" si="1154"/>
        <v>0</v>
      </c>
      <c r="HC1224" s="51">
        <f t="shared" si="1155"/>
        <v>0</v>
      </c>
      <c r="HD1224" s="453">
        <f t="shared" si="1156"/>
        <v>0</v>
      </c>
    </row>
    <row r="1225" spans="201:212">
      <c r="GS1225" s="48">
        <v>9</v>
      </c>
      <c r="GT1225" s="47">
        <v>1</v>
      </c>
      <c r="GU1225" s="97" t="s">
        <v>240</v>
      </c>
      <c r="GV1225" s="93">
        <f t="shared" si="1157"/>
        <v>15</v>
      </c>
      <c r="GW1225" s="47" t="s">
        <v>206</v>
      </c>
      <c r="GX1225" s="99" t="str">
        <f t="shared" si="1152"/>
        <v>Qn1</v>
      </c>
      <c r="GY1225" s="48">
        <f t="shared" si="1159"/>
        <v>0</v>
      </c>
      <c r="GZ1225" s="305">
        <f t="shared" si="1160"/>
        <v>0</v>
      </c>
      <c r="HA1225" s="95">
        <f t="shared" si="1158"/>
        <v>0</v>
      </c>
      <c r="HB1225" s="51">
        <f t="shared" si="1154"/>
        <v>0</v>
      </c>
      <c r="HC1225" s="51">
        <f t="shared" si="1155"/>
        <v>0</v>
      </c>
      <c r="HD1225" s="453">
        <f t="shared" si="1156"/>
        <v>0</v>
      </c>
    </row>
    <row r="1226" spans="201:212">
      <c r="GS1226" s="48">
        <v>10</v>
      </c>
      <c r="GT1226" s="47">
        <v>5</v>
      </c>
      <c r="GU1226" s="97" t="s">
        <v>240</v>
      </c>
      <c r="GV1226" s="93">
        <f t="shared" si="1157"/>
        <v>15</v>
      </c>
      <c r="GW1226" s="47" t="s">
        <v>206</v>
      </c>
      <c r="GX1226" s="99" t="str">
        <f t="shared" si="1152"/>
        <v>Jk5</v>
      </c>
      <c r="GY1226" s="48">
        <f t="shared" si="1159"/>
        <v>1500</v>
      </c>
      <c r="GZ1226" s="305">
        <f t="shared" si="1160"/>
        <v>18683.969967776848</v>
      </c>
      <c r="HA1226" s="95">
        <f t="shared" si="1158"/>
        <v>9371.2626546698393</v>
      </c>
      <c r="HB1226" s="51">
        <f t="shared" si="1154"/>
        <v>1.4896454430134054E-4</v>
      </c>
      <c r="HC1226" s="51">
        <f t="shared" si="1155"/>
        <v>2.6677301577436988E-3</v>
      </c>
      <c r="HD1226" s="453">
        <f t="shared" si="1156"/>
        <v>6.2379926578984231E-2</v>
      </c>
    </row>
    <row r="1227" spans="201:212">
      <c r="GS1227" s="48">
        <v>10</v>
      </c>
      <c r="GT1227" s="47">
        <v>4</v>
      </c>
      <c r="GU1227" s="97" t="s">
        <v>240</v>
      </c>
      <c r="GV1227" s="93">
        <f t="shared" si="1157"/>
        <v>15</v>
      </c>
      <c r="GW1227" s="47" t="s">
        <v>206</v>
      </c>
      <c r="GX1227" s="99" t="str">
        <f t="shared" si="1152"/>
        <v>Jk4</v>
      </c>
      <c r="GY1227" s="48">
        <f t="shared" si="1159"/>
        <v>300</v>
      </c>
      <c r="GZ1227" s="305">
        <f t="shared" si="1160"/>
        <v>62279.899892589492</v>
      </c>
      <c r="HA1227" s="95">
        <f t="shared" si="1158"/>
        <v>2811.3787964009516</v>
      </c>
      <c r="HB1227" s="51">
        <f t="shared" si="1154"/>
        <v>4.9654848100446844E-4</v>
      </c>
      <c r="HC1227" s="51">
        <f t="shared" si="1155"/>
        <v>1.7784867718291322E-3</v>
      </c>
      <c r="HD1227" s="453">
        <f t="shared" si="1156"/>
        <v>6.2091245437508715E-3</v>
      </c>
    </row>
    <row r="1228" spans="201:212">
      <c r="GS1228" s="48">
        <v>10</v>
      </c>
      <c r="GT1228" s="47">
        <v>3</v>
      </c>
      <c r="GU1228" s="97" t="s">
        <v>240</v>
      </c>
      <c r="GV1228" s="93">
        <f t="shared" si="1157"/>
        <v>15</v>
      </c>
      <c r="GW1228" s="47" t="s">
        <v>206</v>
      </c>
      <c r="GX1228" s="99" t="str">
        <f t="shared" si="1152"/>
        <v>Jk3</v>
      </c>
      <c r="GY1228" s="48">
        <f t="shared" si="1159"/>
        <v>150</v>
      </c>
      <c r="GZ1228" s="305">
        <f t="shared" si="1160"/>
        <v>42038.932427497915</v>
      </c>
      <c r="HA1228" s="95">
        <f t="shared" si="1158"/>
        <v>4165.0056242977053</v>
      </c>
      <c r="HB1228" s="51">
        <f t="shared" si="1154"/>
        <v>3.3517022467801624E-4</v>
      </c>
      <c r="HC1228" s="51">
        <f t="shared" si="1155"/>
        <v>6.0023928549233227E-4</v>
      </c>
      <c r="HD1228" s="453">
        <f t="shared" si="1156"/>
        <v>6.7608352364897407E-4</v>
      </c>
    </row>
    <row r="1229" spans="201:212">
      <c r="GS1229" s="48">
        <v>10</v>
      </c>
      <c r="GT1229" s="47">
        <v>2</v>
      </c>
      <c r="GU1229" s="97" t="s">
        <v>240</v>
      </c>
      <c r="GV1229" s="93">
        <f t="shared" si="1157"/>
        <v>15</v>
      </c>
      <c r="GW1229" s="47" t="s">
        <v>206</v>
      </c>
      <c r="GX1229" s="99" t="str">
        <f t="shared" si="1152"/>
        <v>Jk2</v>
      </c>
      <c r="GY1229" s="48">
        <f t="shared" si="1159"/>
        <v>0</v>
      </c>
      <c r="GZ1229" s="305">
        <f t="shared" si="1160"/>
        <v>0</v>
      </c>
      <c r="HA1229" s="95">
        <f t="shared" si="1158"/>
        <v>0</v>
      </c>
      <c r="HB1229" s="51">
        <f t="shared" si="1154"/>
        <v>0</v>
      </c>
      <c r="HC1229" s="51">
        <f t="shared" si="1155"/>
        <v>0</v>
      </c>
      <c r="HD1229" s="453">
        <f t="shared" si="1156"/>
        <v>0</v>
      </c>
    </row>
    <row r="1230" spans="201:212">
      <c r="GS1230" s="48">
        <v>10</v>
      </c>
      <c r="GT1230" s="47">
        <v>1</v>
      </c>
      <c r="GU1230" s="97" t="s">
        <v>240</v>
      </c>
      <c r="GV1230" s="93">
        <f t="shared" si="1157"/>
        <v>15</v>
      </c>
      <c r="GW1230" s="47" t="s">
        <v>206</v>
      </c>
      <c r="GX1230" s="99" t="str">
        <f t="shared" si="1152"/>
        <v>Jk1</v>
      </c>
      <c r="GY1230" s="48">
        <f t="shared" si="1159"/>
        <v>0</v>
      </c>
      <c r="GZ1230" s="305">
        <f t="shared" si="1160"/>
        <v>0</v>
      </c>
      <c r="HA1230" s="95">
        <f t="shared" si="1158"/>
        <v>0</v>
      </c>
      <c r="HB1230" s="51">
        <f t="shared" si="1154"/>
        <v>0</v>
      </c>
      <c r="HC1230" s="51">
        <f t="shared" si="1155"/>
        <v>0</v>
      </c>
      <c r="HD1230" s="453">
        <f t="shared" si="1156"/>
        <v>0</v>
      </c>
    </row>
    <row r="1231" spans="201:212">
      <c r="GS1231" s="48">
        <v>11</v>
      </c>
      <c r="GT1231" s="47">
        <v>5</v>
      </c>
      <c r="GU1231" s="97" t="s">
        <v>240</v>
      </c>
      <c r="GV1231" s="93">
        <f t="shared" si="1157"/>
        <v>15</v>
      </c>
      <c r="GW1231" s="47" t="s">
        <v>206</v>
      </c>
      <c r="GX1231" s="99" t="str">
        <f t="shared" si="1152"/>
        <v>Te5</v>
      </c>
      <c r="GY1231" s="48">
        <f t="shared" si="1159"/>
        <v>1500</v>
      </c>
      <c r="GZ1231" s="305">
        <f t="shared" si="1160"/>
        <v>19163.046120796767</v>
      </c>
      <c r="HA1231" s="95">
        <f t="shared" si="1158"/>
        <v>9136.9810883030932</v>
      </c>
      <c r="HB1231" s="51">
        <f t="shared" si="1154"/>
        <v>1.527841480013749E-4</v>
      </c>
      <c r="HC1231" s="51">
        <f t="shared" si="1155"/>
        <v>2.7361334951217422E-3</v>
      </c>
      <c r="HD1231" s="453">
        <f t="shared" si="1156"/>
        <v>6.3979411875881256E-2</v>
      </c>
    </row>
    <row r="1232" spans="201:212">
      <c r="GS1232" s="48">
        <v>11</v>
      </c>
      <c r="GT1232" s="47">
        <v>4</v>
      </c>
      <c r="GU1232" s="97" t="s">
        <v>240</v>
      </c>
      <c r="GV1232" s="93">
        <f t="shared" si="1157"/>
        <v>15</v>
      </c>
      <c r="GW1232" s="47" t="s">
        <v>206</v>
      </c>
      <c r="GX1232" s="99" t="str">
        <f t="shared" si="1152"/>
        <v>Te4</v>
      </c>
      <c r="GY1232" s="48">
        <f t="shared" si="1159"/>
        <v>300</v>
      </c>
      <c r="GZ1232" s="305">
        <f t="shared" si="1160"/>
        <v>53496.837087224318</v>
      </c>
      <c r="HA1232" s="95">
        <f t="shared" si="1158"/>
        <v>3272.9484495414058</v>
      </c>
      <c r="HB1232" s="51">
        <f t="shared" si="1154"/>
        <v>4.26522413170505E-4</v>
      </c>
      <c r="HC1232" s="51">
        <f t="shared" si="1155"/>
        <v>1.5276745347763063E-3</v>
      </c>
      <c r="HD1232" s="453">
        <f t="shared" si="1156"/>
        <v>5.3334787747603644E-3</v>
      </c>
    </row>
    <row r="1233" spans="201:212">
      <c r="GS1233" s="48">
        <v>11</v>
      </c>
      <c r="GT1233" s="47">
        <v>3</v>
      </c>
      <c r="GU1233" s="97" t="s">
        <v>240</v>
      </c>
      <c r="GV1233" s="93">
        <f t="shared" si="1157"/>
        <v>15</v>
      </c>
      <c r="GW1233" s="47" t="s">
        <v>206</v>
      </c>
      <c r="GX1233" s="99" t="str">
        <f t="shared" si="1152"/>
        <v>Te3</v>
      </c>
      <c r="GY1233" s="48">
        <f t="shared" si="1159"/>
        <v>150</v>
      </c>
      <c r="GZ1233" s="305">
        <f t="shared" si="1160"/>
        <v>119369.8081274632</v>
      </c>
      <c r="HA1233" s="95">
        <f t="shared" si="1158"/>
        <v>1466.8063285570181</v>
      </c>
      <c r="HB1233" s="51">
        <f t="shared" si="1154"/>
        <v>9.5171792192523118E-4</v>
      </c>
      <c r="HC1233" s="51">
        <f t="shared" si="1155"/>
        <v>1.704383156336252E-3</v>
      </c>
      <c r="HD1233" s="453">
        <f t="shared" si="1156"/>
        <v>1.9197433387563459E-3</v>
      </c>
    </row>
    <row r="1234" spans="201:212">
      <c r="GS1234" s="48">
        <v>11</v>
      </c>
      <c r="GT1234" s="47">
        <v>2</v>
      </c>
      <c r="GU1234" s="97" t="s">
        <v>240</v>
      </c>
      <c r="GV1234" s="93">
        <f t="shared" si="1157"/>
        <v>15</v>
      </c>
      <c r="GW1234" s="47" t="s">
        <v>206</v>
      </c>
      <c r="GX1234" s="99" t="str">
        <f t="shared" si="1152"/>
        <v>Te2</v>
      </c>
      <c r="GY1234" s="48">
        <f t="shared" si="1159"/>
        <v>0</v>
      </c>
      <c r="GZ1234" s="305">
        <f t="shared" si="1160"/>
        <v>0</v>
      </c>
      <c r="HA1234" s="95">
        <f t="shared" si="1158"/>
        <v>0</v>
      </c>
      <c r="HB1234" s="51">
        <f t="shared" si="1154"/>
        <v>0</v>
      </c>
      <c r="HC1234" s="51">
        <f t="shared" si="1155"/>
        <v>0</v>
      </c>
      <c r="HD1234" s="453">
        <f t="shared" si="1156"/>
        <v>0</v>
      </c>
    </row>
    <row r="1235" spans="201:212">
      <c r="GS1235" s="48">
        <v>11</v>
      </c>
      <c r="GT1235" s="47">
        <v>1</v>
      </c>
      <c r="GU1235" s="97" t="s">
        <v>240</v>
      </c>
      <c r="GV1235" s="93">
        <f t="shared" si="1157"/>
        <v>15</v>
      </c>
      <c r="GW1235" s="47" t="s">
        <v>206</v>
      </c>
      <c r="GX1235" s="99" t="str">
        <f t="shared" si="1152"/>
        <v>Te1</v>
      </c>
      <c r="GY1235" s="48">
        <f t="shared" si="1159"/>
        <v>0</v>
      </c>
      <c r="GZ1235" s="305">
        <f t="shared" si="1160"/>
        <v>0</v>
      </c>
      <c r="HA1235" s="95">
        <f t="shared" si="1158"/>
        <v>0</v>
      </c>
      <c r="HB1235" s="51">
        <f t="shared" si="1154"/>
        <v>0</v>
      </c>
      <c r="HC1235" s="51">
        <f t="shared" si="1155"/>
        <v>0</v>
      </c>
      <c r="HD1235" s="453">
        <f t="shared" si="1156"/>
        <v>0</v>
      </c>
    </row>
    <row r="1236" spans="201:212">
      <c r="GS1236" s="48">
        <v>12</v>
      </c>
      <c r="GT1236" s="47">
        <v>5</v>
      </c>
      <c r="GU1236" s="97" t="s">
        <v>240</v>
      </c>
      <c r="GV1236" s="93">
        <f t="shared" si="1157"/>
        <v>15</v>
      </c>
      <c r="GW1236" s="47" t="s">
        <v>206</v>
      </c>
      <c r="GX1236" s="99" t="str">
        <f t="shared" si="1152"/>
        <v>Nn5</v>
      </c>
      <c r="GY1236" s="48">
        <f t="shared" si="1159"/>
        <v>1500</v>
      </c>
      <c r="GZ1236" s="305">
        <f t="shared" si="1160"/>
        <v>15809.513049657335</v>
      </c>
      <c r="HA1236" s="95">
        <f t="shared" si="1158"/>
        <v>11075.128591882534</v>
      </c>
      <c r="HB1236" s="51">
        <f t="shared" si="1154"/>
        <v>1.2604692210113432E-4</v>
      </c>
      <c r="HC1236" s="51">
        <f t="shared" si="1155"/>
        <v>2.2573101334754375E-3</v>
      </c>
      <c r="HD1236" s="453">
        <f t="shared" si="1156"/>
        <v>5.2783014797602043E-2</v>
      </c>
    </row>
    <row r="1237" spans="201:212">
      <c r="GS1237" s="48">
        <v>12</v>
      </c>
      <c r="GT1237" s="47">
        <v>4</v>
      </c>
      <c r="GU1237" s="97" t="s">
        <v>240</v>
      </c>
      <c r="GV1237" s="93">
        <f t="shared" si="1157"/>
        <v>15</v>
      </c>
      <c r="GW1237" s="47" t="s">
        <v>206</v>
      </c>
      <c r="GX1237" s="99" t="str">
        <f t="shared" si="1152"/>
        <v>Nn4</v>
      </c>
      <c r="GY1237" s="48">
        <f t="shared" si="1159"/>
        <v>300</v>
      </c>
      <c r="GZ1237" s="305">
        <f t="shared" si="1160"/>
        <v>144042.23000798904</v>
      </c>
      <c r="HA1237" s="95">
        <f t="shared" si="1158"/>
        <v>1215.56289423101</v>
      </c>
      <c r="HB1237" s="51">
        <f t="shared" si="1154"/>
        <v>1.1484275124770014E-3</v>
      </c>
      <c r="HC1237" s="51">
        <f t="shared" si="1155"/>
        <v>4.1133206876663529E-3</v>
      </c>
      <c r="HD1237" s="453">
        <f t="shared" si="1156"/>
        <v>1.4360590611444323E-2</v>
      </c>
    </row>
    <row r="1238" spans="201:212">
      <c r="GS1238" s="48">
        <v>12</v>
      </c>
      <c r="GT1238" s="47">
        <v>3</v>
      </c>
      <c r="GU1238" s="97" t="s">
        <v>240</v>
      </c>
      <c r="GV1238" s="93">
        <f t="shared" si="1157"/>
        <v>15</v>
      </c>
      <c r="GW1238" s="47" t="s">
        <v>206</v>
      </c>
      <c r="GX1238" s="99" t="str">
        <f t="shared" si="1152"/>
        <v>Nn3</v>
      </c>
      <c r="GY1238" s="48">
        <f t="shared" si="1159"/>
        <v>150</v>
      </c>
      <c r="GZ1238" s="305">
        <f t="shared" si="1160"/>
        <v>96577.094763994683</v>
      </c>
      <c r="HA1238" s="95">
        <f t="shared" si="1158"/>
        <v>1812.9805046204076</v>
      </c>
      <c r="HB1238" s="51">
        <f t="shared" si="1154"/>
        <v>7.6999497089095701E-4</v>
      </c>
      <c r="HC1238" s="51">
        <f t="shared" si="1155"/>
        <v>1.3789447782966851E-3</v>
      </c>
      <c r="HD1238" s="453">
        <f t="shared" si="1156"/>
        <v>1.5531836505227972E-3</v>
      </c>
    </row>
    <row r="1239" spans="201:212">
      <c r="GS1239" s="48">
        <v>12</v>
      </c>
      <c r="GT1239" s="47">
        <v>2</v>
      </c>
      <c r="GU1239" s="97" t="s">
        <v>240</v>
      </c>
      <c r="GV1239" s="93">
        <f t="shared" si="1157"/>
        <v>15</v>
      </c>
      <c r="GW1239" s="47" t="s">
        <v>206</v>
      </c>
      <c r="GX1239" s="99" t="str">
        <f t="shared" si="1152"/>
        <v>Nn2</v>
      </c>
      <c r="GY1239" s="48">
        <f t="shared" si="1159"/>
        <v>0</v>
      </c>
      <c r="GZ1239" s="305">
        <f t="shared" si="1160"/>
        <v>0</v>
      </c>
      <c r="HA1239" s="95">
        <f t="shared" si="1158"/>
        <v>0</v>
      </c>
      <c r="HB1239" s="51">
        <f t="shared" si="1154"/>
        <v>0</v>
      </c>
      <c r="HC1239" s="51">
        <f t="shared" si="1155"/>
        <v>0</v>
      </c>
      <c r="HD1239" s="453">
        <f t="shared" si="1156"/>
        <v>0</v>
      </c>
    </row>
    <row r="1240" spans="201:212">
      <c r="GS1240" s="48">
        <v>12</v>
      </c>
      <c r="GT1240" s="47">
        <v>1</v>
      </c>
      <c r="GU1240" s="97" t="s">
        <v>240</v>
      </c>
      <c r="GV1240" s="93">
        <f t="shared" si="1157"/>
        <v>15</v>
      </c>
      <c r="GW1240" s="47" t="s">
        <v>206</v>
      </c>
      <c r="GX1240" s="99" t="str">
        <f t="shared" si="1152"/>
        <v>Nn1</v>
      </c>
      <c r="GY1240" s="48">
        <f t="shared" si="1159"/>
        <v>0</v>
      </c>
      <c r="GZ1240" s="305">
        <f t="shared" si="1160"/>
        <v>0</v>
      </c>
      <c r="HA1240" s="95">
        <f t="shared" si="1158"/>
        <v>0</v>
      </c>
      <c r="HB1240" s="51">
        <f t="shared" si="1154"/>
        <v>0</v>
      </c>
      <c r="HC1240" s="51">
        <f t="shared" si="1155"/>
        <v>0</v>
      </c>
      <c r="HD1240" s="453">
        <f t="shared" si="1156"/>
        <v>0</v>
      </c>
    </row>
    <row r="1241" spans="201:212">
      <c r="GS1241" s="48">
        <v>13</v>
      </c>
      <c r="GT1241" s="47">
        <v>5</v>
      </c>
      <c r="GU1241" s="97" t="s">
        <v>240</v>
      </c>
      <c r="GV1241" s="93">
        <f t="shared" si="1157"/>
        <v>15</v>
      </c>
      <c r="GW1241" s="141" t="s">
        <v>130</v>
      </c>
      <c r="GX1241" s="99" t="str">
        <f t="shared" si="1152"/>
        <v>Sc5</v>
      </c>
      <c r="GY1241" s="48">
        <f t="shared" si="1159"/>
        <v>27000</v>
      </c>
      <c r="GZ1241" s="305">
        <f t="shared" si="1160"/>
        <v>5.7032875359514188</v>
      </c>
      <c r="HA1241" s="95">
        <f t="shared" si="1158"/>
        <v>30700256.456698392</v>
      </c>
      <c r="HB1241" s="51">
        <f t="shared" si="1154"/>
        <v>4.5471472619456816E-8</v>
      </c>
      <c r="HC1241" s="51">
        <f t="shared" si="1155"/>
        <v>1.4657858009580762E-5</v>
      </c>
      <c r="HD1241" s="453">
        <f t="shared" si="1156"/>
        <v>6.571962405600448E-3</v>
      </c>
    </row>
    <row r="1242" spans="201:212">
      <c r="GS1242" s="48">
        <v>13</v>
      </c>
      <c r="GT1242" s="47">
        <v>4</v>
      </c>
      <c r="GU1242" s="97" t="s">
        <v>240</v>
      </c>
      <c r="GV1242" s="93">
        <f t="shared" si="1157"/>
        <v>15</v>
      </c>
      <c r="GW1242" s="141" t="s">
        <v>130</v>
      </c>
      <c r="GX1242" s="99" t="str">
        <f t="shared" si="1152"/>
        <v>Sc4</v>
      </c>
      <c r="GY1242" s="48">
        <f t="shared" si="1159"/>
        <v>9000</v>
      </c>
      <c r="GZ1242" s="305">
        <f t="shared" si="1160"/>
        <v>395.90320978729432</v>
      </c>
      <c r="HA1242" s="95">
        <f t="shared" si="1158"/>
        <v>442260.59721534298</v>
      </c>
      <c r="HB1242" s="51">
        <f t="shared" si="1154"/>
        <v>3.1564780576672939E-6</v>
      </c>
      <c r="HC1242" s="51">
        <f t="shared" si="1155"/>
        <v>3.3916654783279926E-4</v>
      </c>
      <c r="HD1242" s="453">
        <f t="shared" si="1156"/>
        <v>5.0318961912665917E-2</v>
      </c>
    </row>
    <row r="1243" spans="201:212">
      <c r="GS1243" s="48">
        <v>13</v>
      </c>
      <c r="GT1243" s="47">
        <v>3</v>
      </c>
      <c r="GU1243" s="97" t="s">
        <v>240</v>
      </c>
      <c r="GV1243" s="93">
        <f t="shared" si="1157"/>
        <v>15</v>
      </c>
      <c r="GW1243" s="141" t="s">
        <v>130</v>
      </c>
      <c r="GX1243" s="99" t="str">
        <f t="shared" si="1152"/>
        <v>Sc3</v>
      </c>
      <c r="GY1243" s="48">
        <f t="shared" si="1159"/>
        <v>1800</v>
      </c>
      <c r="GZ1243" s="305">
        <f t="shared" si="1160"/>
        <v>9907.9570595047135</v>
      </c>
      <c r="HA1243" s="95">
        <f t="shared" si="1158"/>
        <v>17671.896330236283</v>
      </c>
      <c r="HB1243" s="51">
        <f t="shared" si="1154"/>
        <v>7.8994684259920517E-5</v>
      </c>
      <c r="HC1243" s="51">
        <f t="shared" si="1155"/>
        <v>1.6976106830521955E-3</v>
      </c>
      <c r="HD1243" s="453">
        <f t="shared" si="1156"/>
        <v>4.8175887819693897E-2</v>
      </c>
    </row>
    <row r="1244" spans="201:212">
      <c r="GS1244" s="48">
        <v>13</v>
      </c>
      <c r="GT1244" s="47">
        <v>2</v>
      </c>
      <c r="GU1244" s="97" t="s">
        <v>240</v>
      </c>
      <c r="GV1244" s="93">
        <f t="shared" si="1157"/>
        <v>15</v>
      </c>
      <c r="GW1244" s="141" t="s">
        <v>130</v>
      </c>
      <c r="GX1244" s="99" t="str">
        <f t="shared" si="1152"/>
        <v>Sc2</v>
      </c>
      <c r="GY1244" s="48">
        <f t="shared" si="1159"/>
        <v>0</v>
      </c>
      <c r="GZ1244" s="305">
        <f t="shared" si="1160"/>
        <v>0</v>
      </c>
      <c r="HA1244" s="95">
        <f t="shared" si="1158"/>
        <v>0</v>
      </c>
      <c r="HB1244" s="51">
        <f t="shared" si="1154"/>
        <v>0</v>
      </c>
      <c r="HC1244" s="51">
        <f t="shared" si="1155"/>
        <v>0</v>
      </c>
      <c r="HD1244" s="453">
        <f t="shared" si="1156"/>
        <v>0</v>
      </c>
    </row>
    <row r="1245" spans="201:212">
      <c r="GS1245" s="63"/>
      <c r="GT1245" s="56"/>
      <c r="GU1245" s="56"/>
      <c r="GV1245" s="56"/>
      <c r="GW1245" s="56"/>
      <c r="GX1245" s="56"/>
      <c r="GY1245" s="56"/>
      <c r="GZ1245" s="155">
        <f>SUM(GZ989:GZ1244)</f>
        <v>111759416.38669063</v>
      </c>
      <c r="HA1245" s="56"/>
      <c r="HB1245" s="156">
        <f>SUM(HB989:HB1244)</f>
        <v>0.89104138799940769</v>
      </c>
      <c r="HC1245" s="156">
        <f>SUM(HC989:HC1244)</f>
        <v>0.82194408182022172</v>
      </c>
      <c r="HD1245" s="456">
        <f>SUM(HD989:HD1244)</f>
        <v>19.698280533640752</v>
      </c>
    </row>
    <row r="1248" spans="201:212">
      <c r="GS1248" s="264" t="str">
        <f>+AO35</f>
        <v>3 FS with 10,15,30 multiplier</v>
      </c>
    </row>
    <row r="1249" spans="202:213">
      <c r="GU1249" s="100" t="s">
        <v>40</v>
      </c>
      <c r="GV1249" s="84"/>
      <c r="GW1249" s="84"/>
      <c r="GX1249" s="85"/>
      <c r="GY1249" s="101"/>
      <c r="GZ1249" s="100" t="s">
        <v>41</v>
      </c>
      <c r="HA1249" s="56"/>
      <c r="HB1249" s="56"/>
      <c r="HC1249" s="53"/>
      <c r="HD1249" s="53"/>
      <c r="HE1249" s="66"/>
    </row>
    <row r="1250" spans="202:213">
      <c r="GT1250" s="48">
        <v>1</v>
      </c>
      <c r="GU1250" s="47" t="s">
        <v>51</v>
      </c>
      <c r="GV1250" s="47" t="s">
        <v>37</v>
      </c>
      <c r="GW1250" s="47" t="s">
        <v>39</v>
      </c>
      <c r="GX1250" s="47" t="s">
        <v>38</v>
      </c>
      <c r="GY1250" s="49"/>
      <c r="GZ1250" s="47" t="s">
        <v>51</v>
      </c>
      <c r="HA1250" s="172">
        <f>HE1252</f>
        <v>34000000</v>
      </c>
      <c r="HB1250" s="179">
        <f>HE1253</f>
        <v>1000000</v>
      </c>
      <c r="HC1250" s="181" t="s">
        <v>52</v>
      </c>
      <c r="HD1250" s="182"/>
      <c r="HE1250" s="158"/>
    </row>
    <row r="1251" spans="202:213">
      <c r="GT1251" s="48">
        <f>COUNTIF($GY$1296:$GY$1551,GU1251)</f>
        <v>1</v>
      </c>
      <c r="GU1251" s="221">
        <f>LARGE($GY$1296:$GY$1551,SUM($GT$1250:GT1250))</f>
        <v>60000</v>
      </c>
      <c r="GV1251" s="372">
        <f t="shared" ref="GV1251:GV1283" si="1161">SUMIF($GY$1296:$GY$1551,GU1251,$GZ$1296:$GZ$1551)</f>
        <v>1050.2040531689192</v>
      </c>
      <c r="GW1251" s="373">
        <f t="shared" ref="GW1251:GW1283" si="1162">PRODUCT(GU1251:GV1251)/$AN$4/$AM$19</f>
        <v>5.9979994171586734E-3</v>
      </c>
      <c r="GX1251" s="374">
        <f>$AN$4/GV1251</f>
        <v>166722.25694775282</v>
      </c>
      <c r="GY1251" s="375"/>
      <c r="GZ1251" s="369">
        <f t="shared" ref="GZ1251:GZ1283" si="1163">GU1251</f>
        <v>60000</v>
      </c>
      <c r="HA1251" s="344">
        <f t="shared" ref="HA1251:HA1283" si="1164">IF(GX1251&lt;HA$936,0,1)</f>
        <v>0</v>
      </c>
      <c r="HB1251" s="376">
        <f t="shared" ref="HB1251:HB1283" si="1165">IF(GX1251&lt;$HB$936,GW1251,)</f>
        <v>5.9979994171586734E-3</v>
      </c>
      <c r="HC1251" s="377" t="s">
        <v>65</v>
      </c>
      <c r="HD1251" s="393"/>
      <c r="HE1251" s="378">
        <v>17000000</v>
      </c>
    </row>
    <row r="1252" spans="202:213">
      <c r="GT1252" s="48">
        <f t="shared" ref="GT1252:GT1283" si="1166">COUNTIF($GY$1296:$GY$1551,GU1252)</f>
        <v>3</v>
      </c>
      <c r="GU1252" s="221">
        <f>LARGE($GY$1296:$GY$1551,SUM($GT$1250:GT1251))</f>
        <v>54000</v>
      </c>
      <c r="GV1252" s="372">
        <f t="shared" si="1161"/>
        <v>2736.3650052012395</v>
      </c>
      <c r="GW1252" s="373">
        <f t="shared" si="1162"/>
        <v>1.406530863323709E-2</v>
      </c>
      <c r="GX1252" s="374">
        <f t="shared" ref="GX1252:GX1283" si="1167">$AN$4/GV1252</f>
        <v>63987.22015052347</v>
      </c>
      <c r="GY1252" s="375"/>
      <c r="GZ1252" s="369">
        <f t="shared" si="1163"/>
        <v>54000</v>
      </c>
      <c r="HA1252" s="344">
        <f t="shared" si="1164"/>
        <v>0</v>
      </c>
      <c r="HB1252" s="376">
        <f t="shared" si="1165"/>
        <v>1.406530863323709E-2</v>
      </c>
      <c r="HC1252" s="379" t="s">
        <v>75</v>
      </c>
      <c r="HD1252" s="380"/>
      <c r="HE1252" s="378">
        <v>34000000</v>
      </c>
    </row>
    <row r="1253" spans="202:213">
      <c r="GT1253" s="48">
        <f t="shared" si="1166"/>
        <v>1</v>
      </c>
      <c r="GU1253" s="221">
        <f>LARGE($GY$1296:$GY$1551,SUM($GT$1250:GT1252))</f>
        <v>30000</v>
      </c>
      <c r="GV1253" s="372">
        <f t="shared" si="1161"/>
        <v>916.96635338664305</v>
      </c>
      <c r="GW1253" s="373">
        <f t="shared" si="1162"/>
        <v>2.6185214371299719E-3</v>
      </c>
      <c r="GX1253" s="374">
        <f t="shared" si="1167"/>
        <v>190947.45336437825</v>
      </c>
      <c r="GY1253" s="375"/>
      <c r="GZ1253" s="369">
        <f t="shared" si="1163"/>
        <v>30000</v>
      </c>
      <c r="HA1253" s="344">
        <f t="shared" si="1164"/>
        <v>0</v>
      </c>
      <c r="HB1253" s="376">
        <f t="shared" si="1165"/>
        <v>2.6185214371299719E-3</v>
      </c>
      <c r="HC1253" s="381" t="s">
        <v>79</v>
      </c>
      <c r="HD1253" s="380"/>
      <c r="HE1253" s="378">
        <v>1000000</v>
      </c>
    </row>
    <row r="1254" spans="202:213">
      <c r="GT1254" s="48">
        <f t="shared" si="1166"/>
        <v>3</v>
      </c>
      <c r="GU1254" s="221">
        <f>LARGE($GY$1296:$GY$1551,SUM($GT$1250:GT1253))</f>
        <v>27000</v>
      </c>
      <c r="GV1254" s="372">
        <f t="shared" si="1161"/>
        <v>2389.2067763240866</v>
      </c>
      <c r="GW1254" s="373">
        <f t="shared" si="1162"/>
        <v>6.1404327700697843E-3</v>
      </c>
      <c r="GX1254" s="374">
        <f t="shared" si="1167"/>
        <v>73284.736898908493</v>
      </c>
      <c r="GY1254" s="375"/>
      <c r="GZ1254" s="369">
        <f t="shared" si="1163"/>
        <v>27000</v>
      </c>
      <c r="HA1254" s="344">
        <f t="shared" si="1164"/>
        <v>0</v>
      </c>
      <c r="HB1254" s="376">
        <f t="shared" si="1165"/>
        <v>6.1404327700697843E-3</v>
      </c>
      <c r="HC1254" s="381" t="s">
        <v>84</v>
      </c>
      <c r="HD1254" s="382"/>
      <c r="HE1254" s="383">
        <v>0.85</v>
      </c>
    </row>
    <row r="1255" spans="202:213">
      <c r="GT1255" s="48">
        <f t="shared" si="1166"/>
        <v>1</v>
      </c>
      <c r="GU1255" s="221">
        <f>LARGE($GY$1296:$GY$1551,SUM($GT$1250:GT1254))</f>
        <v>20000</v>
      </c>
      <c r="GV1255" s="372">
        <f t="shared" si="1161"/>
        <v>385.16415511772976</v>
      </c>
      <c r="GW1255" s="373">
        <f t="shared" si="1162"/>
        <v>7.3325889095414095E-4</v>
      </c>
      <c r="GX1255" s="374">
        <f t="shared" si="1167"/>
        <v>454591.60120048304</v>
      </c>
      <c r="GY1255" s="375"/>
      <c r="GZ1255" s="369">
        <f t="shared" si="1163"/>
        <v>20000</v>
      </c>
      <c r="HA1255" s="344">
        <f t="shared" si="1164"/>
        <v>0</v>
      </c>
      <c r="HB1255" s="376">
        <f t="shared" si="1165"/>
        <v>7.3325889095414095E-4</v>
      </c>
      <c r="HC1255" s="381" t="s">
        <v>88</v>
      </c>
      <c r="HD1255" s="382"/>
      <c r="HE1255" s="383">
        <v>1</v>
      </c>
    </row>
    <row r="1256" spans="202:213">
      <c r="GT1256" s="48">
        <f t="shared" si="1166"/>
        <v>4</v>
      </c>
      <c r="GU1256" s="221">
        <f>LARGE($GY$1296:$GY$1551,SUM($GT$1250:GT1255))</f>
        <v>18000</v>
      </c>
      <c r="GV1256" s="372">
        <f t="shared" si="1161"/>
        <v>1408.5758524501355</v>
      </c>
      <c r="GW1256" s="373">
        <f t="shared" si="1162"/>
        <v>2.413427309633735E-3</v>
      </c>
      <c r="GX1256" s="374">
        <f t="shared" si="1167"/>
        <v>124304.55178926786</v>
      </c>
      <c r="GY1256" s="375"/>
      <c r="GZ1256" s="369">
        <f t="shared" si="1163"/>
        <v>18000</v>
      </c>
      <c r="HA1256" s="344">
        <f t="shared" si="1164"/>
        <v>0</v>
      </c>
      <c r="HB1256" s="376">
        <f t="shared" si="1165"/>
        <v>2.413427309633735E-3</v>
      </c>
      <c r="HC1256" s="384" t="s">
        <v>94</v>
      </c>
      <c r="HD1256" s="382"/>
      <c r="HE1256" s="457">
        <f>+$HC$1552</f>
        <v>0.82193786133488111</v>
      </c>
    </row>
    <row r="1257" spans="202:213">
      <c r="GT1257" s="48">
        <f t="shared" si="1166"/>
        <v>1</v>
      </c>
      <c r="GU1257" s="221">
        <f>LARGE($GY$1296:$GY$1551,SUM($GT$1250:GT1256))</f>
        <v>15000</v>
      </c>
      <c r="GV1257" s="372">
        <f t="shared" si="1161"/>
        <v>6913.8433500287183</v>
      </c>
      <c r="GW1257" s="373">
        <f t="shared" si="1162"/>
        <v>9.8717073740736509E-3</v>
      </c>
      <c r="GX1257" s="374">
        <f t="shared" si="1167"/>
        <v>25324.899789532072</v>
      </c>
      <c r="GY1257" s="375"/>
      <c r="GZ1257" s="369">
        <f t="shared" si="1163"/>
        <v>15000</v>
      </c>
      <c r="HA1257" s="344">
        <f t="shared" si="1164"/>
        <v>0</v>
      </c>
      <c r="HB1257" s="376">
        <f t="shared" si="1165"/>
        <v>9.8717073740736509E-3</v>
      </c>
      <c r="HC1257" s="381" t="s">
        <v>98</v>
      </c>
      <c r="HD1257" s="382"/>
      <c r="HE1257" s="458">
        <f>$AP$5</f>
        <v>0.54048014308331727</v>
      </c>
    </row>
    <row r="1258" spans="202:213">
      <c r="GT1258" s="48">
        <f t="shared" si="1166"/>
        <v>5</v>
      </c>
      <c r="GU1258" s="221">
        <f>LARGE($GY$1296:$GY$1551,SUM($GT$1250:GT1257))</f>
        <v>9000</v>
      </c>
      <c r="GV1258" s="372">
        <f t="shared" si="1161"/>
        <v>31906.423706861693</v>
      </c>
      <c r="GW1258" s="373">
        <f t="shared" si="1162"/>
        <v>2.733393242292971E-2</v>
      </c>
      <c r="GX1258" s="374">
        <f t="shared" si="1167"/>
        <v>5487.6845994603018</v>
      </c>
      <c r="GY1258" s="375"/>
      <c r="GZ1258" s="369">
        <f t="shared" si="1163"/>
        <v>9000</v>
      </c>
      <c r="HA1258" s="344">
        <f t="shared" si="1164"/>
        <v>0</v>
      </c>
      <c r="HB1258" s="376">
        <f t="shared" si="1165"/>
        <v>2.733393242292971E-2</v>
      </c>
      <c r="HC1258" s="381" t="s">
        <v>101</v>
      </c>
      <c r="HD1258" s="382"/>
      <c r="HE1258" s="458">
        <f>+HLOOKUP($GU$1292,$AO$55:$AS$61,5,FALSE)</f>
        <v>11.95939520850003</v>
      </c>
    </row>
    <row r="1259" spans="202:213">
      <c r="GT1259" s="48">
        <f t="shared" si="1166"/>
        <v>1</v>
      </c>
      <c r="GU1259" s="221">
        <f>LARGE($GY$1296:$GY$1551,SUM($GT$1250:GT1258))</f>
        <v>7500</v>
      </c>
      <c r="GV1259" s="372">
        <f t="shared" si="1161"/>
        <v>6036.6951597954003</v>
      </c>
      <c r="GW1259" s="373">
        <f t="shared" si="1162"/>
        <v>4.3096498652764126E-3</v>
      </c>
      <c r="GX1259" s="374">
        <f t="shared" si="1167"/>
        <v>29004.676460411883</v>
      </c>
      <c r="GY1259" s="375"/>
      <c r="GZ1259" s="369">
        <f t="shared" si="1163"/>
        <v>7500</v>
      </c>
      <c r="HA1259" s="344">
        <f t="shared" si="1164"/>
        <v>0</v>
      </c>
      <c r="HB1259" s="376">
        <f t="shared" si="1165"/>
        <v>4.3096498652764126E-3</v>
      </c>
      <c r="HC1259" s="381"/>
      <c r="HD1259" s="385"/>
      <c r="HE1259" s="386"/>
    </row>
    <row r="1260" spans="202:213">
      <c r="GT1260" s="48">
        <f t="shared" si="1166"/>
        <v>3</v>
      </c>
      <c r="GU1260" s="221">
        <f>LARGE($GY$1296:$GY$1551,SUM($GT$1250:GT1259))</f>
        <v>6000</v>
      </c>
      <c r="GV1260" s="372">
        <f t="shared" si="1161"/>
        <v>22727.924986285961</v>
      </c>
      <c r="GW1260" s="373">
        <f t="shared" si="1162"/>
        <v>1.2980532726914037E-2</v>
      </c>
      <c r="GX1260" s="374">
        <f t="shared" si="1167"/>
        <v>7703.8440643239901</v>
      </c>
      <c r="GY1260" s="375"/>
      <c r="GZ1260" s="369">
        <f t="shared" si="1163"/>
        <v>6000</v>
      </c>
      <c r="HA1260" s="344">
        <f t="shared" si="1164"/>
        <v>0</v>
      </c>
      <c r="HB1260" s="376">
        <f t="shared" si="1165"/>
        <v>1.2980532726914037E-2</v>
      </c>
      <c r="HC1260" s="387" t="s">
        <v>109</v>
      </c>
      <c r="HD1260" s="388"/>
      <c r="HE1260" s="389">
        <v>31.623000000000001</v>
      </c>
    </row>
    <row r="1261" spans="202:213">
      <c r="GT1261" s="48">
        <f t="shared" si="1166"/>
        <v>1</v>
      </c>
      <c r="GU1261" s="221">
        <f>LARGE($GY$1296:$GY$1551,SUM($GT$1250:GT1260))</f>
        <v>5000</v>
      </c>
      <c r="GV1261" s="372">
        <f t="shared" si="1161"/>
        <v>2535.6640211917215</v>
      </c>
      <c r="GW1261" s="373">
        <f t="shared" si="1162"/>
        <v>1.2068219246953572E-3</v>
      </c>
      <c r="GX1261" s="374">
        <f t="shared" si="1167"/>
        <v>69051.888789946781</v>
      </c>
      <c r="GY1261" s="375"/>
      <c r="GZ1261" s="369">
        <f t="shared" si="1163"/>
        <v>5000</v>
      </c>
      <c r="HA1261" s="344">
        <f t="shared" si="1164"/>
        <v>0</v>
      </c>
      <c r="HB1261" s="376">
        <f t="shared" si="1165"/>
        <v>1.2068219246953572E-3</v>
      </c>
      <c r="HC1261" s="390" t="s">
        <v>113</v>
      </c>
      <c r="HD1261" s="391"/>
      <c r="HE1261" s="392">
        <f>(HE1256-HE1254)*HE1260</f>
        <v>-0.88740901100705383</v>
      </c>
    </row>
    <row r="1262" spans="202:213">
      <c r="GT1262" s="48">
        <f t="shared" si="1166"/>
        <v>4</v>
      </c>
      <c r="GU1262" s="221">
        <f>LARGE($GY$1296:$GY$1551,SUM($GT$1250:GT1261))</f>
        <v>4500</v>
      </c>
      <c r="GV1262" s="372">
        <f t="shared" si="1161"/>
        <v>27549.744661749806</v>
      </c>
      <c r="GW1262" s="373">
        <f t="shared" si="1162"/>
        <v>1.1800803276665739E-2</v>
      </c>
      <c r="GX1262" s="374">
        <f t="shared" si="1167"/>
        <v>6355.4995572463176</v>
      </c>
      <c r="GY1262" s="375"/>
      <c r="GZ1262" s="369">
        <f t="shared" si="1163"/>
        <v>4500</v>
      </c>
      <c r="HA1262" s="344">
        <f t="shared" si="1164"/>
        <v>0</v>
      </c>
      <c r="HB1262" s="376">
        <f t="shared" si="1165"/>
        <v>1.1800803276665739E-2</v>
      </c>
      <c r="HC1262" s="217"/>
      <c r="HD1262" s="217"/>
      <c r="HE1262" s="393"/>
    </row>
    <row r="1263" spans="202:213">
      <c r="GT1263" s="48">
        <f t="shared" si="1166"/>
        <v>1</v>
      </c>
      <c r="GU1263" s="221">
        <f>LARGE($GY$1296:$GY$1551,SUM($GT$1250:GT1262))</f>
        <v>3600</v>
      </c>
      <c r="GV1263" s="372">
        <f t="shared" si="1161"/>
        <v>10135.846695557222</v>
      </c>
      <c r="GW1263" s="373">
        <f t="shared" si="1162"/>
        <v>3.4733137273038153E-3</v>
      </c>
      <c r="GX1263" s="374">
        <f t="shared" si="1167"/>
        <v>17274.569679190892</v>
      </c>
      <c r="GY1263" s="375"/>
      <c r="GZ1263" s="369">
        <f t="shared" si="1163"/>
        <v>3600</v>
      </c>
      <c r="HA1263" s="344">
        <f t="shared" si="1164"/>
        <v>0</v>
      </c>
      <c r="HB1263" s="376">
        <f t="shared" si="1165"/>
        <v>3.4733137273038153E-3</v>
      </c>
      <c r="HC1263" s="217"/>
      <c r="HD1263" s="217"/>
      <c r="HE1263" s="393"/>
    </row>
    <row r="1264" spans="202:213">
      <c r="GT1264" s="48">
        <f t="shared" si="1166"/>
        <v>13</v>
      </c>
      <c r="GU1264" s="221">
        <f>LARGE($GY$1296:$GY$1551,SUM($GT$1250:GT1263))</f>
        <v>3000</v>
      </c>
      <c r="GV1264" s="372">
        <f t="shared" si="1161"/>
        <v>213945.50442796384</v>
      </c>
      <c r="GW1264" s="373">
        <f t="shared" si="1162"/>
        <v>6.1095032293511972E-2</v>
      </c>
      <c r="GX1264" s="374">
        <f t="shared" si="1167"/>
        <v>818.39714495592114</v>
      </c>
      <c r="GY1264" s="375"/>
      <c r="GZ1264" s="369">
        <f t="shared" si="1163"/>
        <v>3000</v>
      </c>
      <c r="HA1264" s="344">
        <f t="shared" si="1164"/>
        <v>0</v>
      </c>
      <c r="HB1264" s="376">
        <f t="shared" si="1165"/>
        <v>6.1095032293511972E-2</v>
      </c>
      <c r="HC1264" s="217"/>
      <c r="HD1264" s="217"/>
      <c r="HE1264" s="393"/>
    </row>
    <row r="1265" spans="201:213">
      <c r="GT1265" s="48">
        <f t="shared" si="1166"/>
        <v>3</v>
      </c>
      <c r="GU1265" s="221">
        <f>LARGE($GY$1296:$GY$1551,SUM($GT$1250:GT1264))</f>
        <v>2000</v>
      </c>
      <c r="GV1265" s="372">
        <f t="shared" si="1161"/>
        <v>60121.029335031191</v>
      </c>
      <c r="GW1265" s="373">
        <f t="shared" si="1162"/>
        <v>1.1445582021969694E-2</v>
      </c>
      <c r="GX1265" s="374">
        <f t="shared" si="1167"/>
        <v>2912.3318734993372</v>
      </c>
      <c r="GY1265" s="375"/>
      <c r="GZ1265" s="369">
        <f t="shared" si="1163"/>
        <v>2000</v>
      </c>
      <c r="HA1265" s="344">
        <f t="shared" si="1164"/>
        <v>0</v>
      </c>
      <c r="HB1265" s="376">
        <f t="shared" si="1165"/>
        <v>1.1445582021969694E-2</v>
      </c>
      <c r="HC1265" s="217"/>
      <c r="HD1265" s="217"/>
      <c r="HE1265" s="393"/>
    </row>
    <row r="1266" spans="201:213">
      <c r="GT1266" s="48">
        <f t="shared" si="1166"/>
        <v>4</v>
      </c>
      <c r="GU1266" s="221">
        <f>LARGE($GY$1296:$GY$1551,SUM($GT$1250:GT1265))</f>
        <v>1800</v>
      </c>
      <c r="GV1266" s="372">
        <f t="shared" si="1161"/>
        <v>387857.92812098417</v>
      </c>
      <c r="GW1266" s="373">
        <f t="shared" si="1162"/>
        <v>6.6454846173665941E-2</v>
      </c>
      <c r="GX1266" s="374">
        <f t="shared" si="1167"/>
        <v>451.43434568490653</v>
      </c>
      <c r="GY1266" s="375"/>
      <c r="GZ1266" s="369">
        <f t="shared" si="1163"/>
        <v>1800</v>
      </c>
      <c r="HA1266" s="344">
        <f t="shared" si="1164"/>
        <v>0</v>
      </c>
      <c r="HB1266" s="376">
        <f t="shared" si="1165"/>
        <v>6.6454846173665941E-2</v>
      </c>
      <c r="HC1266" s="217"/>
      <c r="HD1266" s="217"/>
      <c r="HE1266" s="393"/>
    </row>
    <row r="1267" spans="201:213">
      <c r="GT1267" s="48">
        <f t="shared" si="1166"/>
        <v>10</v>
      </c>
      <c r="GU1267" s="221">
        <f>LARGE($GY$1296:$GY$1551,SUM($GT$1250:GT1266))</f>
        <v>1500</v>
      </c>
      <c r="GV1267" s="372">
        <f t="shared" si="1161"/>
        <v>207387.50347377884</v>
      </c>
      <c r="GW1267" s="373">
        <f t="shared" si="1162"/>
        <v>2.9611153213708895E-2</v>
      </c>
      <c r="GX1267" s="374">
        <f t="shared" si="1167"/>
        <v>844.2764731103382</v>
      </c>
      <c r="GY1267" s="375"/>
      <c r="GZ1267" s="369">
        <f t="shared" si="1163"/>
        <v>1500</v>
      </c>
      <c r="HA1267" s="344">
        <f t="shared" si="1164"/>
        <v>0</v>
      </c>
      <c r="HB1267" s="376">
        <f t="shared" si="1165"/>
        <v>2.9611153213708895E-2</v>
      </c>
      <c r="HC1267" s="217"/>
      <c r="HD1267" s="217"/>
      <c r="HE1267" s="393"/>
    </row>
    <row r="1268" spans="201:213">
      <c r="GT1268" s="48">
        <f t="shared" si="1166"/>
        <v>1</v>
      </c>
      <c r="GU1268" s="221">
        <f>LARGE($GY$1296:$GY$1551,SUM($GT$1250:GT1267))</f>
        <v>1200</v>
      </c>
      <c r="GV1268" s="372">
        <f t="shared" si="1161"/>
        <v>3717.3393276451202</v>
      </c>
      <c r="GW1268" s="373">
        <f t="shared" si="1162"/>
        <v>4.2461460805293935E-4</v>
      </c>
      <c r="GX1268" s="374">
        <f t="shared" si="1167"/>
        <v>47101.53541751553</v>
      </c>
      <c r="GY1268" s="375"/>
      <c r="GZ1268" s="369">
        <f t="shared" si="1163"/>
        <v>1200</v>
      </c>
      <c r="HA1268" s="344">
        <f t="shared" si="1164"/>
        <v>0</v>
      </c>
      <c r="HB1268" s="376">
        <f t="shared" si="1165"/>
        <v>4.2461460805293935E-4</v>
      </c>
      <c r="HC1268" s="217"/>
      <c r="HD1268" s="217"/>
      <c r="HE1268" s="393"/>
    </row>
    <row r="1269" spans="201:213">
      <c r="GT1269" s="48">
        <f t="shared" si="1166"/>
        <v>7</v>
      </c>
      <c r="GU1269" s="221">
        <f>LARGE($GY$1296:$GY$1551,SUM($GT$1250:GT1268))</f>
        <v>1000</v>
      </c>
      <c r="GV1269" s="372">
        <f t="shared" si="1161"/>
        <v>66990.388945805083</v>
      </c>
      <c r="GW1269" s="373">
        <f t="shared" si="1162"/>
        <v>6.3766705248017039E-3</v>
      </c>
      <c r="GX1269" s="374">
        <f t="shared" si="1167"/>
        <v>2613.6941844247081</v>
      </c>
      <c r="GY1269" s="375"/>
      <c r="GZ1269" s="369">
        <f t="shared" si="1163"/>
        <v>1000</v>
      </c>
      <c r="HA1269" s="344">
        <f t="shared" si="1164"/>
        <v>0</v>
      </c>
      <c r="HB1269" s="376">
        <f t="shared" si="1165"/>
        <v>6.3766705248017039E-3</v>
      </c>
      <c r="HC1269" s="217"/>
      <c r="HD1269" s="217"/>
      <c r="HE1269" s="393"/>
    </row>
    <row r="1270" spans="201:213">
      <c r="GT1270" s="48">
        <f t="shared" si="1166"/>
        <v>3</v>
      </c>
      <c r="GU1270" s="221">
        <f>LARGE($GY$1296:$GY$1551,SUM($GT$1250:GT1269))</f>
        <v>900</v>
      </c>
      <c r="GV1270" s="372">
        <f t="shared" si="1161"/>
        <v>163616.92942791589</v>
      </c>
      <c r="GW1270" s="373">
        <f t="shared" si="1162"/>
        <v>1.4016908110162516E-2</v>
      </c>
      <c r="GX1270" s="374">
        <f t="shared" si="1167"/>
        <v>1070.1361442988075</v>
      </c>
      <c r="GY1270" s="375"/>
      <c r="GZ1270" s="369">
        <f t="shared" si="1163"/>
        <v>900</v>
      </c>
      <c r="HA1270" s="344">
        <f t="shared" si="1164"/>
        <v>0</v>
      </c>
      <c r="HB1270" s="376">
        <f t="shared" si="1165"/>
        <v>1.4016908110162516E-2</v>
      </c>
      <c r="HC1270" s="217"/>
      <c r="HD1270" s="217"/>
      <c r="HE1270" s="393"/>
    </row>
    <row r="1271" spans="201:213">
      <c r="GT1271" s="48">
        <f t="shared" si="1166"/>
        <v>3</v>
      </c>
      <c r="GU1271" s="221">
        <f>LARGE($GY$1296:$GY$1551,SUM($GT$1250:GT1270))</f>
        <v>750</v>
      </c>
      <c r="GV1271" s="372">
        <f t="shared" si="1161"/>
        <v>41825.127793848253</v>
      </c>
      <c r="GW1271" s="373">
        <f t="shared" si="1162"/>
        <v>2.9859327262772707E-3</v>
      </c>
      <c r="GX1271" s="374">
        <f t="shared" si="1167"/>
        <v>4186.2965933544147</v>
      </c>
      <c r="GY1271" s="375"/>
      <c r="GZ1271" s="369">
        <f t="shared" si="1163"/>
        <v>750</v>
      </c>
      <c r="HA1271" s="344">
        <f t="shared" si="1164"/>
        <v>0</v>
      </c>
      <c r="HB1271" s="376">
        <f t="shared" si="1165"/>
        <v>2.9859327262772707E-3</v>
      </c>
      <c r="HC1271" s="217"/>
      <c r="HD1271" s="217"/>
      <c r="HE1271" s="393"/>
    </row>
    <row r="1272" spans="201:213">
      <c r="GT1272" s="48">
        <f t="shared" si="1166"/>
        <v>5</v>
      </c>
      <c r="GU1272" s="221">
        <f>LARGE($GY$1296:$GY$1551,SUM($GT$1250:GT1271))</f>
        <v>600</v>
      </c>
      <c r="GV1272" s="372">
        <f t="shared" si="1161"/>
        <v>361329.45221035642</v>
      </c>
      <c r="GW1272" s="373">
        <f t="shared" si="1162"/>
        <v>2.0636502375137859E-2</v>
      </c>
      <c r="GX1272" s="374">
        <f t="shared" si="1167"/>
        <v>484.57823996607357</v>
      </c>
      <c r="GY1272" s="375"/>
      <c r="GZ1272" s="369">
        <f t="shared" si="1163"/>
        <v>600</v>
      </c>
      <c r="HA1272" s="344">
        <f t="shared" si="1164"/>
        <v>0</v>
      </c>
      <c r="HB1272" s="376">
        <f t="shared" si="1165"/>
        <v>2.0636502375137859E-2</v>
      </c>
      <c r="HC1272" s="217"/>
      <c r="HD1272" s="217"/>
      <c r="HE1272" s="393"/>
    </row>
    <row r="1273" spans="201:213">
      <c r="GT1273" s="48">
        <f t="shared" si="1166"/>
        <v>4</v>
      </c>
      <c r="GU1273" s="221">
        <f>LARGE($GY$1296:$GY$1551,SUM($GT$1250:GT1272))</f>
        <v>500</v>
      </c>
      <c r="GV1273" s="372">
        <f t="shared" si="1161"/>
        <v>777888.30002530746</v>
      </c>
      <c r="GW1273" s="373">
        <f t="shared" si="1162"/>
        <v>3.7022754102624879E-2</v>
      </c>
      <c r="GX1273" s="374">
        <f t="shared" si="1167"/>
        <v>225.08680230092628</v>
      </c>
      <c r="GY1273" s="313"/>
      <c r="GZ1273" s="369">
        <f t="shared" si="1163"/>
        <v>500</v>
      </c>
      <c r="HA1273" s="344">
        <f t="shared" si="1164"/>
        <v>0</v>
      </c>
      <c r="HB1273" s="376">
        <f t="shared" si="1165"/>
        <v>3.7022754102624879E-2</v>
      </c>
      <c r="HC1273" s="217"/>
      <c r="HD1273" s="217"/>
      <c r="HE1273" s="393"/>
    </row>
    <row r="1274" spans="201:213">
      <c r="GT1274" s="48">
        <f t="shared" si="1166"/>
        <v>3</v>
      </c>
      <c r="GU1274" s="221">
        <f>LARGE($GY$1296:$GY$1551,SUM($GT$1250:GT1273))</f>
        <v>450</v>
      </c>
      <c r="GV1274" s="372">
        <f t="shared" si="1161"/>
        <v>142859.11264303996</v>
      </c>
      <c r="GW1274" s="373">
        <f t="shared" si="1162"/>
        <v>6.1193027568062766E-3</v>
      </c>
      <c r="GX1274" s="374">
        <f t="shared" si="1167"/>
        <v>1225.6298304015149</v>
      </c>
      <c r="GY1274" s="217"/>
      <c r="GZ1274" s="369">
        <f t="shared" si="1163"/>
        <v>450</v>
      </c>
      <c r="HA1274" s="344">
        <f t="shared" si="1164"/>
        <v>0</v>
      </c>
      <c r="HB1274" s="376">
        <f t="shared" si="1165"/>
        <v>6.1193027568062766E-3</v>
      </c>
      <c r="HC1274" s="217"/>
      <c r="HD1274" s="217"/>
      <c r="HE1274" s="393"/>
    </row>
    <row r="1275" spans="201:213">
      <c r="GS1275" s="264"/>
      <c r="GT1275" s="48">
        <f t="shared" si="1166"/>
        <v>17</v>
      </c>
      <c r="GU1275" s="221">
        <f>LARGE($GY$1296:$GY$1551,SUM($GT$1250:GT1274))</f>
        <v>300</v>
      </c>
      <c r="GV1275" s="372">
        <f t="shared" si="1161"/>
        <v>4436205.1221399866</v>
      </c>
      <c r="GW1275" s="373">
        <f t="shared" si="1162"/>
        <v>0.12668183700445193</v>
      </c>
      <c r="GX1275" s="374">
        <f t="shared" si="1167"/>
        <v>39.468957178322938</v>
      </c>
      <c r="GY1275" s="217"/>
      <c r="GZ1275" s="369">
        <f t="shared" si="1163"/>
        <v>300</v>
      </c>
      <c r="HA1275" s="344">
        <f t="shared" si="1164"/>
        <v>0</v>
      </c>
      <c r="HB1275" s="376">
        <f t="shared" si="1165"/>
        <v>0.12668183700445193</v>
      </c>
      <c r="HC1275" s="217"/>
      <c r="HD1275" s="217"/>
      <c r="HE1275" s="393"/>
    </row>
    <row r="1276" spans="201:213">
      <c r="GT1276" s="48">
        <f t="shared" si="1166"/>
        <v>6</v>
      </c>
      <c r="GU1276" s="221">
        <f>LARGE($GY$1296:$GY$1551,SUM($GT$1250:GT1275))</f>
        <v>200</v>
      </c>
      <c r="GV1276" s="372">
        <f t="shared" si="1161"/>
        <v>777863.31058097654</v>
      </c>
      <c r="GW1276" s="373">
        <f t="shared" si="1162"/>
        <v>1.4808625902796739E-2</v>
      </c>
      <c r="GX1276" s="374">
        <f t="shared" si="1167"/>
        <v>225.09403338386747</v>
      </c>
      <c r="GY1276" s="217"/>
      <c r="GZ1276" s="369">
        <f t="shared" si="1163"/>
        <v>200</v>
      </c>
      <c r="HA1276" s="344">
        <f t="shared" si="1164"/>
        <v>0</v>
      </c>
      <c r="HB1276" s="376">
        <f t="shared" si="1165"/>
        <v>1.4808625902796739E-2</v>
      </c>
      <c r="HC1276" s="217"/>
      <c r="HD1276" s="217"/>
      <c r="HE1276" s="394"/>
    </row>
    <row r="1277" spans="201:213">
      <c r="GT1277" s="48">
        <f t="shared" si="1166"/>
        <v>6</v>
      </c>
      <c r="GU1277" s="221">
        <f>LARGE($GY$1296:$GY$1551,SUM($GT$1250:GT1276))</f>
        <v>150</v>
      </c>
      <c r="GV1277" s="372">
        <f t="shared" si="1161"/>
        <v>502324.78142170055</v>
      </c>
      <c r="GW1277" s="373">
        <f t="shared" si="1162"/>
        <v>7.1722817511043809E-3</v>
      </c>
      <c r="GX1277" s="374">
        <f t="shared" si="1167"/>
        <v>348.56410926899963</v>
      </c>
      <c r="GY1277" s="217"/>
      <c r="GZ1277" s="369">
        <f t="shared" si="1163"/>
        <v>150</v>
      </c>
      <c r="HA1277" s="344">
        <f t="shared" si="1164"/>
        <v>0</v>
      </c>
      <c r="HB1277" s="376">
        <f t="shared" si="1165"/>
        <v>7.1722817511043809E-3</v>
      </c>
      <c r="HC1277" s="217"/>
      <c r="HD1277" s="217"/>
      <c r="HE1277" s="394"/>
    </row>
    <row r="1278" spans="201:213">
      <c r="GT1278" s="48">
        <f t="shared" si="1166"/>
        <v>1</v>
      </c>
      <c r="GU1278" s="221">
        <f>LARGE($GY$1296:$GY$1551,SUM($GT$1250:GT1277))</f>
        <v>120</v>
      </c>
      <c r="GV1278" s="372">
        <f t="shared" si="1161"/>
        <v>1286584</v>
      </c>
      <c r="GW1278" s="373">
        <f t="shared" si="1162"/>
        <v>1.4696058463763045E-2</v>
      </c>
      <c r="GX1278" s="374">
        <f t="shared" si="1167"/>
        <v>136.09091205859858</v>
      </c>
      <c r="GY1278" s="217"/>
      <c r="GZ1278" s="369">
        <f t="shared" si="1163"/>
        <v>120</v>
      </c>
      <c r="HA1278" s="344">
        <f t="shared" si="1164"/>
        <v>0</v>
      </c>
      <c r="HB1278" s="376">
        <f t="shared" si="1165"/>
        <v>1.4696058463763045E-2</v>
      </c>
      <c r="HC1278" s="217"/>
      <c r="HD1278" s="217"/>
      <c r="HE1278" s="394"/>
    </row>
    <row r="1279" spans="201:213">
      <c r="GT1279" s="48">
        <f t="shared" si="1166"/>
        <v>13</v>
      </c>
      <c r="GU1279" s="221">
        <f>LARGE($GY$1296:$GY$1551,SUM($GT$1250:GT1278))</f>
        <v>100</v>
      </c>
      <c r="GV1279" s="372">
        <f t="shared" si="1161"/>
        <v>16218997.382091954</v>
      </c>
      <c r="GW1279" s="373">
        <f t="shared" si="1162"/>
        <v>0.15438513520482866</v>
      </c>
      <c r="GX1279" s="374">
        <f t="shared" si="1167"/>
        <v>10.795512563145644</v>
      </c>
      <c r="GY1279" s="217"/>
      <c r="GZ1279" s="369">
        <f t="shared" si="1163"/>
        <v>100</v>
      </c>
      <c r="HA1279" s="344">
        <f t="shared" si="1164"/>
        <v>0</v>
      </c>
      <c r="HB1279" s="376">
        <f t="shared" si="1165"/>
        <v>0.15438513520482866</v>
      </c>
      <c r="HC1279" s="217"/>
      <c r="HD1279" s="217"/>
      <c r="HE1279" s="394"/>
    </row>
    <row r="1280" spans="201:213">
      <c r="GT1280" s="48">
        <f t="shared" si="1166"/>
        <v>3</v>
      </c>
      <c r="GU1280" s="221">
        <f>LARGE($GY$1296:$GY$1551,SUM($GT$1250:GT1279))</f>
        <v>50</v>
      </c>
      <c r="GV1280" s="372">
        <f t="shared" si="1161"/>
        <v>4132608</v>
      </c>
      <c r="GW1280" s="373">
        <f t="shared" si="1162"/>
        <v>1.9668701763680307E-2</v>
      </c>
      <c r="GX1280" s="374">
        <f t="shared" si="1167"/>
        <v>42.368497084649697</v>
      </c>
      <c r="GY1280" s="217"/>
      <c r="GZ1280" s="369">
        <f t="shared" si="1163"/>
        <v>50</v>
      </c>
      <c r="HA1280" s="344">
        <f t="shared" si="1164"/>
        <v>0</v>
      </c>
      <c r="HB1280" s="376">
        <f t="shared" si="1165"/>
        <v>1.9668701763680307E-2</v>
      </c>
      <c r="HC1280" s="217"/>
      <c r="HD1280" s="217"/>
      <c r="HE1280" s="394"/>
    </row>
    <row r="1281" spans="201:213">
      <c r="GT1281" s="48">
        <f t="shared" si="1166"/>
        <v>3</v>
      </c>
      <c r="GU1281" s="221">
        <f>LARGE($GY$1296:$GY$1551,SUM($GT$1250:GT1280))</f>
        <v>30</v>
      </c>
      <c r="GV1281" s="372">
        <f t="shared" si="1161"/>
        <v>16595136</v>
      </c>
      <c r="GW1281" s="373">
        <f t="shared" si="1162"/>
        <v>4.7389655255719566E-2</v>
      </c>
      <c r="GX1281" s="374">
        <f t="shared" si="1167"/>
        <v>10.550825856443719</v>
      </c>
      <c r="GY1281" s="217"/>
      <c r="GZ1281" s="369">
        <f t="shared" si="1163"/>
        <v>30</v>
      </c>
      <c r="HA1281" s="344">
        <f t="shared" si="1164"/>
        <v>0</v>
      </c>
      <c r="HB1281" s="376">
        <f t="shared" si="1165"/>
        <v>4.7389655255719566E-2</v>
      </c>
      <c r="HC1281" s="217"/>
      <c r="HD1281" s="217"/>
      <c r="HE1281" s="394"/>
    </row>
    <row r="1282" spans="201:213">
      <c r="GT1282" s="48">
        <f t="shared" si="1166"/>
        <v>4</v>
      </c>
      <c r="GU1282" s="221">
        <f>LARGE($GY$1296:$GY$1551,SUM($GT$1250:GT1281))</f>
        <v>20</v>
      </c>
      <c r="GV1282" s="372">
        <f t="shared" si="1161"/>
        <v>19795968</v>
      </c>
      <c r="GW1282" s="373">
        <f t="shared" si="1162"/>
        <v>3.768670928530931E-2</v>
      </c>
      <c r="GX1282" s="374">
        <f t="shared" si="1167"/>
        <v>8.8448511333216953</v>
      </c>
      <c r="GY1282" s="217"/>
      <c r="GZ1282" s="369">
        <f t="shared" si="1163"/>
        <v>20</v>
      </c>
      <c r="HA1282" s="344">
        <f t="shared" si="1164"/>
        <v>0</v>
      </c>
      <c r="HB1282" s="376">
        <f t="shared" si="1165"/>
        <v>3.768670928530931E-2</v>
      </c>
      <c r="HC1282" s="217"/>
      <c r="HD1282" s="217"/>
      <c r="HE1282" s="394"/>
    </row>
    <row r="1283" spans="201:213">
      <c r="GT1283" s="48">
        <f t="shared" si="1166"/>
        <v>6</v>
      </c>
      <c r="GU1283" s="221">
        <f>LARGE($GY$1296:$GY$1551,SUM($GT$1250:GT1282))</f>
        <v>10</v>
      </c>
      <c r="GV1283" s="372">
        <f t="shared" si="1161"/>
        <v>42351888</v>
      </c>
      <c r="GW1283" s="373">
        <f t="shared" si="1162"/>
        <v>4.031384802046508E-2</v>
      </c>
      <c r="GX1283" s="374">
        <f t="shared" si="1167"/>
        <v>4.1342286794864966</v>
      </c>
      <c r="GY1283" s="217"/>
      <c r="GZ1283" s="369">
        <f t="shared" si="1163"/>
        <v>10</v>
      </c>
      <c r="HA1283" s="344">
        <f t="shared" si="1164"/>
        <v>0</v>
      </c>
      <c r="HB1283" s="376">
        <f t="shared" si="1165"/>
        <v>4.031384802046508E-2</v>
      </c>
      <c r="HC1283" s="217"/>
      <c r="HD1283" s="217"/>
      <c r="HE1283" s="394"/>
    </row>
    <row r="1284" spans="201:213">
      <c r="GT1284" s="48"/>
      <c r="GU1284" s="213" t="s">
        <v>168</v>
      </c>
      <c r="GV1284" s="208">
        <f>SUM(GV1251:GV1283)</f>
        <v>108641805.83674341</v>
      </c>
      <c r="GW1284" s="209">
        <f>SUM(GW1251:GW1283)</f>
        <v>0.82193786133488123</v>
      </c>
      <c r="GX1284" s="205">
        <f>$AN$4/GV1284</f>
        <v>1.6116483765293097</v>
      </c>
      <c r="GZ1284" s="210" t="s">
        <v>117</v>
      </c>
      <c r="HA1284" s="211">
        <f>SUM(HA1251:HA1283)</f>
        <v>0</v>
      </c>
      <c r="HB1284" s="212">
        <f>SUM(HB1251:HB1283)</f>
        <v>0.82193786133488123</v>
      </c>
      <c r="HE1284" s="55"/>
    </row>
    <row r="1285" spans="201:213">
      <c r="GZ1285" s="214"/>
      <c r="HA1285" s="142"/>
      <c r="HB1285" s="142"/>
      <c r="HD1285" s="49"/>
      <c r="HE1285" s="178"/>
    </row>
    <row r="1286" spans="201:213">
      <c r="GZ1286" s="463" t="s">
        <v>173</v>
      </c>
      <c r="HA1286" s="463"/>
      <c r="HB1286" s="463"/>
      <c r="HC1286" s="463"/>
      <c r="HD1286" s="463" t="s">
        <v>174</v>
      </c>
      <c r="HE1286" s="463"/>
    </row>
    <row r="1287" spans="201:213">
      <c r="GZ1287" s="289" t="s">
        <v>176</v>
      </c>
      <c r="HA1287" s="289" t="s">
        <v>177</v>
      </c>
      <c r="HB1287" s="289"/>
      <c r="HC1287" s="289"/>
      <c r="HD1287" s="289" t="s">
        <v>178</v>
      </c>
      <c r="HE1287" s="289" t="s">
        <v>179</v>
      </c>
    </row>
    <row r="1288" spans="201:213">
      <c r="GZ1288" s="169" t="str">
        <f>IF(HE1254&lt;HB1284,"Comply","Not Comply")</f>
        <v>Not Comply</v>
      </c>
      <c r="HA1288" s="169" t="str">
        <f>IF(HE1257&lt;=HE1258,"Comply","Not Comply")</f>
        <v>Comply</v>
      </c>
      <c r="HB1288" s="169"/>
      <c r="HC1288" s="169"/>
      <c r="HD1288" s="170" t="str">
        <f>IF(IF(GX1251&lt;HE1251,0,1)+HA1284=0,"Comply","Not Comply")</f>
        <v>Comply</v>
      </c>
      <c r="HE1288" s="170" t="s">
        <v>180</v>
      </c>
    </row>
    <row r="1290" spans="201:213">
      <c r="GZ1290" s="365" t="s">
        <v>187</v>
      </c>
      <c r="HA1290" s="56"/>
      <c r="HB1290" s="366">
        <v>0.8</v>
      </c>
    </row>
    <row r="1291" spans="201:213">
      <c r="GZ1291" s="289" t="s">
        <v>189</v>
      </c>
      <c r="HA1291" s="367">
        <f>Analysis!L272</f>
        <v>0.81618835660026334</v>
      </c>
      <c r="HB1291" s="368" t="str">
        <f>IF(HA1291&gt;HB1290,"Comply", "Not Comply")</f>
        <v>Comply</v>
      </c>
    </row>
    <row r="1292" spans="201:213">
      <c r="GU1292" s="264">
        <f>+AS55</f>
        <v>3</v>
      </c>
      <c r="GV1292" s="264"/>
      <c r="GW1292" s="308" t="s">
        <v>191</v>
      </c>
      <c r="GX1292" s="46">
        <f>+HLOOKUP(GU1292,$AO$55:$AS$58,4,FALSE)</f>
        <v>3.0524985246878313</v>
      </c>
      <c r="HA1292" s="73"/>
    </row>
    <row r="1293" spans="201:213">
      <c r="GS1293" s="298" t="s">
        <v>192</v>
      </c>
      <c r="GU1293" s="299">
        <f>+BC155</f>
        <v>10</v>
      </c>
      <c r="GV1293" s="311">
        <f>+BC156</f>
        <v>15</v>
      </c>
      <c r="GW1293" s="299">
        <f>+BC157</f>
        <v>30</v>
      </c>
      <c r="GX1293" s="62"/>
      <c r="GY1293" s="62"/>
    </row>
    <row r="1294" spans="201:213">
      <c r="GU1294" s="183" t="s">
        <v>193</v>
      </c>
      <c r="GV1294" s="84"/>
      <c r="GW1294" s="84"/>
      <c r="GX1294" s="84"/>
      <c r="GY1294" s="84"/>
      <c r="GZ1294" s="84"/>
      <c r="HA1294" s="84"/>
      <c r="HB1294" s="84"/>
      <c r="HC1294" s="92"/>
      <c r="HD1294" s="195"/>
      <c r="HE1294" s="60"/>
    </row>
    <row r="1295" spans="201:213">
      <c r="GU1295" s="99" t="s">
        <v>194</v>
      </c>
      <c r="GV1295" s="99" t="s">
        <v>195</v>
      </c>
      <c r="GW1295" s="99" t="s">
        <v>196</v>
      </c>
      <c r="GX1295" s="47" t="s">
        <v>197</v>
      </c>
      <c r="GY1295" s="47" t="s">
        <v>198</v>
      </c>
      <c r="GZ1295" s="47" t="s">
        <v>199</v>
      </c>
      <c r="HA1295" s="47" t="s">
        <v>200</v>
      </c>
      <c r="HB1295" s="47" t="s">
        <v>201</v>
      </c>
      <c r="HC1295" s="47" t="s">
        <v>202</v>
      </c>
      <c r="HD1295" s="47" t="s">
        <v>203</v>
      </c>
    </row>
    <row r="1296" spans="201:213">
      <c r="GS1296" s="48">
        <v>1</v>
      </c>
      <c r="GT1296" s="47">
        <v>5</v>
      </c>
      <c r="GU1296" s="99" t="s">
        <v>205</v>
      </c>
      <c r="GV1296" s="93">
        <v>1</v>
      </c>
      <c r="GW1296" s="99" t="s">
        <v>206</v>
      </c>
      <c r="GX1296" s="99" t="str">
        <f t="shared" ref="GX1296:GX1359" si="1168">CONCATENATE(INDEX($AV$4:$AV$16,MATCH(GS1296,$AT$4:$AT$16,0)),GT1296)</f>
        <v>Wd5</v>
      </c>
      <c r="GY1296" s="48">
        <f>INDEX($AW$44:$BA$56,GS1296,GT1296)*GV1296*IF(GW1296="Scatter",$AM$19,1)</f>
        <v>0</v>
      </c>
      <c r="GZ1296" s="94">
        <f t="shared" ref="GZ1296:GZ1327" si="1169">SUMIF($BM$6:$BM$79,GX1296,$CA$6:$CA$79)</f>
        <v>0</v>
      </c>
      <c r="HA1296" s="95">
        <f>IF(GZ1296=0,0,$AN$4/GZ1296)</f>
        <v>0</v>
      </c>
      <c r="HB1296" s="51">
        <f t="shared" ref="HB1296:HB1359" si="1170">GZ1296/$GZ$306</f>
        <v>0</v>
      </c>
      <c r="HC1296" s="51">
        <f t="shared" ref="HC1296:HC1359" si="1171">PRODUCT(GY1296:GZ1296)/$AN$4/$AM$19</f>
        <v>0</v>
      </c>
      <c r="HD1296" s="453">
        <f t="shared" ref="HD1296:HD1359" si="1172">(GY1296/$AM$19-HC$931)^2*GZ1296/$AN$4</f>
        <v>0</v>
      </c>
      <c r="HE1296" s="49"/>
    </row>
    <row r="1297" spans="201:213">
      <c r="GS1297" s="48">
        <v>1</v>
      </c>
      <c r="GT1297" s="47">
        <v>4</v>
      </c>
      <c r="GU1297" s="99" t="s">
        <v>205</v>
      </c>
      <c r="GV1297" s="93">
        <v>1</v>
      </c>
      <c r="GW1297" s="47" t="s">
        <v>206</v>
      </c>
      <c r="GX1297" s="99" t="str">
        <f t="shared" si="1168"/>
        <v>Wd4</v>
      </c>
      <c r="GY1297" s="48">
        <f>INDEX($AW$44:$BA$56,GS1297,GT1297)*GV1297*IF(GW1297="Scatter",$AM$19,1)</f>
        <v>0</v>
      </c>
      <c r="GZ1297" s="94">
        <f t="shared" si="1169"/>
        <v>0</v>
      </c>
      <c r="HA1297" s="95">
        <f t="shared" ref="HA1297:HA1359" si="1173">IF(GZ1297=0,0,$AN$4/GZ1297)</f>
        <v>0</v>
      </c>
      <c r="HB1297" s="51">
        <f t="shared" si="1170"/>
        <v>0</v>
      </c>
      <c r="HC1297" s="51">
        <f t="shared" si="1171"/>
        <v>0</v>
      </c>
      <c r="HD1297" s="453">
        <f t="shared" si="1172"/>
        <v>0</v>
      </c>
      <c r="HE1297" s="184"/>
    </row>
    <row r="1298" spans="201:213">
      <c r="GS1298" s="48">
        <v>1</v>
      </c>
      <c r="GT1298" s="47">
        <v>3</v>
      </c>
      <c r="GU1298" s="99" t="s">
        <v>205</v>
      </c>
      <c r="GV1298" s="93">
        <v>1</v>
      </c>
      <c r="GW1298" s="47" t="s">
        <v>206</v>
      </c>
      <c r="GX1298" s="99" t="str">
        <f t="shared" si="1168"/>
        <v>Wd3</v>
      </c>
      <c r="GY1298" s="48">
        <f>INDEX($AW$44:$BA$56,GS1298,GT1298)*GV1298*IF(GW1298="Scatter",$AM$19,1)</f>
        <v>0</v>
      </c>
      <c r="GZ1298" s="94">
        <f t="shared" si="1169"/>
        <v>0</v>
      </c>
      <c r="HA1298" s="95">
        <f t="shared" si="1173"/>
        <v>0</v>
      </c>
      <c r="HB1298" s="51">
        <f t="shared" si="1170"/>
        <v>0</v>
      </c>
      <c r="HC1298" s="51">
        <f t="shared" si="1171"/>
        <v>0</v>
      </c>
      <c r="HD1298" s="453">
        <f t="shared" si="1172"/>
        <v>0</v>
      </c>
      <c r="HE1298" s="184"/>
    </row>
    <row r="1299" spans="201:213">
      <c r="GS1299" s="48">
        <v>1</v>
      </c>
      <c r="GT1299" s="47">
        <v>2</v>
      </c>
      <c r="GU1299" s="99" t="s">
        <v>205</v>
      </c>
      <c r="GV1299" s="93">
        <v>1</v>
      </c>
      <c r="GW1299" s="47" t="s">
        <v>206</v>
      </c>
      <c r="GX1299" s="99" t="str">
        <f t="shared" si="1168"/>
        <v>Wd2</v>
      </c>
      <c r="GY1299" s="48">
        <f>INDEX($AW$44:$BA$56,GS1299,GT1299)*GV1299*IF(GW1299="Scatter",$AM$19,1)</f>
        <v>0</v>
      </c>
      <c r="GZ1299" s="94">
        <f t="shared" si="1169"/>
        <v>0</v>
      </c>
      <c r="HA1299" s="95">
        <f t="shared" si="1173"/>
        <v>0</v>
      </c>
      <c r="HB1299" s="51">
        <f t="shared" si="1170"/>
        <v>0</v>
      </c>
      <c r="HC1299" s="51">
        <f t="shared" si="1171"/>
        <v>0</v>
      </c>
      <c r="HD1299" s="453">
        <f t="shared" si="1172"/>
        <v>0</v>
      </c>
      <c r="HE1299" s="184"/>
    </row>
    <row r="1300" spans="201:213">
      <c r="GS1300" s="48">
        <v>1</v>
      </c>
      <c r="GT1300" s="47">
        <v>1</v>
      </c>
      <c r="GU1300" s="99" t="s">
        <v>205</v>
      </c>
      <c r="GV1300" s="93">
        <v>1</v>
      </c>
      <c r="GW1300" s="47" t="s">
        <v>206</v>
      </c>
      <c r="GX1300" s="99" t="str">
        <f t="shared" si="1168"/>
        <v>Wd1</v>
      </c>
      <c r="GY1300" s="48">
        <v>0</v>
      </c>
      <c r="GZ1300" s="94">
        <f t="shared" si="1169"/>
        <v>0</v>
      </c>
      <c r="HA1300" s="95">
        <f t="shared" si="1173"/>
        <v>0</v>
      </c>
      <c r="HB1300" s="51">
        <f t="shared" si="1170"/>
        <v>0</v>
      </c>
      <c r="HC1300" s="51">
        <f t="shared" si="1171"/>
        <v>0</v>
      </c>
      <c r="HD1300" s="453">
        <f t="shared" si="1172"/>
        <v>0</v>
      </c>
      <c r="HE1300" s="184"/>
    </row>
    <row r="1301" spans="201:213">
      <c r="GS1301" s="48">
        <v>2</v>
      </c>
      <c r="GT1301" s="47">
        <v>5</v>
      </c>
      <c r="GU1301" s="99" t="s">
        <v>205</v>
      </c>
      <c r="GV1301" s="93">
        <v>1</v>
      </c>
      <c r="GW1301" s="47" t="s">
        <v>206</v>
      </c>
      <c r="GX1301" s="99" t="str">
        <f t="shared" si="1168"/>
        <v>Pa5</v>
      </c>
      <c r="GY1301" s="48">
        <f t="shared" ref="GY1301:GY1364" si="1174">INDEX($AW$44:$BA$56,GS1301,GT1301)*GV1301*IF(GW1301="Scatter",$AM$19,1)</f>
        <v>2000</v>
      </c>
      <c r="GZ1301" s="94">
        <f t="shared" si="1169"/>
        <v>51840</v>
      </c>
      <c r="HA1301" s="95">
        <f t="shared" si="1173"/>
        <v>3377.5538194444443</v>
      </c>
      <c r="HB1301" s="51">
        <f t="shared" si="1170"/>
        <v>4.1331269478059166E-4</v>
      </c>
      <c r="HC1301" s="51">
        <f t="shared" si="1171"/>
        <v>9.8690754064182911E-3</v>
      </c>
      <c r="HD1301" s="453">
        <f t="shared" si="1172"/>
        <v>0.3129456628453432</v>
      </c>
      <c r="HE1301" s="184"/>
    </row>
    <row r="1302" spans="201:213">
      <c r="GS1302" s="48">
        <v>2</v>
      </c>
      <c r="GT1302" s="47">
        <v>4</v>
      </c>
      <c r="GU1302" s="99" t="s">
        <v>205</v>
      </c>
      <c r="GV1302" s="93">
        <v>1</v>
      </c>
      <c r="GW1302" s="47" t="s">
        <v>206</v>
      </c>
      <c r="GX1302" s="99" t="str">
        <f t="shared" si="1168"/>
        <v>Pa4</v>
      </c>
      <c r="GY1302" s="48">
        <f t="shared" si="1174"/>
        <v>500</v>
      </c>
      <c r="GZ1302" s="94">
        <f t="shared" si="1169"/>
        <v>760320</v>
      </c>
      <c r="HA1302" s="95">
        <f t="shared" si="1173"/>
        <v>230.28776041666666</v>
      </c>
      <c r="HB1302" s="51">
        <f t="shared" si="1170"/>
        <v>6.0619195234486774E-3</v>
      </c>
      <c r="HC1302" s="51">
        <f t="shared" si="1171"/>
        <v>3.6186609823533736E-2</v>
      </c>
      <c r="HD1302" s="453">
        <f t="shared" si="1172"/>
        <v>0.24500241772685605</v>
      </c>
      <c r="HE1302" s="184"/>
    </row>
    <row r="1303" spans="201:213">
      <c r="GS1303" s="48">
        <v>2</v>
      </c>
      <c r="GT1303" s="47">
        <v>3</v>
      </c>
      <c r="GU1303" s="99" t="s">
        <v>205</v>
      </c>
      <c r="GV1303" s="93">
        <v>1</v>
      </c>
      <c r="GW1303" s="47" t="s">
        <v>206</v>
      </c>
      <c r="GX1303" s="99" t="str">
        <f t="shared" si="1168"/>
        <v>Pa3</v>
      </c>
      <c r="GY1303" s="48">
        <f t="shared" si="1174"/>
        <v>100</v>
      </c>
      <c r="GZ1303" s="94">
        <f t="shared" si="1169"/>
        <v>2192832</v>
      </c>
      <c r="HA1303" s="95">
        <f t="shared" si="1173"/>
        <v>79.847608024691354</v>
      </c>
      <c r="HB1303" s="51">
        <f t="shared" si="1170"/>
        <v>1.7483126989219028E-2</v>
      </c>
      <c r="HC1303" s="51">
        <f t="shared" si="1171"/>
        <v>2.0873094484574688E-2</v>
      </c>
      <c r="HD1303" s="453">
        <f t="shared" si="1172"/>
        <v>8.9366023343257685E-3</v>
      </c>
      <c r="HE1303" s="184"/>
    </row>
    <row r="1304" spans="201:213">
      <c r="GS1304" s="48">
        <v>2</v>
      </c>
      <c r="GT1304" s="47">
        <v>2</v>
      </c>
      <c r="GU1304" s="99" t="s">
        <v>205</v>
      </c>
      <c r="GV1304" s="93">
        <v>1</v>
      </c>
      <c r="GW1304" s="47" t="s">
        <v>206</v>
      </c>
      <c r="GX1304" s="99" t="str">
        <f t="shared" si="1168"/>
        <v>Pa2</v>
      </c>
      <c r="GY1304" s="48">
        <f t="shared" si="1174"/>
        <v>0</v>
      </c>
      <c r="GZ1304" s="94">
        <f t="shared" si="1169"/>
        <v>0</v>
      </c>
      <c r="HA1304" s="95">
        <f t="shared" si="1173"/>
        <v>0</v>
      </c>
      <c r="HB1304" s="51">
        <f t="shared" si="1170"/>
        <v>0</v>
      </c>
      <c r="HC1304" s="51">
        <f t="shared" si="1171"/>
        <v>0</v>
      </c>
      <c r="HD1304" s="453">
        <f t="shared" si="1172"/>
        <v>0</v>
      </c>
      <c r="HE1304" s="184"/>
    </row>
    <row r="1305" spans="201:213">
      <c r="GS1305" s="48">
        <v>2</v>
      </c>
      <c r="GT1305" s="47">
        <v>1</v>
      </c>
      <c r="GU1305" s="99" t="s">
        <v>205</v>
      </c>
      <c r="GV1305" s="93">
        <v>1</v>
      </c>
      <c r="GW1305" s="47" t="s">
        <v>206</v>
      </c>
      <c r="GX1305" s="99" t="str">
        <f t="shared" si="1168"/>
        <v>Pa1</v>
      </c>
      <c r="GY1305" s="48">
        <f t="shared" si="1174"/>
        <v>0</v>
      </c>
      <c r="GZ1305" s="94">
        <f t="shared" si="1169"/>
        <v>0</v>
      </c>
      <c r="HA1305" s="95">
        <f t="shared" si="1173"/>
        <v>0</v>
      </c>
      <c r="HB1305" s="51">
        <f t="shared" si="1170"/>
        <v>0</v>
      </c>
      <c r="HC1305" s="51">
        <f t="shared" si="1171"/>
        <v>0</v>
      </c>
      <c r="HD1305" s="453">
        <f t="shared" si="1172"/>
        <v>0</v>
      </c>
      <c r="HE1305" s="184"/>
    </row>
    <row r="1306" spans="201:213">
      <c r="GS1306" s="48">
        <v>3</v>
      </c>
      <c r="GT1306" s="47">
        <v>5</v>
      </c>
      <c r="GU1306" s="99" t="s">
        <v>205</v>
      </c>
      <c r="GV1306" s="93">
        <v>1</v>
      </c>
      <c r="GW1306" s="47" t="s">
        <v>206</v>
      </c>
      <c r="GX1306" s="99" t="str">
        <f t="shared" si="1168"/>
        <v>Pb5</v>
      </c>
      <c r="GY1306" s="48">
        <f t="shared" si="1174"/>
        <v>1800</v>
      </c>
      <c r="GZ1306" s="94">
        <f t="shared" si="1169"/>
        <v>82944</v>
      </c>
      <c r="HA1306" s="95">
        <f t="shared" si="1173"/>
        <v>2110.9711371527778</v>
      </c>
      <c r="HB1306" s="51">
        <f t="shared" si="1170"/>
        <v>6.6130031164894664E-4</v>
      </c>
      <c r="HC1306" s="51">
        <f t="shared" si="1171"/>
        <v>1.4211468585242339E-2</v>
      </c>
      <c r="HD1306" s="453">
        <f t="shared" si="1172"/>
        <v>0.4033021959338649</v>
      </c>
      <c r="HE1306" s="184"/>
    </row>
    <row r="1307" spans="201:213">
      <c r="GS1307" s="48">
        <v>3</v>
      </c>
      <c r="GT1307" s="47">
        <v>4</v>
      </c>
      <c r="GU1307" s="99" t="s">
        <v>205</v>
      </c>
      <c r="GV1307" s="93">
        <v>1</v>
      </c>
      <c r="GW1307" s="47" t="s">
        <v>206</v>
      </c>
      <c r="GX1307" s="99" t="str">
        <f t="shared" si="1168"/>
        <v>Pb4</v>
      </c>
      <c r="GY1307" s="48">
        <f t="shared" si="1174"/>
        <v>300</v>
      </c>
      <c r="GZ1307" s="94">
        <f t="shared" si="1169"/>
        <v>566784</v>
      </c>
      <c r="HA1307" s="95">
        <f t="shared" si="1173"/>
        <v>308.92260543699189</v>
      </c>
      <c r="HB1307" s="51">
        <f t="shared" si="1170"/>
        <v>4.5188854629344688E-3</v>
      </c>
      <c r="HC1307" s="51">
        <f t="shared" si="1171"/>
        <v>1.6185283666525999E-2</v>
      </c>
      <c r="HD1307" s="453">
        <f t="shared" si="1172"/>
        <v>5.6506713265029464E-2</v>
      </c>
      <c r="HE1307" s="184"/>
    </row>
    <row r="1308" spans="201:213">
      <c r="GS1308" s="48">
        <v>3</v>
      </c>
      <c r="GT1308" s="47">
        <v>3</v>
      </c>
      <c r="GU1308" s="99" t="s">
        <v>205</v>
      </c>
      <c r="GV1308" s="93">
        <v>1</v>
      </c>
      <c r="GW1308" s="47" t="s">
        <v>206</v>
      </c>
      <c r="GX1308" s="99" t="str">
        <f t="shared" si="1168"/>
        <v>Pb3</v>
      </c>
      <c r="GY1308" s="48">
        <f t="shared" si="1174"/>
        <v>50</v>
      </c>
      <c r="GZ1308" s="94">
        <f t="shared" si="1169"/>
        <v>2274048</v>
      </c>
      <c r="HA1308" s="95">
        <f t="shared" si="1173"/>
        <v>76.995907738095241</v>
      </c>
      <c r="HB1308" s="51">
        <f t="shared" si="1170"/>
        <v>1.8130650211041953E-2</v>
      </c>
      <c r="HC1308" s="51">
        <f t="shared" si="1171"/>
        <v>1.0823086029038727E-2</v>
      </c>
      <c r="HD1308" s="453">
        <f t="shared" si="1172"/>
        <v>1.6864652588291276E-6</v>
      </c>
      <c r="HE1308" s="184"/>
    </row>
    <row r="1309" spans="201:213">
      <c r="GS1309" s="48">
        <v>3</v>
      </c>
      <c r="GT1309" s="47">
        <v>2</v>
      </c>
      <c r="GU1309" s="99" t="s">
        <v>205</v>
      </c>
      <c r="GV1309" s="93">
        <v>1</v>
      </c>
      <c r="GW1309" s="47" t="s">
        <v>206</v>
      </c>
      <c r="GX1309" s="99" t="str">
        <f t="shared" si="1168"/>
        <v>Pb2</v>
      </c>
      <c r="GY1309" s="48">
        <f t="shared" si="1174"/>
        <v>0</v>
      </c>
      <c r="GZ1309" s="94">
        <f t="shared" si="1169"/>
        <v>0</v>
      </c>
      <c r="HA1309" s="95">
        <f t="shared" si="1173"/>
        <v>0</v>
      </c>
      <c r="HB1309" s="51">
        <f t="shared" si="1170"/>
        <v>0</v>
      </c>
      <c r="HC1309" s="51">
        <f t="shared" si="1171"/>
        <v>0</v>
      </c>
      <c r="HD1309" s="453">
        <f t="shared" si="1172"/>
        <v>0</v>
      </c>
      <c r="HE1309" s="184"/>
    </row>
    <row r="1310" spans="201:213">
      <c r="GS1310" s="48">
        <v>3</v>
      </c>
      <c r="GT1310" s="47">
        <v>1</v>
      </c>
      <c r="GU1310" s="99" t="s">
        <v>205</v>
      </c>
      <c r="GV1310" s="93">
        <v>1</v>
      </c>
      <c r="GW1310" s="47" t="s">
        <v>206</v>
      </c>
      <c r="GX1310" s="99" t="str">
        <f t="shared" si="1168"/>
        <v>Pb1</v>
      </c>
      <c r="GY1310" s="48">
        <f t="shared" si="1174"/>
        <v>0</v>
      </c>
      <c r="GZ1310" s="94">
        <f t="shared" si="1169"/>
        <v>0</v>
      </c>
      <c r="HA1310" s="95">
        <f t="shared" si="1173"/>
        <v>0</v>
      </c>
      <c r="HB1310" s="51">
        <f t="shared" si="1170"/>
        <v>0</v>
      </c>
      <c r="HC1310" s="51">
        <f t="shared" si="1171"/>
        <v>0</v>
      </c>
      <c r="HD1310" s="453">
        <f t="shared" si="1172"/>
        <v>0</v>
      </c>
      <c r="HE1310" s="184"/>
    </row>
    <row r="1311" spans="201:213">
      <c r="GS1311" s="48">
        <v>4</v>
      </c>
      <c r="GT1311" s="47">
        <v>5</v>
      </c>
      <c r="GU1311" s="99" t="s">
        <v>205</v>
      </c>
      <c r="GV1311" s="93">
        <v>1</v>
      </c>
      <c r="GW1311" s="47" t="s">
        <v>206</v>
      </c>
      <c r="GX1311" s="99" t="str">
        <f t="shared" si="1168"/>
        <v>Pc5</v>
      </c>
      <c r="GY1311" s="48">
        <f t="shared" si="1174"/>
        <v>1800</v>
      </c>
      <c r="GZ1311" s="94">
        <f t="shared" si="1169"/>
        <v>294912</v>
      </c>
      <c r="HA1311" s="95">
        <f t="shared" si="1173"/>
        <v>593.71063232421875</v>
      </c>
      <c r="HB1311" s="51">
        <f t="shared" si="1170"/>
        <v>2.3512899969740323E-3</v>
      </c>
      <c r="HC1311" s="51">
        <f t="shared" si="1171"/>
        <v>5.0529666080861652E-2</v>
      </c>
      <c r="HD1311" s="453">
        <f t="shared" si="1172"/>
        <v>1.4339633633204085</v>
      </c>
      <c r="HE1311" s="184"/>
    </row>
    <row r="1312" spans="201:213">
      <c r="GS1312" s="48">
        <v>4</v>
      </c>
      <c r="GT1312" s="47">
        <v>4</v>
      </c>
      <c r="GU1312" s="99" t="s">
        <v>205</v>
      </c>
      <c r="GV1312" s="93">
        <v>1</v>
      </c>
      <c r="GW1312" s="47" t="s">
        <v>206</v>
      </c>
      <c r="GX1312" s="99" t="str">
        <f t="shared" si="1168"/>
        <v>Pc4</v>
      </c>
      <c r="GY1312" s="48">
        <f t="shared" si="1174"/>
        <v>300</v>
      </c>
      <c r="GZ1312" s="94">
        <f t="shared" si="1169"/>
        <v>860160</v>
      </c>
      <c r="HA1312" s="95">
        <f t="shared" si="1173"/>
        <v>203.55793108258928</v>
      </c>
      <c r="HB1312" s="51">
        <f t="shared" si="1170"/>
        <v>6.8579291578409283E-3</v>
      </c>
      <c r="HC1312" s="51">
        <f t="shared" si="1171"/>
        <v>2.4563032122641083E-2</v>
      </c>
      <c r="HD1312" s="453">
        <f t="shared" si="1172"/>
        <v>8.5755445605464775E-2</v>
      </c>
      <c r="HE1312" s="184"/>
    </row>
    <row r="1313" spans="201:213">
      <c r="GS1313" s="48">
        <v>4</v>
      </c>
      <c r="GT1313" s="47">
        <v>3</v>
      </c>
      <c r="GU1313" s="99" t="s">
        <v>205</v>
      </c>
      <c r="GV1313" s="93">
        <v>1</v>
      </c>
      <c r="GW1313" s="47" t="s">
        <v>206</v>
      </c>
      <c r="GX1313" s="99" t="str">
        <f t="shared" si="1168"/>
        <v>Pc3</v>
      </c>
      <c r="GY1313" s="48">
        <f t="shared" si="1174"/>
        <v>30</v>
      </c>
      <c r="GZ1313" s="94">
        <f t="shared" si="1169"/>
        <v>3970560</v>
      </c>
      <c r="HA1313" s="95">
        <f t="shared" si="1173"/>
        <v>44.09765625</v>
      </c>
      <c r="HB1313" s="51">
        <f t="shared" si="1170"/>
        <v>3.1656690844676427E-2</v>
      </c>
      <c r="HC1313" s="51">
        <f t="shared" si="1171"/>
        <v>1.133847107804057E-2</v>
      </c>
      <c r="HD1313" s="453">
        <f t="shared" si="1172"/>
        <v>2.3503324414488776E-3</v>
      </c>
      <c r="HE1313" s="184"/>
    </row>
    <row r="1314" spans="201:213">
      <c r="GS1314" s="48">
        <v>4</v>
      </c>
      <c r="GT1314" s="47">
        <v>2</v>
      </c>
      <c r="GU1314" s="99" t="s">
        <v>205</v>
      </c>
      <c r="GV1314" s="93">
        <v>1</v>
      </c>
      <c r="GW1314" s="47" t="s">
        <v>206</v>
      </c>
      <c r="GX1314" s="99" t="str">
        <f t="shared" si="1168"/>
        <v>Pc2</v>
      </c>
      <c r="GY1314" s="48">
        <f t="shared" si="1174"/>
        <v>0</v>
      </c>
      <c r="GZ1314" s="94">
        <f t="shared" si="1169"/>
        <v>0</v>
      </c>
      <c r="HA1314" s="95">
        <f t="shared" si="1173"/>
        <v>0</v>
      </c>
      <c r="HB1314" s="51">
        <f t="shared" si="1170"/>
        <v>0</v>
      </c>
      <c r="HC1314" s="51">
        <f t="shared" si="1171"/>
        <v>0</v>
      </c>
      <c r="HD1314" s="453">
        <f t="shared" si="1172"/>
        <v>0</v>
      </c>
      <c r="HE1314" s="184"/>
    </row>
    <row r="1315" spans="201:213">
      <c r="GS1315" s="48">
        <v>4</v>
      </c>
      <c r="GT1315" s="47">
        <v>1</v>
      </c>
      <c r="GU1315" s="99" t="s">
        <v>205</v>
      </c>
      <c r="GV1315" s="93">
        <v>1</v>
      </c>
      <c r="GW1315" s="47" t="s">
        <v>206</v>
      </c>
      <c r="GX1315" s="99" t="str">
        <f t="shared" si="1168"/>
        <v>Pc1</v>
      </c>
      <c r="GY1315" s="48">
        <f t="shared" si="1174"/>
        <v>0</v>
      </c>
      <c r="GZ1315" s="94">
        <f t="shared" si="1169"/>
        <v>0</v>
      </c>
      <c r="HA1315" s="95">
        <f t="shared" si="1173"/>
        <v>0</v>
      </c>
      <c r="HB1315" s="51">
        <f t="shared" si="1170"/>
        <v>0</v>
      </c>
      <c r="HC1315" s="51">
        <f t="shared" si="1171"/>
        <v>0</v>
      </c>
      <c r="HD1315" s="453">
        <f t="shared" si="1172"/>
        <v>0</v>
      </c>
      <c r="HE1315" s="184"/>
    </row>
    <row r="1316" spans="201:213">
      <c r="GS1316" s="48">
        <v>5</v>
      </c>
      <c r="GT1316" s="47">
        <v>5</v>
      </c>
      <c r="GU1316" s="99" t="s">
        <v>205</v>
      </c>
      <c r="GV1316" s="93">
        <v>1</v>
      </c>
      <c r="GW1316" s="47" t="s">
        <v>206</v>
      </c>
      <c r="GX1316" s="99" t="str">
        <f t="shared" si="1168"/>
        <v>Pd5</v>
      </c>
      <c r="GY1316" s="48">
        <f t="shared" si="1174"/>
        <v>300</v>
      </c>
      <c r="GZ1316" s="94">
        <f t="shared" si="1169"/>
        <v>1306368</v>
      </c>
      <c r="HA1316" s="95">
        <f t="shared" si="1173"/>
        <v>134.02991347001765</v>
      </c>
      <c r="HB1316" s="51">
        <f t="shared" si="1170"/>
        <v>1.041547990847091E-2</v>
      </c>
      <c r="HC1316" s="51">
        <f t="shared" si="1171"/>
        <v>3.7305105036261145E-2</v>
      </c>
      <c r="HD1316" s="453">
        <f t="shared" si="1172"/>
        <v>0.13024108301329962</v>
      </c>
      <c r="HE1316" s="184"/>
    </row>
    <row r="1317" spans="201:213">
      <c r="GS1317" s="48">
        <v>5</v>
      </c>
      <c r="GT1317" s="47">
        <v>4</v>
      </c>
      <c r="GU1317" s="99" t="s">
        <v>205</v>
      </c>
      <c r="GV1317" s="93">
        <v>1</v>
      </c>
      <c r="GW1317" s="47" t="s">
        <v>206</v>
      </c>
      <c r="GX1317" s="99" t="str">
        <f t="shared" si="1168"/>
        <v>Pd4</v>
      </c>
      <c r="GY1317" s="48">
        <f t="shared" si="1174"/>
        <v>100</v>
      </c>
      <c r="GZ1317" s="94">
        <f t="shared" si="1169"/>
        <v>1679616</v>
      </c>
      <c r="HA1317" s="95">
        <f t="shared" si="1173"/>
        <v>104.24548825445817</v>
      </c>
      <c r="HB1317" s="51">
        <f t="shared" si="1170"/>
        <v>1.339133131089117E-2</v>
      </c>
      <c r="HC1317" s="51">
        <f t="shared" si="1171"/>
        <v>1.5987902158397634E-2</v>
      </c>
      <c r="HD1317" s="453">
        <f t="shared" si="1172"/>
        <v>6.8450571071431423E-3</v>
      </c>
      <c r="HE1317" s="184"/>
    </row>
    <row r="1318" spans="201:213">
      <c r="GS1318" s="48">
        <v>5</v>
      </c>
      <c r="GT1318" s="47">
        <v>3</v>
      </c>
      <c r="GU1318" s="99" t="s">
        <v>205</v>
      </c>
      <c r="GV1318" s="93">
        <v>1</v>
      </c>
      <c r="GW1318" s="47" t="s">
        <v>206</v>
      </c>
      <c r="GX1318" s="99" t="str">
        <f t="shared" si="1168"/>
        <v>Pd3</v>
      </c>
      <c r="GY1318" s="48">
        <f t="shared" si="1174"/>
        <v>30</v>
      </c>
      <c r="GZ1318" s="94">
        <f t="shared" si="1169"/>
        <v>2923776</v>
      </c>
      <c r="HA1318" s="95">
        <f t="shared" si="1173"/>
        <v>59.885706018518519</v>
      </c>
      <c r="HB1318" s="51">
        <f t="shared" si="1170"/>
        <v>2.3310835985625368E-2</v>
      </c>
      <c r="HC1318" s="51">
        <f t="shared" si="1171"/>
        <v>8.349237793829874E-3</v>
      </c>
      <c r="HD1318" s="453">
        <f t="shared" si="1172"/>
        <v>1.730699343248719E-3</v>
      </c>
      <c r="HE1318" s="184"/>
    </row>
    <row r="1319" spans="201:213">
      <c r="GS1319" s="48">
        <v>5</v>
      </c>
      <c r="GT1319" s="47">
        <v>2</v>
      </c>
      <c r="GU1319" s="99" t="s">
        <v>205</v>
      </c>
      <c r="GV1319" s="93">
        <v>1</v>
      </c>
      <c r="GW1319" s="47" t="s">
        <v>206</v>
      </c>
      <c r="GX1319" s="99" t="str">
        <f t="shared" si="1168"/>
        <v>Pd2</v>
      </c>
      <c r="GY1319" s="48">
        <f t="shared" si="1174"/>
        <v>0</v>
      </c>
      <c r="GZ1319" s="94">
        <f t="shared" si="1169"/>
        <v>0</v>
      </c>
      <c r="HA1319" s="95">
        <f t="shared" si="1173"/>
        <v>0</v>
      </c>
      <c r="HB1319" s="51">
        <f t="shared" si="1170"/>
        <v>0</v>
      </c>
      <c r="HC1319" s="51">
        <f t="shared" si="1171"/>
        <v>0</v>
      </c>
      <c r="HD1319" s="453">
        <f t="shared" si="1172"/>
        <v>0</v>
      </c>
      <c r="HE1319" s="184"/>
    </row>
    <row r="1320" spans="201:213">
      <c r="GS1320" s="48">
        <v>5</v>
      </c>
      <c r="GT1320" s="47">
        <v>1</v>
      </c>
      <c r="GU1320" s="99" t="s">
        <v>205</v>
      </c>
      <c r="GV1320" s="93">
        <v>1</v>
      </c>
      <c r="GW1320" s="47" t="s">
        <v>206</v>
      </c>
      <c r="GX1320" s="99" t="str">
        <f t="shared" si="1168"/>
        <v>Pd1</v>
      </c>
      <c r="GY1320" s="48">
        <f t="shared" si="1174"/>
        <v>0</v>
      </c>
      <c r="GZ1320" s="94">
        <f t="shared" si="1169"/>
        <v>0</v>
      </c>
      <c r="HA1320" s="95">
        <f t="shared" si="1173"/>
        <v>0</v>
      </c>
      <c r="HB1320" s="51">
        <f t="shared" si="1170"/>
        <v>0</v>
      </c>
      <c r="HC1320" s="51">
        <f t="shared" si="1171"/>
        <v>0</v>
      </c>
      <c r="HD1320" s="453">
        <f t="shared" si="1172"/>
        <v>0</v>
      </c>
      <c r="HE1320" s="184"/>
    </row>
    <row r="1321" spans="201:213">
      <c r="GS1321" s="48">
        <v>6</v>
      </c>
      <c r="GT1321" s="47">
        <v>5</v>
      </c>
      <c r="GU1321" s="99" t="s">
        <v>205</v>
      </c>
      <c r="GV1321" s="93">
        <v>1</v>
      </c>
      <c r="GW1321" s="47" t="s">
        <v>206</v>
      </c>
      <c r="GX1321" s="99" t="str">
        <f t="shared" si="1168"/>
        <v>Pe5</v>
      </c>
      <c r="GY1321" s="48">
        <f t="shared" si="1174"/>
        <v>300</v>
      </c>
      <c r="GZ1321" s="94">
        <f t="shared" si="1169"/>
        <v>806400</v>
      </c>
      <c r="HA1321" s="95">
        <f t="shared" si="1173"/>
        <v>217.12845982142858</v>
      </c>
      <c r="HB1321" s="51">
        <f t="shared" si="1170"/>
        <v>6.4293085854758699E-3</v>
      </c>
      <c r="HC1321" s="51">
        <f t="shared" si="1171"/>
        <v>2.3027842614976014E-2</v>
      </c>
      <c r="HD1321" s="453">
        <f t="shared" si="1172"/>
        <v>8.0395730255123227E-2</v>
      </c>
      <c r="HE1321" s="184"/>
    </row>
    <row r="1322" spans="201:213">
      <c r="GS1322" s="48">
        <v>6</v>
      </c>
      <c r="GT1322" s="47">
        <v>4</v>
      </c>
      <c r="GU1322" s="99" t="s">
        <v>205</v>
      </c>
      <c r="GV1322" s="93">
        <v>1</v>
      </c>
      <c r="GW1322" s="47" t="s">
        <v>206</v>
      </c>
      <c r="GX1322" s="99" t="str">
        <f t="shared" si="1168"/>
        <v>Pe4</v>
      </c>
      <c r="GY1322" s="48">
        <f t="shared" si="1174"/>
        <v>100</v>
      </c>
      <c r="GZ1322" s="94">
        <f t="shared" si="1169"/>
        <v>5510400</v>
      </c>
      <c r="HA1322" s="95">
        <f t="shared" si="1173"/>
        <v>31.774896559233451</v>
      </c>
      <c r="HB1322" s="51">
        <f t="shared" si="1170"/>
        <v>4.3933608667418446E-2</v>
      </c>
      <c r="HC1322" s="51">
        <f t="shared" si="1171"/>
        <v>5.2452308178556478E-2</v>
      </c>
      <c r="HD1322" s="453">
        <f t="shared" si="1172"/>
        <v>2.2456920321788771E-2</v>
      </c>
      <c r="HE1322" s="184"/>
    </row>
    <row r="1323" spans="201:213">
      <c r="GS1323" s="48">
        <v>6</v>
      </c>
      <c r="GT1323" s="47">
        <v>3</v>
      </c>
      <c r="GU1323" s="99" t="s">
        <v>205</v>
      </c>
      <c r="GV1323" s="93">
        <v>1</v>
      </c>
      <c r="GW1323" s="47" t="s">
        <v>206</v>
      </c>
      <c r="GX1323" s="99" t="str">
        <f t="shared" si="1168"/>
        <v>Pe3</v>
      </c>
      <c r="GY1323" s="48">
        <f t="shared" si="1174"/>
        <v>30</v>
      </c>
      <c r="GZ1323" s="94">
        <f t="shared" si="1169"/>
        <v>9700800</v>
      </c>
      <c r="HA1323" s="95">
        <f t="shared" si="1173"/>
        <v>18.049273255813954</v>
      </c>
      <c r="HB1323" s="51">
        <f t="shared" si="1170"/>
        <v>7.7343051495516277E-2</v>
      </c>
      <c r="HC1323" s="51">
        <f t="shared" si="1171"/>
        <v>2.7701946383849121E-2</v>
      </c>
      <c r="HD1323" s="453">
        <f t="shared" si="1172"/>
        <v>5.7422894876307806E-3</v>
      </c>
      <c r="HE1323" s="184"/>
    </row>
    <row r="1324" spans="201:213">
      <c r="GS1324" s="48">
        <v>6</v>
      </c>
      <c r="GT1324" s="47">
        <v>2</v>
      </c>
      <c r="GU1324" s="99" t="s">
        <v>205</v>
      </c>
      <c r="GV1324" s="93">
        <v>1</v>
      </c>
      <c r="GW1324" s="47" t="s">
        <v>206</v>
      </c>
      <c r="GX1324" s="99" t="str">
        <f t="shared" si="1168"/>
        <v>Pe2</v>
      </c>
      <c r="GY1324" s="48">
        <f t="shared" si="1174"/>
        <v>0</v>
      </c>
      <c r="GZ1324" s="94">
        <f t="shared" si="1169"/>
        <v>0</v>
      </c>
      <c r="HA1324" s="95">
        <f t="shared" si="1173"/>
        <v>0</v>
      </c>
      <c r="HB1324" s="51">
        <f t="shared" si="1170"/>
        <v>0</v>
      </c>
      <c r="HC1324" s="51">
        <f t="shared" si="1171"/>
        <v>0</v>
      </c>
      <c r="HD1324" s="453">
        <f t="shared" si="1172"/>
        <v>0</v>
      </c>
      <c r="HE1324" s="184"/>
    </row>
    <row r="1325" spans="201:213">
      <c r="GS1325" s="48">
        <v>6</v>
      </c>
      <c r="GT1325" s="47">
        <v>1</v>
      </c>
      <c r="GU1325" s="99" t="s">
        <v>205</v>
      </c>
      <c r="GV1325" s="93">
        <v>1</v>
      </c>
      <c r="GW1325" s="47" t="s">
        <v>206</v>
      </c>
      <c r="GX1325" s="99" t="str">
        <f t="shared" si="1168"/>
        <v>Pe1</v>
      </c>
      <c r="GY1325" s="48">
        <f t="shared" si="1174"/>
        <v>0</v>
      </c>
      <c r="GZ1325" s="94">
        <f t="shared" si="1169"/>
        <v>0</v>
      </c>
      <c r="HA1325" s="95">
        <f t="shared" si="1173"/>
        <v>0</v>
      </c>
      <c r="HB1325" s="51">
        <f t="shared" si="1170"/>
        <v>0</v>
      </c>
      <c r="HC1325" s="51">
        <f t="shared" si="1171"/>
        <v>0</v>
      </c>
      <c r="HD1325" s="453">
        <f t="shared" si="1172"/>
        <v>0</v>
      </c>
      <c r="HE1325" s="184"/>
    </row>
    <row r="1326" spans="201:213">
      <c r="GS1326" s="48">
        <v>7</v>
      </c>
      <c r="GT1326" s="47">
        <v>5</v>
      </c>
      <c r="GU1326" s="99" t="s">
        <v>205</v>
      </c>
      <c r="GV1326" s="93">
        <v>1</v>
      </c>
      <c r="GW1326" s="47" t="s">
        <v>206</v>
      </c>
      <c r="GX1326" s="99" t="str">
        <f t="shared" si="1168"/>
        <v>Ac5</v>
      </c>
      <c r="GY1326" s="48">
        <f t="shared" si="1174"/>
        <v>200</v>
      </c>
      <c r="GZ1326" s="94">
        <f t="shared" si="1169"/>
        <v>294912</v>
      </c>
      <c r="HA1326" s="95">
        <f t="shared" si="1173"/>
        <v>593.71063232421875</v>
      </c>
      <c r="HB1326" s="51">
        <f t="shared" si="1170"/>
        <v>2.3512899969740323E-3</v>
      </c>
      <c r="HC1326" s="51">
        <f t="shared" si="1171"/>
        <v>5.6144073423179614E-3</v>
      </c>
      <c r="HD1326" s="453">
        <f t="shared" si="1172"/>
        <v>1.0623198545258391E-2</v>
      </c>
      <c r="HE1326" s="184"/>
    </row>
    <row r="1327" spans="201:213">
      <c r="GS1327" s="48">
        <v>7</v>
      </c>
      <c r="GT1327" s="47">
        <v>4</v>
      </c>
      <c r="GU1327" s="99" t="s">
        <v>205</v>
      </c>
      <c r="GV1327" s="93">
        <v>1</v>
      </c>
      <c r="GW1327" s="47" t="s">
        <v>206</v>
      </c>
      <c r="GX1327" s="99" t="str">
        <f t="shared" si="1168"/>
        <v>Ac4</v>
      </c>
      <c r="GY1327" s="48">
        <f t="shared" si="1174"/>
        <v>50</v>
      </c>
      <c r="GZ1327" s="94">
        <f t="shared" si="1169"/>
        <v>282624</v>
      </c>
      <c r="HA1327" s="95">
        <f t="shared" si="1173"/>
        <v>619.52413807744563</v>
      </c>
      <c r="HB1327" s="51">
        <f t="shared" si="1170"/>
        <v>2.253319580433448E-3</v>
      </c>
      <c r="HC1327" s="51">
        <f t="shared" si="1171"/>
        <v>1.3451184257636782E-3</v>
      </c>
      <c r="HD1327" s="453">
        <f t="shared" si="1172"/>
        <v>2.0959784371804085E-7</v>
      </c>
      <c r="HE1327" s="184"/>
    </row>
    <row r="1328" spans="201:213">
      <c r="GS1328" s="48">
        <v>7</v>
      </c>
      <c r="GT1328" s="47">
        <v>3</v>
      </c>
      <c r="GU1328" s="99" t="s">
        <v>205</v>
      </c>
      <c r="GV1328" s="93">
        <v>1</v>
      </c>
      <c r="GW1328" s="47" t="s">
        <v>206</v>
      </c>
      <c r="GX1328" s="99" t="str">
        <f t="shared" si="1168"/>
        <v>Ac3</v>
      </c>
      <c r="GY1328" s="48">
        <f t="shared" si="1174"/>
        <v>10</v>
      </c>
      <c r="GZ1328" s="94">
        <f t="shared" ref="GZ1328:GZ1359" si="1175">SUMIF($BM$6:$BM$79,GX1328,$CA$6:$CA$79)</f>
        <v>1985280</v>
      </c>
      <c r="HA1328" s="95">
        <f t="shared" si="1173"/>
        <v>88.1953125</v>
      </c>
      <c r="HB1328" s="51">
        <f t="shared" si="1170"/>
        <v>1.5828345422338214E-2</v>
      </c>
      <c r="HC1328" s="51">
        <f t="shared" si="1171"/>
        <v>1.8897451796734282E-3</v>
      </c>
      <c r="HD1328" s="453">
        <f t="shared" si="1172"/>
        <v>4.8685203700732016E-3</v>
      </c>
      <c r="HE1328" s="184"/>
    </row>
    <row r="1329" spans="201:213">
      <c r="GS1329" s="48">
        <v>7</v>
      </c>
      <c r="GT1329" s="47">
        <v>2</v>
      </c>
      <c r="GU1329" s="99" t="s">
        <v>205</v>
      </c>
      <c r="GV1329" s="93">
        <v>1</v>
      </c>
      <c r="GW1329" s="47" t="s">
        <v>206</v>
      </c>
      <c r="GX1329" s="99" t="str">
        <f t="shared" si="1168"/>
        <v>Ac2</v>
      </c>
      <c r="GY1329" s="48">
        <f t="shared" si="1174"/>
        <v>0</v>
      </c>
      <c r="GZ1329" s="94">
        <f t="shared" si="1175"/>
        <v>0</v>
      </c>
      <c r="HA1329" s="95">
        <f t="shared" si="1173"/>
        <v>0</v>
      </c>
      <c r="HB1329" s="51">
        <f t="shared" si="1170"/>
        <v>0</v>
      </c>
      <c r="HC1329" s="51">
        <f t="shared" si="1171"/>
        <v>0</v>
      </c>
      <c r="HD1329" s="453">
        <f t="shared" si="1172"/>
        <v>0</v>
      </c>
      <c r="HE1329" s="184"/>
    </row>
    <row r="1330" spans="201:213">
      <c r="GS1330" s="48">
        <v>7</v>
      </c>
      <c r="GT1330" s="47">
        <v>1</v>
      </c>
      <c r="GU1330" s="99" t="s">
        <v>205</v>
      </c>
      <c r="GV1330" s="93">
        <v>1</v>
      </c>
      <c r="GW1330" s="47" t="s">
        <v>206</v>
      </c>
      <c r="GX1330" s="99" t="str">
        <f t="shared" si="1168"/>
        <v>Ac1</v>
      </c>
      <c r="GY1330" s="48">
        <f t="shared" si="1174"/>
        <v>0</v>
      </c>
      <c r="GZ1330" s="94">
        <f t="shared" si="1175"/>
        <v>0</v>
      </c>
      <c r="HA1330" s="95">
        <f t="shared" si="1173"/>
        <v>0</v>
      </c>
      <c r="HB1330" s="51">
        <f t="shared" si="1170"/>
        <v>0</v>
      </c>
      <c r="HC1330" s="51">
        <f t="shared" si="1171"/>
        <v>0</v>
      </c>
      <c r="HD1330" s="453">
        <f t="shared" si="1172"/>
        <v>0</v>
      </c>
      <c r="HE1330" s="184"/>
    </row>
    <row r="1331" spans="201:213">
      <c r="GS1331" s="48">
        <v>8</v>
      </c>
      <c r="GT1331" s="47">
        <v>5</v>
      </c>
      <c r="GU1331" s="99" t="s">
        <v>205</v>
      </c>
      <c r="GV1331" s="93">
        <v>1</v>
      </c>
      <c r="GW1331" s="47" t="s">
        <v>206</v>
      </c>
      <c r="GX1331" s="99" t="str">
        <f t="shared" si="1168"/>
        <v>Kg5</v>
      </c>
      <c r="GY1331" s="48">
        <f t="shared" si="1174"/>
        <v>200</v>
      </c>
      <c r="GZ1331" s="94">
        <f t="shared" si="1175"/>
        <v>373248</v>
      </c>
      <c r="HA1331" s="95">
        <f t="shared" si="1173"/>
        <v>469.10469714506172</v>
      </c>
      <c r="HB1331" s="51">
        <f t="shared" si="1170"/>
        <v>2.9758514024202597E-3</v>
      </c>
      <c r="HC1331" s="51">
        <f t="shared" si="1171"/>
        <v>7.1057342926211693E-3</v>
      </c>
      <c r="HD1331" s="453">
        <f t="shared" si="1172"/>
        <v>1.344498565884265E-2</v>
      </c>
      <c r="HE1331" s="184"/>
    </row>
    <row r="1332" spans="201:213">
      <c r="GS1332" s="48">
        <v>8</v>
      </c>
      <c r="GT1332" s="47">
        <v>4</v>
      </c>
      <c r="GU1332" s="99" t="s">
        <v>205</v>
      </c>
      <c r="GV1332" s="93">
        <v>1</v>
      </c>
      <c r="GW1332" s="47" t="s">
        <v>206</v>
      </c>
      <c r="GX1332" s="99" t="str">
        <f t="shared" si="1168"/>
        <v>Kg4</v>
      </c>
      <c r="GY1332" s="48">
        <f t="shared" si="1174"/>
        <v>50</v>
      </c>
      <c r="GZ1332" s="94">
        <f t="shared" si="1175"/>
        <v>1575936</v>
      </c>
      <c r="HA1332" s="95">
        <f t="shared" si="1173"/>
        <v>111.10374406067251</v>
      </c>
      <c r="HB1332" s="51">
        <f t="shared" si="1170"/>
        <v>1.2564705921329985E-2</v>
      </c>
      <c r="HC1332" s="51">
        <f t="shared" si="1171"/>
        <v>7.5004973088779016E-3</v>
      </c>
      <c r="HD1332" s="453">
        <f t="shared" si="1172"/>
        <v>1.1687358024712495E-6</v>
      </c>
      <c r="HE1332" s="184"/>
    </row>
    <row r="1333" spans="201:213">
      <c r="GS1333" s="48">
        <v>8</v>
      </c>
      <c r="GT1333" s="47">
        <v>3</v>
      </c>
      <c r="GU1333" s="99" t="s">
        <v>205</v>
      </c>
      <c r="GV1333" s="93">
        <v>1</v>
      </c>
      <c r="GW1333" s="47" t="s">
        <v>206</v>
      </c>
      <c r="GX1333" s="99" t="str">
        <f t="shared" si="1168"/>
        <v>Kg3</v>
      </c>
      <c r="GY1333" s="48">
        <f t="shared" si="1174"/>
        <v>10</v>
      </c>
      <c r="GZ1333" s="94">
        <f t="shared" si="1175"/>
        <v>1096416</v>
      </c>
      <c r="HA1333" s="95">
        <f t="shared" si="1173"/>
        <v>159.69521604938271</v>
      </c>
      <c r="HB1333" s="51">
        <f t="shared" si="1170"/>
        <v>8.7415634946095139E-3</v>
      </c>
      <c r="HC1333" s="51">
        <f t="shared" si="1171"/>
        <v>1.0436547242287343E-3</v>
      </c>
      <c r="HD1333" s="453">
        <f t="shared" si="1172"/>
        <v>2.6887510225631545E-3</v>
      </c>
      <c r="HE1333" s="184"/>
    </row>
    <row r="1334" spans="201:213">
      <c r="GS1334" s="48">
        <v>8</v>
      </c>
      <c r="GT1334" s="47">
        <v>2</v>
      </c>
      <c r="GU1334" s="99" t="s">
        <v>205</v>
      </c>
      <c r="GV1334" s="93">
        <v>1</v>
      </c>
      <c r="GW1334" s="47" t="s">
        <v>206</v>
      </c>
      <c r="GX1334" s="99" t="str">
        <f t="shared" si="1168"/>
        <v>Kg2</v>
      </c>
      <c r="GY1334" s="48">
        <f t="shared" si="1174"/>
        <v>0</v>
      </c>
      <c r="GZ1334" s="94">
        <f t="shared" si="1175"/>
        <v>0</v>
      </c>
      <c r="HA1334" s="95">
        <f t="shared" si="1173"/>
        <v>0</v>
      </c>
      <c r="HB1334" s="51">
        <f t="shared" si="1170"/>
        <v>0</v>
      </c>
      <c r="HC1334" s="51">
        <f t="shared" si="1171"/>
        <v>0</v>
      </c>
      <c r="HD1334" s="453">
        <f t="shared" si="1172"/>
        <v>0</v>
      </c>
      <c r="HE1334" s="184"/>
    </row>
    <row r="1335" spans="201:213">
      <c r="GS1335" s="48">
        <v>8</v>
      </c>
      <c r="GT1335" s="47">
        <v>1</v>
      </c>
      <c r="GU1335" s="99" t="s">
        <v>205</v>
      </c>
      <c r="GV1335" s="93">
        <v>1</v>
      </c>
      <c r="GW1335" s="47" t="s">
        <v>206</v>
      </c>
      <c r="GX1335" s="99" t="str">
        <f t="shared" si="1168"/>
        <v>Kg1</v>
      </c>
      <c r="GY1335" s="48">
        <f t="shared" si="1174"/>
        <v>0</v>
      </c>
      <c r="GZ1335" s="94">
        <f t="shared" si="1175"/>
        <v>0</v>
      </c>
      <c r="HA1335" s="95">
        <f t="shared" si="1173"/>
        <v>0</v>
      </c>
      <c r="HB1335" s="51">
        <f t="shared" si="1170"/>
        <v>0</v>
      </c>
      <c r="HC1335" s="51">
        <f t="shared" si="1171"/>
        <v>0</v>
      </c>
      <c r="HD1335" s="453">
        <f t="shared" si="1172"/>
        <v>0</v>
      </c>
      <c r="HE1335" s="184"/>
    </row>
    <row r="1336" spans="201:213">
      <c r="GS1336" s="48">
        <v>9</v>
      </c>
      <c r="GT1336" s="47">
        <v>5</v>
      </c>
      <c r="GU1336" s="99" t="s">
        <v>205</v>
      </c>
      <c r="GV1336" s="93">
        <v>1</v>
      </c>
      <c r="GW1336" s="47" t="s">
        <v>206</v>
      </c>
      <c r="GX1336" s="99" t="str">
        <f t="shared" si="1168"/>
        <v>Qn5</v>
      </c>
      <c r="GY1336" s="48">
        <f t="shared" si="1174"/>
        <v>100</v>
      </c>
      <c r="GZ1336" s="94">
        <f t="shared" si="1175"/>
        <v>1693440</v>
      </c>
      <c r="HA1336" s="95">
        <f t="shared" si="1173"/>
        <v>103.39450467687075</v>
      </c>
      <c r="HB1336" s="51">
        <f t="shared" si="1170"/>
        <v>1.3501548029499327E-2</v>
      </c>
      <c r="HC1336" s="51">
        <f t="shared" si="1171"/>
        <v>1.6119489830483211E-2</v>
      </c>
      <c r="HD1336" s="453">
        <f t="shared" si="1172"/>
        <v>6.9013950257204512E-3</v>
      </c>
      <c r="HE1336" s="184"/>
    </row>
    <row r="1337" spans="201:213">
      <c r="GS1337" s="48">
        <v>9</v>
      </c>
      <c r="GT1337" s="47">
        <v>4</v>
      </c>
      <c r="GU1337" s="99" t="s">
        <v>205</v>
      </c>
      <c r="GV1337" s="93">
        <v>1</v>
      </c>
      <c r="GW1337" s="47" t="s">
        <v>206</v>
      </c>
      <c r="GX1337" s="99" t="str">
        <f t="shared" si="1168"/>
        <v>Qn4</v>
      </c>
      <c r="GY1337" s="48">
        <f t="shared" si="1174"/>
        <v>20</v>
      </c>
      <c r="GZ1337" s="94">
        <f t="shared" si="1175"/>
        <v>2257920</v>
      </c>
      <c r="HA1337" s="95">
        <f t="shared" si="1173"/>
        <v>77.545878507653057</v>
      </c>
      <c r="HB1337" s="51">
        <f t="shared" si="1170"/>
        <v>1.8002064039332435E-2</v>
      </c>
      <c r="HC1337" s="51">
        <f t="shared" si="1171"/>
        <v>4.2985306214621899E-3</v>
      </c>
      <c r="HD1337" s="453">
        <f t="shared" si="1172"/>
        <v>3.0786244295677185E-3</v>
      </c>
      <c r="HE1337" s="184"/>
    </row>
    <row r="1338" spans="201:213">
      <c r="GS1338" s="48">
        <v>9</v>
      </c>
      <c r="GT1338" s="47">
        <v>3</v>
      </c>
      <c r="GU1338" s="99" t="s">
        <v>205</v>
      </c>
      <c r="GV1338" s="93">
        <v>1</v>
      </c>
      <c r="GW1338" s="47" t="s">
        <v>206</v>
      </c>
      <c r="GX1338" s="99" t="str">
        <f t="shared" si="1168"/>
        <v>Qn3</v>
      </c>
      <c r="GY1338" s="48">
        <f t="shared" si="1174"/>
        <v>10</v>
      </c>
      <c r="GZ1338" s="94">
        <f t="shared" si="1175"/>
        <v>18634560</v>
      </c>
      <c r="HA1338" s="95">
        <f t="shared" si="1173"/>
        <v>9.3961107748184016</v>
      </c>
      <c r="HB1338" s="51">
        <f t="shared" si="1170"/>
        <v>0.14857060589603824</v>
      </c>
      <c r="HC1338" s="51">
        <f t="shared" si="1171"/>
        <v>1.7737835436480134E-2</v>
      </c>
      <c r="HD1338" s="453">
        <f t="shared" si="1172"/>
        <v>4.5697702564550732E-2</v>
      </c>
      <c r="HE1338" s="184"/>
    </row>
    <row r="1339" spans="201:213">
      <c r="GS1339" s="48">
        <v>9</v>
      </c>
      <c r="GT1339" s="47">
        <v>2</v>
      </c>
      <c r="GU1339" s="99" t="s">
        <v>205</v>
      </c>
      <c r="GV1339" s="93">
        <v>1</v>
      </c>
      <c r="GW1339" s="47" t="s">
        <v>206</v>
      </c>
      <c r="GX1339" s="99" t="str">
        <f t="shared" si="1168"/>
        <v>Qn2</v>
      </c>
      <c r="GY1339" s="48">
        <f t="shared" si="1174"/>
        <v>0</v>
      </c>
      <c r="GZ1339" s="94">
        <f t="shared" si="1175"/>
        <v>0</v>
      </c>
      <c r="HA1339" s="95">
        <f t="shared" si="1173"/>
        <v>0</v>
      </c>
      <c r="HB1339" s="51">
        <f t="shared" si="1170"/>
        <v>0</v>
      </c>
      <c r="HC1339" s="51">
        <f t="shared" si="1171"/>
        <v>0</v>
      </c>
      <c r="HD1339" s="453">
        <f t="shared" si="1172"/>
        <v>0</v>
      </c>
      <c r="HE1339" s="184"/>
    </row>
    <row r="1340" spans="201:213">
      <c r="GS1340" s="48">
        <v>9</v>
      </c>
      <c r="GT1340" s="47">
        <v>1</v>
      </c>
      <c r="GU1340" s="99" t="s">
        <v>205</v>
      </c>
      <c r="GV1340" s="93">
        <v>1</v>
      </c>
      <c r="GW1340" s="47" t="s">
        <v>206</v>
      </c>
      <c r="GX1340" s="99" t="str">
        <f t="shared" si="1168"/>
        <v>Qn1</v>
      </c>
      <c r="GY1340" s="48">
        <f t="shared" si="1174"/>
        <v>0</v>
      </c>
      <c r="GZ1340" s="94">
        <f t="shared" si="1175"/>
        <v>0</v>
      </c>
      <c r="HA1340" s="95">
        <f t="shared" si="1173"/>
        <v>0</v>
      </c>
      <c r="HB1340" s="51">
        <f t="shared" si="1170"/>
        <v>0</v>
      </c>
      <c r="HC1340" s="51">
        <f t="shared" si="1171"/>
        <v>0</v>
      </c>
      <c r="HD1340" s="453">
        <f t="shared" si="1172"/>
        <v>0</v>
      </c>
      <c r="HE1340" s="184"/>
    </row>
    <row r="1341" spans="201:213">
      <c r="GS1341" s="48">
        <v>10</v>
      </c>
      <c r="GT1341" s="47">
        <v>5</v>
      </c>
      <c r="GU1341" s="99" t="s">
        <v>205</v>
      </c>
      <c r="GV1341" s="93">
        <v>1</v>
      </c>
      <c r="GW1341" s="47" t="s">
        <v>206</v>
      </c>
      <c r="GX1341" s="99" t="str">
        <f t="shared" si="1168"/>
        <v>Jk5</v>
      </c>
      <c r="GY1341" s="48">
        <f t="shared" si="1174"/>
        <v>100</v>
      </c>
      <c r="GZ1341" s="94">
        <f t="shared" si="1175"/>
        <v>2090880</v>
      </c>
      <c r="HA1341" s="95">
        <f t="shared" si="1173"/>
        <v>83.741003787878782</v>
      </c>
      <c r="HB1341" s="51">
        <f t="shared" si="1170"/>
        <v>1.6670278689483863E-2</v>
      </c>
      <c r="HC1341" s="51">
        <f t="shared" si="1171"/>
        <v>1.9902635402943555E-2</v>
      </c>
      <c r="HD1341" s="453">
        <f t="shared" si="1172"/>
        <v>8.5211101848181089E-3</v>
      </c>
      <c r="HE1341" s="184"/>
    </row>
    <row r="1342" spans="201:213">
      <c r="GS1342" s="48">
        <v>10</v>
      </c>
      <c r="GT1342" s="47">
        <v>4</v>
      </c>
      <c r="GU1342" s="99" t="s">
        <v>205</v>
      </c>
      <c r="GV1342" s="93">
        <v>1</v>
      </c>
      <c r="GW1342" s="47" t="s">
        <v>206</v>
      </c>
      <c r="GX1342" s="99" t="str">
        <f t="shared" si="1168"/>
        <v>Jk4</v>
      </c>
      <c r="GY1342" s="48">
        <f t="shared" si="1174"/>
        <v>20</v>
      </c>
      <c r="GZ1342" s="94">
        <f t="shared" si="1175"/>
        <v>4460544</v>
      </c>
      <c r="HA1342" s="95">
        <f t="shared" si="1173"/>
        <v>39.25359552556818</v>
      </c>
      <c r="HB1342" s="51">
        <f t="shared" si="1170"/>
        <v>3.5563261204232241E-2</v>
      </c>
      <c r="HC1342" s="51">
        <f t="shared" si="1171"/>
        <v>8.4917911052559171E-3</v>
      </c>
      <c r="HD1342" s="453">
        <f t="shared" si="1172"/>
        <v>6.0818539751460229E-3</v>
      </c>
      <c r="HE1342" s="184"/>
    </row>
    <row r="1343" spans="201:213">
      <c r="GS1343" s="48">
        <v>10</v>
      </c>
      <c r="GT1343" s="47">
        <v>3</v>
      </c>
      <c r="GU1343" s="99" t="s">
        <v>205</v>
      </c>
      <c r="GV1343" s="93">
        <v>1</v>
      </c>
      <c r="GW1343" s="47" t="s">
        <v>206</v>
      </c>
      <c r="GX1343" s="99" t="str">
        <f t="shared" si="1168"/>
        <v>Jk3</v>
      </c>
      <c r="GY1343" s="48">
        <f t="shared" si="1174"/>
        <v>10</v>
      </c>
      <c r="GZ1343" s="94">
        <f t="shared" si="1175"/>
        <v>4913568</v>
      </c>
      <c r="HA1343" s="95">
        <f t="shared" si="1173"/>
        <v>35.634469696969695</v>
      </c>
      <c r="HB1343" s="51">
        <f t="shared" si="1170"/>
        <v>3.9175154920287079E-2</v>
      </c>
      <c r="HC1343" s="51">
        <f t="shared" si="1171"/>
        <v>4.6771193196917353E-3</v>
      </c>
      <c r="HD1343" s="453">
        <f t="shared" si="1172"/>
        <v>1.2049587915931173E-2</v>
      </c>
      <c r="HE1343" s="184"/>
    </row>
    <row r="1344" spans="201:213">
      <c r="GS1344" s="48">
        <v>10</v>
      </c>
      <c r="GT1344" s="47">
        <v>2</v>
      </c>
      <c r="GU1344" s="99" t="s">
        <v>205</v>
      </c>
      <c r="GV1344" s="93">
        <v>1</v>
      </c>
      <c r="GW1344" s="47" t="s">
        <v>206</v>
      </c>
      <c r="GX1344" s="99" t="str">
        <f t="shared" si="1168"/>
        <v>Jk2</v>
      </c>
      <c r="GY1344" s="48">
        <f t="shared" si="1174"/>
        <v>0</v>
      </c>
      <c r="GZ1344" s="94">
        <f t="shared" si="1175"/>
        <v>0</v>
      </c>
      <c r="HA1344" s="95">
        <f t="shared" si="1173"/>
        <v>0</v>
      </c>
      <c r="HB1344" s="51">
        <f t="shared" si="1170"/>
        <v>0</v>
      </c>
      <c r="HC1344" s="51">
        <f t="shared" si="1171"/>
        <v>0</v>
      </c>
      <c r="HD1344" s="453">
        <f t="shared" si="1172"/>
        <v>0</v>
      </c>
      <c r="HE1344" s="184"/>
    </row>
    <row r="1345" spans="201:213">
      <c r="GS1345" s="48">
        <v>10</v>
      </c>
      <c r="GT1345" s="47">
        <v>1</v>
      </c>
      <c r="GU1345" s="99" t="s">
        <v>205</v>
      </c>
      <c r="GV1345" s="93">
        <v>1</v>
      </c>
      <c r="GW1345" s="47" t="s">
        <v>206</v>
      </c>
      <c r="GX1345" s="99" t="str">
        <f t="shared" si="1168"/>
        <v>Jk1</v>
      </c>
      <c r="GY1345" s="48">
        <f t="shared" si="1174"/>
        <v>0</v>
      </c>
      <c r="GZ1345" s="94">
        <f t="shared" si="1175"/>
        <v>0</v>
      </c>
      <c r="HA1345" s="95">
        <f t="shared" si="1173"/>
        <v>0</v>
      </c>
      <c r="HB1345" s="51">
        <f t="shared" si="1170"/>
        <v>0</v>
      </c>
      <c r="HC1345" s="51">
        <f t="shared" si="1171"/>
        <v>0</v>
      </c>
      <c r="HD1345" s="453">
        <f t="shared" si="1172"/>
        <v>0</v>
      </c>
      <c r="HE1345" s="184"/>
    </row>
    <row r="1346" spans="201:213">
      <c r="GS1346" s="48">
        <v>11</v>
      </c>
      <c r="GT1346" s="47">
        <v>5</v>
      </c>
      <c r="GU1346" s="99" t="s">
        <v>205</v>
      </c>
      <c r="GV1346" s="93">
        <v>1</v>
      </c>
      <c r="GW1346" s="47" t="s">
        <v>206</v>
      </c>
      <c r="GX1346" s="99" t="str">
        <f t="shared" si="1168"/>
        <v>Te5</v>
      </c>
      <c r="GY1346" s="48">
        <f t="shared" si="1174"/>
        <v>100</v>
      </c>
      <c r="GZ1346" s="94">
        <f t="shared" si="1175"/>
        <v>1347840</v>
      </c>
      <c r="HA1346" s="95">
        <f t="shared" si="1173"/>
        <v>129.90591613247864</v>
      </c>
      <c r="HB1346" s="51">
        <f t="shared" si="1170"/>
        <v>1.0746130064295383E-2</v>
      </c>
      <c r="HC1346" s="51">
        <f t="shared" si="1171"/>
        <v>1.2829798028343779E-2</v>
      </c>
      <c r="HD1346" s="453">
        <f t="shared" si="1172"/>
        <v>5.4929470612877064E-3</v>
      </c>
      <c r="HE1346" s="184"/>
    </row>
    <row r="1347" spans="201:213">
      <c r="GS1347" s="48">
        <v>11</v>
      </c>
      <c r="GT1347" s="47">
        <v>4</v>
      </c>
      <c r="GU1347" s="99" t="s">
        <v>205</v>
      </c>
      <c r="GV1347" s="93">
        <v>1</v>
      </c>
      <c r="GW1347" s="47" t="s">
        <v>206</v>
      </c>
      <c r="GX1347" s="99" t="str">
        <f t="shared" si="1168"/>
        <v>Te4</v>
      </c>
      <c r="GY1347" s="48">
        <f t="shared" si="1174"/>
        <v>20</v>
      </c>
      <c r="GZ1347" s="94">
        <f t="shared" si="1175"/>
        <v>2875392</v>
      </c>
      <c r="HA1347" s="95">
        <f t="shared" si="1173"/>
        <v>60.893398187099358</v>
      </c>
      <c r="HB1347" s="51">
        <f t="shared" si="1170"/>
        <v>2.2925077470496817E-2</v>
      </c>
      <c r="HC1347" s="51">
        <f t="shared" si="1171"/>
        <v>5.4740471587600122E-3</v>
      </c>
      <c r="HD1347" s="453">
        <f t="shared" si="1172"/>
        <v>3.9205339674495019E-3</v>
      </c>
      <c r="HE1347" s="184"/>
    </row>
    <row r="1348" spans="201:213">
      <c r="GS1348" s="48">
        <v>11</v>
      </c>
      <c r="GT1348" s="47">
        <v>3</v>
      </c>
      <c r="GU1348" s="99" t="s">
        <v>205</v>
      </c>
      <c r="GV1348" s="93">
        <v>1</v>
      </c>
      <c r="GW1348" s="47" t="s">
        <v>206</v>
      </c>
      <c r="GX1348" s="99" t="str">
        <f t="shared" si="1168"/>
        <v>Te3</v>
      </c>
      <c r="GY1348" s="48">
        <f t="shared" si="1174"/>
        <v>10</v>
      </c>
      <c r="GZ1348" s="94">
        <f t="shared" si="1175"/>
        <v>2727504</v>
      </c>
      <c r="HA1348" s="95">
        <f t="shared" si="1173"/>
        <v>64.195099255583131</v>
      </c>
      <c r="HB1348" s="51">
        <f t="shared" si="1170"/>
        <v>2.1745988199553295E-2</v>
      </c>
      <c r="HC1348" s="51">
        <f t="shared" si="1171"/>
        <v>2.5962521843467894E-3</v>
      </c>
      <c r="HD1348" s="453">
        <f t="shared" si="1172"/>
        <v>6.6886830993392061E-3</v>
      </c>
      <c r="HE1348" s="184"/>
    </row>
    <row r="1349" spans="201:213">
      <c r="GS1349" s="48">
        <v>11</v>
      </c>
      <c r="GT1349" s="47">
        <v>2</v>
      </c>
      <c r="GU1349" s="99" t="s">
        <v>205</v>
      </c>
      <c r="GV1349" s="93">
        <v>1</v>
      </c>
      <c r="GW1349" s="47" t="s">
        <v>206</v>
      </c>
      <c r="GX1349" s="99" t="str">
        <f t="shared" si="1168"/>
        <v>Te2</v>
      </c>
      <c r="GY1349" s="48">
        <f t="shared" si="1174"/>
        <v>0</v>
      </c>
      <c r="GZ1349" s="94">
        <f t="shared" si="1175"/>
        <v>0</v>
      </c>
      <c r="HA1349" s="95">
        <f t="shared" si="1173"/>
        <v>0</v>
      </c>
      <c r="HB1349" s="51">
        <f t="shared" si="1170"/>
        <v>0</v>
      </c>
      <c r="HC1349" s="51">
        <f t="shared" si="1171"/>
        <v>0</v>
      </c>
      <c r="HD1349" s="453">
        <f t="shared" si="1172"/>
        <v>0</v>
      </c>
      <c r="HE1349" s="184"/>
    </row>
    <row r="1350" spans="201:213">
      <c r="GS1350" s="48">
        <v>11</v>
      </c>
      <c r="GT1350" s="47">
        <v>1</v>
      </c>
      <c r="GU1350" s="99" t="s">
        <v>205</v>
      </c>
      <c r="GV1350" s="93">
        <v>1</v>
      </c>
      <c r="GW1350" s="47" t="s">
        <v>206</v>
      </c>
      <c r="GX1350" s="99" t="str">
        <f t="shared" si="1168"/>
        <v>Te1</v>
      </c>
      <c r="GY1350" s="48">
        <f t="shared" si="1174"/>
        <v>0</v>
      </c>
      <c r="GZ1350" s="94">
        <f t="shared" si="1175"/>
        <v>0</v>
      </c>
      <c r="HA1350" s="95">
        <f t="shared" si="1173"/>
        <v>0</v>
      </c>
      <c r="HB1350" s="51">
        <f t="shared" si="1170"/>
        <v>0</v>
      </c>
      <c r="HC1350" s="51">
        <f t="shared" si="1171"/>
        <v>0</v>
      </c>
      <c r="HD1350" s="453">
        <f t="shared" si="1172"/>
        <v>0</v>
      </c>
      <c r="HE1350" s="184"/>
    </row>
    <row r="1351" spans="201:213">
      <c r="GS1351" s="48">
        <v>12</v>
      </c>
      <c r="GT1351" s="47">
        <v>5</v>
      </c>
      <c r="GU1351" s="99" t="s">
        <v>205</v>
      </c>
      <c r="GV1351" s="93">
        <v>1</v>
      </c>
      <c r="GW1351" s="47" t="s">
        <v>206</v>
      </c>
      <c r="GX1351" s="99" t="str">
        <f t="shared" si="1168"/>
        <v>Nn5</v>
      </c>
      <c r="GY1351" s="48">
        <f t="shared" si="1174"/>
        <v>100</v>
      </c>
      <c r="GZ1351" s="94">
        <f t="shared" si="1175"/>
        <v>1492992</v>
      </c>
      <c r="HA1351" s="95">
        <f t="shared" si="1173"/>
        <v>117.27617428626543</v>
      </c>
      <c r="HB1351" s="51">
        <f t="shared" si="1170"/>
        <v>1.1903405609681039E-2</v>
      </c>
      <c r="HC1351" s="51">
        <f t="shared" si="1171"/>
        <v>1.4211468585242339E-2</v>
      </c>
      <c r="HD1351" s="453">
        <f t="shared" si="1172"/>
        <v>6.0844952063494589E-3</v>
      </c>
      <c r="HE1351" s="184"/>
    </row>
    <row r="1352" spans="201:213">
      <c r="GS1352" s="48">
        <v>12</v>
      </c>
      <c r="GT1352" s="47">
        <v>4</v>
      </c>
      <c r="GU1352" s="99" t="s">
        <v>205</v>
      </c>
      <c r="GV1352" s="93">
        <v>1</v>
      </c>
      <c r="GW1352" s="47" t="s">
        <v>206</v>
      </c>
      <c r="GX1352" s="99" t="str">
        <f t="shared" si="1168"/>
        <v>Nn4</v>
      </c>
      <c r="GY1352" s="48">
        <f t="shared" si="1174"/>
        <v>20</v>
      </c>
      <c r="GZ1352" s="94">
        <f t="shared" si="1175"/>
        <v>10202112</v>
      </c>
      <c r="HA1352" s="95">
        <f t="shared" si="1173"/>
        <v>17.16236696872177</v>
      </c>
      <c r="HB1352" s="51">
        <f t="shared" si="1170"/>
        <v>8.1339938332820438E-2</v>
      </c>
      <c r="HC1352" s="51">
        <f t="shared" si="1171"/>
        <v>1.9422340399831199E-2</v>
      </c>
      <c r="HD1352" s="453">
        <f t="shared" si="1172"/>
        <v>1.3910356096046793E-2</v>
      </c>
      <c r="HE1352" s="184"/>
    </row>
    <row r="1353" spans="201:213">
      <c r="GS1353" s="48">
        <v>12</v>
      </c>
      <c r="GT1353" s="47">
        <v>3</v>
      </c>
      <c r="GU1353" s="99" t="s">
        <v>205</v>
      </c>
      <c r="GV1353" s="93">
        <v>1</v>
      </c>
      <c r="GW1353" s="47" t="s">
        <v>206</v>
      </c>
      <c r="GX1353" s="99" t="str">
        <f t="shared" si="1168"/>
        <v>Nn3</v>
      </c>
      <c r="GY1353" s="48">
        <f t="shared" si="1174"/>
        <v>10</v>
      </c>
      <c r="GZ1353" s="94">
        <f t="shared" si="1175"/>
        <v>12994560</v>
      </c>
      <c r="HA1353" s="95">
        <f t="shared" si="1173"/>
        <v>13.474283854166666</v>
      </c>
      <c r="HB1353" s="51">
        <f t="shared" si="1170"/>
        <v>0.1036037154916683</v>
      </c>
      <c r="HC1353" s="51">
        <f t="shared" si="1171"/>
        <v>1.2369241176044259E-2</v>
      </c>
      <c r="HD1353" s="453">
        <f t="shared" si="1172"/>
        <v>3.1866678785933689E-2</v>
      </c>
      <c r="HE1353" s="184"/>
    </row>
    <row r="1354" spans="201:213">
      <c r="GS1354" s="48">
        <v>12</v>
      </c>
      <c r="GT1354" s="47">
        <v>2</v>
      </c>
      <c r="GU1354" s="99" t="s">
        <v>205</v>
      </c>
      <c r="GV1354" s="93">
        <v>1</v>
      </c>
      <c r="GW1354" s="47" t="s">
        <v>206</v>
      </c>
      <c r="GX1354" s="99" t="str">
        <f t="shared" si="1168"/>
        <v>Nn2</v>
      </c>
      <c r="GY1354" s="48">
        <f t="shared" si="1174"/>
        <v>0</v>
      </c>
      <c r="GZ1354" s="94">
        <f t="shared" si="1175"/>
        <v>0</v>
      </c>
      <c r="HA1354" s="95">
        <f t="shared" si="1173"/>
        <v>0</v>
      </c>
      <c r="HB1354" s="51">
        <f t="shared" si="1170"/>
        <v>0</v>
      </c>
      <c r="HC1354" s="51">
        <f t="shared" si="1171"/>
        <v>0</v>
      </c>
      <c r="HD1354" s="453">
        <f t="shared" si="1172"/>
        <v>0</v>
      </c>
      <c r="HE1354" s="184"/>
    </row>
    <row r="1355" spans="201:213">
      <c r="GS1355" s="48">
        <v>12</v>
      </c>
      <c r="GT1355" s="47">
        <v>1</v>
      </c>
      <c r="GU1355" s="99" t="s">
        <v>205</v>
      </c>
      <c r="GV1355" s="93">
        <v>1</v>
      </c>
      <c r="GW1355" s="47" t="s">
        <v>206</v>
      </c>
      <c r="GX1355" s="99" t="str">
        <f t="shared" si="1168"/>
        <v>Nn1</v>
      </c>
      <c r="GY1355" s="48">
        <f t="shared" si="1174"/>
        <v>0</v>
      </c>
      <c r="GZ1355" s="94">
        <f t="shared" si="1175"/>
        <v>0</v>
      </c>
      <c r="HA1355" s="95">
        <f t="shared" si="1173"/>
        <v>0</v>
      </c>
      <c r="HB1355" s="51">
        <f t="shared" si="1170"/>
        <v>0</v>
      </c>
      <c r="HC1355" s="51">
        <f t="shared" si="1171"/>
        <v>0</v>
      </c>
      <c r="HD1355" s="453">
        <f t="shared" si="1172"/>
        <v>0</v>
      </c>
      <c r="HE1355" s="184"/>
    </row>
    <row r="1356" spans="201:213">
      <c r="GS1356" s="48">
        <v>13</v>
      </c>
      <c r="GT1356" s="47">
        <v>5</v>
      </c>
      <c r="GU1356" s="99" t="s">
        <v>205</v>
      </c>
      <c r="GV1356" s="93">
        <v>1</v>
      </c>
      <c r="GW1356" s="141" t="s">
        <v>130</v>
      </c>
      <c r="GX1356" s="99" t="str">
        <f t="shared" si="1168"/>
        <v>Sc5</v>
      </c>
      <c r="GY1356" s="48">
        <f t="shared" si="1174"/>
        <v>1800</v>
      </c>
      <c r="GZ1356" s="94">
        <f t="shared" si="1175"/>
        <v>1152</v>
      </c>
      <c r="HA1356" s="95">
        <f t="shared" si="1173"/>
        <v>151989.921875</v>
      </c>
      <c r="HB1356" s="51">
        <f t="shared" si="1170"/>
        <v>9.1847265506798137E-6</v>
      </c>
      <c r="HC1356" s="51">
        <f t="shared" si="1171"/>
        <v>1.9738150812836583E-4</v>
      </c>
      <c r="HD1356" s="453">
        <f t="shared" si="1172"/>
        <v>5.6014193879703458E-3</v>
      </c>
      <c r="HE1356" s="185"/>
    </row>
    <row r="1357" spans="201:213">
      <c r="GS1357" s="48">
        <v>13</v>
      </c>
      <c r="GT1357" s="47">
        <v>4</v>
      </c>
      <c r="GU1357" s="99" t="s">
        <v>205</v>
      </c>
      <c r="GV1357" s="93">
        <v>1</v>
      </c>
      <c r="GW1357" s="141" t="s">
        <v>130</v>
      </c>
      <c r="GX1357" s="99" t="str">
        <f t="shared" si="1168"/>
        <v>Sc4</v>
      </c>
      <c r="GY1357" s="48">
        <f t="shared" si="1174"/>
        <v>600</v>
      </c>
      <c r="GZ1357" s="94">
        <f t="shared" si="1175"/>
        <v>62208</v>
      </c>
      <c r="HA1357" s="95">
        <f t="shared" si="1173"/>
        <v>2814.6281828703704</v>
      </c>
      <c r="HB1357" s="51">
        <f t="shared" si="1170"/>
        <v>4.9597523373670995E-4</v>
      </c>
      <c r="HC1357" s="51">
        <f t="shared" si="1171"/>
        <v>3.5528671463105847E-3</v>
      </c>
      <c r="HD1357" s="453">
        <f t="shared" si="1172"/>
        <v>2.9928222994147213E-2</v>
      </c>
      <c r="HE1357" s="185"/>
    </row>
    <row r="1358" spans="201:213">
      <c r="GS1358" s="48">
        <v>13</v>
      </c>
      <c r="GT1358" s="47">
        <v>3</v>
      </c>
      <c r="GU1358" s="99" t="s">
        <v>205</v>
      </c>
      <c r="GV1358" s="93">
        <v>1</v>
      </c>
      <c r="GW1358" s="141" t="s">
        <v>130</v>
      </c>
      <c r="GX1358" s="99" t="str">
        <f t="shared" si="1168"/>
        <v>Sc3</v>
      </c>
      <c r="GY1358" s="48">
        <f t="shared" si="1174"/>
        <v>120</v>
      </c>
      <c r="GZ1358" s="94">
        <f t="shared" si="1175"/>
        <v>1286584</v>
      </c>
      <c r="HA1358" s="95">
        <f t="shared" si="1173"/>
        <v>136.09091205859858</v>
      </c>
      <c r="HB1358" s="51">
        <f t="shared" si="1170"/>
        <v>1.0257744986527637E-2</v>
      </c>
      <c r="HC1358" s="51">
        <f t="shared" si="1171"/>
        <v>1.4696058463763045E-2</v>
      </c>
      <c r="HD1358" s="453">
        <f t="shared" si="1172"/>
        <v>1.0197813916415095E-2</v>
      </c>
      <c r="HE1358" s="184"/>
    </row>
    <row r="1359" spans="201:213">
      <c r="GS1359" s="48">
        <v>13</v>
      </c>
      <c r="GT1359" s="47">
        <v>2</v>
      </c>
      <c r="GU1359" s="99" t="s">
        <v>205</v>
      </c>
      <c r="GV1359" s="93">
        <v>1</v>
      </c>
      <c r="GW1359" s="141" t="s">
        <v>130</v>
      </c>
      <c r="GX1359" s="99" t="str">
        <f t="shared" si="1168"/>
        <v>Sc2</v>
      </c>
      <c r="GY1359" s="48">
        <f t="shared" si="1174"/>
        <v>0</v>
      </c>
      <c r="GZ1359" s="94">
        <f t="shared" si="1175"/>
        <v>0</v>
      </c>
      <c r="HA1359" s="95">
        <f t="shared" si="1173"/>
        <v>0</v>
      </c>
      <c r="HB1359" s="51">
        <f t="shared" si="1170"/>
        <v>0</v>
      </c>
      <c r="HC1359" s="51">
        <f t="shared" si="1171"/>
        <v>0</v>
      </c>
      <c r="HD1359" s="453">
        <f t="shared" si="1172"/>
        <v>0</v>
      </c>
      <c r="HE1359" s="184"/>
    </row>
    <row r="1360" spans="201:213">
      <c r="GS1360" s="48">
        <v>1</v>
      </c>
      <c r="GT1360" s="47">
        <v>5</v>
      </c>
      <c r="GU1360" s="97" t="s">
        <v>240</v>
      </c>
      <c r="GV1360" s="93">
        <f>+$GU$1293</f>
        <v>10</v>
      </c>
      <c r="GW1360" s="47" t="s">
        <v>206</v>
      </c>
      <c r="GX1360" s="99" t="str">
        <f t="shared" ref="GX1360:GX1423" si="1176">CONCATENATE(INDEX($AV$4:$AV$16,MATCH(GS1360,$AT$4:$AT$16,0)),GT1360)</f>
        <v>Wd5</v>
      </c>
      <c r="GY1360" s="48">
        <f t="shared" si="1174"/>
        <v>0</v>
      </c>
      <c r="GZ1360" s="306">
        <f t="shared" ref="GZ1360:GZ1391" si="1177">SUMIF($FY$86:$FY$159,GX1360,$GM$86:$GM$159)*$GX$1292/$AN$56*$AN$4/$AN$42</f>
        <v>0</v>
      </c>
      <c r="HA1360" s="95">
        <f>IF(GZ1360=0,0,$AN$4/GZ1360)</f>
        <v>0</v>
      </c>
      <c r="HB1360" s="51">
        <f t="shared" ref="HB1360:HB1423" si="1178">GZ1360/$GZ$306</f>
        <v>0</v>
      </c>
      <c r="HC1360" s="51">
        <f t="shared" ref="HC1360:HC1423" si="1179">PRODUCT(GY1360:GZ1360)/$AN$4/$AM$19</f>
        <v>0</v>
      </c>
      <c r="HD1360" s="453">
        <f t="shared" ref="HD1360:HD1423" si="1180">(GY1360/$AM$19-HC$931)^2*GZ1360/$AN$4</f>
        <v>0</v>
      </c>
      <c r="HE1360" s="184"/>
    </row>
    <row r="1361" spans="201:213">
      <c r="GS1361" s="48">
        <v>1</v>
      </c>
      <c r="GT1361" s="47">
        <v>4</v>
      </c>
      <c r="GU1361" s="97" t="s">
        <v>240</v>
      </c>
      <c r="GV1361" s="93">
        <f t="shared" ref="GV1361:GV1423" si="1181">+$GU$1293</f>
        <v>10</v>
      </c>
      <c r="GW1361" s="47" t="s">
        <v>206</v>
      </c>
      <c r="GX1361" s="99" t="str">
        <f t="shared" si="1176"/>
        <v>Wd4</v>
      </c>
      <c r="GY1361" s="48">
        <f t="shared" si="1174"/>
        <v>0</v>
      </c>
      <c r="GZ1361" s="306">
        <f t="shared" si="1177"/>
        <v>0</v>
      </c>
      <c r="HA1361" s="95">
        <f t="shared" ref="HA1361:HA1423" si="1182">IF(GZ1361=0,0,$AN$4/GZ1361)</f>
        <v>0</v>
      </c>
      <c r="HB1361" s="51">
        <f t="shared" si="1178"/>
        <v>0</v>
      </c>
      <c r="HC1361" s="51">
        <f t="shared" si="1179"/>
        <v>0</v>
      </c>
      <c r="HD1361" s="453">
        <f t="shared" si="1180"/>
        <v>0</v>
      </c>
      <c r="HE1361" s="184"/>
    </row>
    <row r="1362" spans="201:213">
      <c r="GS1362" s="48">
        <v>1</v>
      </c>
      <c r="GT1362" s="47">
        <v>3</v>
      </c>
      <c r="GU1362" s="97" t="s">
        <v>240</v>
      </c>
      <c r="GV1362" s="93">
        <f t="shared" si="1181"/>
        <v>10</v>
      </c>
      <c r="GW1362" s="47" t="s">
        <v>206</v>
      </c>
      <c r="GX1362" s="99" t="str">
        <f t="shared" si="1176"/>
        <v>Wd3</v>
      </c>
      <c r="GY1362" s="48">
        <f t="shared" si="1174"/>
        <v>0</v>
      </c>
      <c r="GZ1362" s="306">
        <f t="shared" si="1177"/>
        <v>0</v>
      </c>
      <c r="HA1362" s="95">
        <f t="shared" si="1182"/>
        <v>0</v>
      </c>
      <c r="HB1362" s="51">
        <f t="shared" si="1178"/>
        <v>0</v>
      </c>
      <c r="HC1362" s="51">
        <f t="shared" si="1179"/>
        <v>0</v>
      </c>
      <c r="HD1362" s="453">
        <f t="shared" si="1180"/>
        <v>0</v>
      </c>
      <c r="HE1362" s="68"/>
    </row>
    <row r="1363" spans="201:213">
      <c r="GS1363" s="48">
        <v>1</v>
      </c>
      <c r="GT1363" s="47">
        <v>2</v>
      </c>
      <c r="GU1363" s="97" t="s">
        <v>240</v>
      </c>
      <c r="GV1363" s="93">
        <f t="shared" si="1181"/>
        <v>10</v>
      </c>
      <c r="GW1363" s="47" t="s">
        <v>206</v>
      </c>
      <c r="GX1363" s="99" t="str">
        <f t="shared" si="1176"/>
        <v>Wd2</v>
      </c>
      <c r="GY1363" s="48">
        <f t="shared" si="1174"/>
        <v>0</v>
      </c>
      <c r="GZ1363" s="306">
        <f t="shared" si="1177"/>
        <v>0</v>
      </c>
      <c r="HA1363" s="95">
        <f t="shared" si="1182"/>
        <v>0</v>
      </c>
      <c r="HB1363" s="51">
        <f t="shared" si="1178"/>
        <v>0</v>
      </c>
      <c r="HC1363" s="51">
        <f t="shared" si="1179"/>
        <v>0</v>
      </c>
      <c r="HD1363" s="453">
        <f t="shared" si="1180"/>
        <v>0</v>
      </c>
      <c r="HE1363" s="68"/>
    </row>
    <row r="1364" spans="201:213">
      <c r="GS1364" s="48">
        <v>1</v>
      </c>
      <c r="GT1364" s="47">
        <v>1</v>
      </c>
      <c r="GU1364" s="97" t="s">
        <v>240</v>
      </c>
      <c r="GV1364" s="93">
        <f t="shared" si="1181"/>
        <v>10</v>
      </c>
      <c r="GW1364" s="47" t="s">
        <v>206</v>
      </c>
      <c r="GX1364" s="99" t="str">
        <f t="shared" si="1176"/>
        <v>Wd1</v>
      </c>
      <c r="GY1364" s="48">
        <f t="shared" si="1174"/>
        <v>0</v>
      </c>
      <c r="GZ1364" s="306">
        <f t="shared" si="1177"/>
        <v>0</v>
      </c>
      <c r="HA1364" s="95">
        <f t="shared" si="1182"/>
        <v>0</v>
      </c>
      <c r="HB1364" s="51">
        <f t="shared" si="1178"/>
        <v>0</v>
      </c>
      <c r="HC1364" s="51">
        <f t="shared" si="1179"/>
        <v>0</v>
      </c>
      <c r="HD1364" s="453">
        <f t="shared" si="1180"/>
        <v>0</v>
      </c>
      <c r="HE1364" s="68"/>
    </row>
    <row r="1365" spans="201:213">
      <c r="GS1365" s="48">
        <v>2</v>
      </c>
      <c r="GT1365" s="47">
        <v>5</v>
      </c>
      <c r="GU1365" s="97" t="s">
        <v>240</v>
      </c>
      <c r="GV1365" s="93">
        <f t="shared" si="1181"/>
        <v>10</v>
      </c>
      <c r="GW1365" s="47" t="s">
        <v>206</v>
      </c>
      <c r="GX1365" s="99" t="str">
        <f t="shared" si="1176"/>
        <v>Pa5</v>
      </c>
      <c r="GY1365" s="48">
        <f t="shared" ref="GY1365:GY1428" si="1183">INDEX($AW$44:$BA$56,GS1365,GT1365)*GV1365*IF(GW1365="Scatter",$AM$19,1)</f>
        <v>20000</v>
      </c>
      <c r="GZ1365" s="306">
        <f t="shared" si="1177"/>
        <v>385.16415511772976</v>
      </c>
      <c r="HA1365" s="95">
        <f t="shared" si="1182"/>
        <v>454591.60120048304</v>
      </c>
      <c r="HB1365" s="51">
        <f t="shared" si="1178"/>
        <v>3.070857154409697E-6</v>
      </c>
      <c r="HC1365" s="51">
        <f t="shared" si="1179"/>
        <v>7.3325889095414095E-4</v>
      </c>
      <c r="HD1365" s="453">
        <f t="shared" si="1180"/>
        <v>0.24321572958191046</v>
      </c>
      <c r="HE1365" s="68"/>
    </row>
    <row r="1366" spans="201:213">
      <c r="GS1366" s="48">
        <v>2</v>
      </c>
      <c r="GT1366" s="47">
        <v>4</v>
      </c>
      <c r="GU1366" s="97" t="s">
        <v>240</v>
      </c>
      <c r="GV1366" s="93">
        <f t="shared" si="1181"/>
        <v>10</v>
      </c>
      <c r="GW1366" s="47" t="s">
        <v>206</v>
      </c>
      <c r="GX1366" s="99" t="str">
        <f t="shared" si="1176"/>
        <v>Pa4</v>
      </c>
      <c r="GY1366" s="48">
        <f t="shared" si="1183"/>
        <v>5000</v>
      </c>
      <c r="GZ1366" s="306">
        <f t="shared" si="1177"/>
        <v>2535.6640211917215</v>
      </c>
      <c r="HA1366" s="95">
        <f t="shared" si="1182"/>
        <v>69051.888789946781</v>
      </c>
      <c r="HB1366" s="51">
        <f t="shared" si="1178"/>
        <v>2.0216476266530511E-5</v>
      </c>
      <c r="HC1366" s="51">
        <f t="shared" si="1179"/>
        <v>1.2068219246953572E-3</v>
      </c>
      <c r="HD1366" s="453">
        <f t="shared" si="1180"/>
        <v>9.859441153051858E-2</v>
      </c>
      <c r="HE1366" s="68"/>
    </row>
    <row r="1367" spans="201:213">
      <c r="GS1367" s="48">
        <v>2</v>
      </c>
      <c r="GT1367" s="47">
        <v>3</v>
      </c>
      <c r="GU1367" s="97" t="s">
        <v>240</v>
      </c>
      <c r="GV1367" s="93">
        <f t="shared" si="1181"/>
        <v>10</v>
      </c>
      <c r="GW1367" s="47" t="s">
        <v>206</v>
      </c>
      <c r="GX1367" s="99" t="str">
        <f t="shared" si="1176"/>
        <v>Pa3</v>
      </c>
      <c r="GY1367" s="48">
        <f t="shared" si="1183"/>
        <v>1000</v>
      </c>
      <c r="GZ1367" s="306">
        <f t="shared" si="1177"/>
        <v>7886.2360760355168</v>
      </c>
      <c r="HA1367" s="95">
        <f t="shared" si="1182"/>
        <v>22202.276004907599</v>
      </c>
      <c r="HB1367" s="51">
        <f t="shared" si="1178"/>
        <v>6.2875800236538543E-5</v>
      </c>
      <c r="HC1367" s="51">
        <f t="shared" si="1179"/>
        <v>7.5067378961430177E-4</v>
      </c>
      <c r="HD1367" s="453">
        <f t="shared" si="1180"/>
        <v>1.1307643536766056E-2</v>
      </c>
      <c r="HE1367" s="68"/>
    </row>
    <row r="1368" spans="201:213">
      <c r="GS1368" s="48">
        <v>2</v>
      </c>
      <c r="GT1368" s="47">
        <v>2</v>
      </c>
      <c r="GU1368" s="97" t="s">
        <v>240</v>
      </c>
      <c r="GV1368" s="93">
        <f t="shared" si="1181"/>
        <v>10</v>
      </c>
      <c r="GW1368" s="47" t="s">
        <v>206</v>
      </c>
      <c r="GX1368" s="99" t="str">
        <f t="shared" si="1176"/>
        <v>Pa2</v>
      </c>
      <c r="GY1368" s="48">
        <f t="shared" si="1183"/>
        <v>0</v>
      </c>
      <c r="GZ1368" s="306">
        <f t="shared" si="1177"/>
        <v>0</v>
      </c>
      <c r="HA1368" s="95">
        <f t="shared" si="1182"/>
        <v>0</v>
      </c>
      <c r="HB1368" s="51">
        <f t="shared" si="1178"/>
        <v>0</v>
      </c>
      <c r="HC1368" s="51">
        <f t="shared" si="1179"/>
        <v>0</v>
      </c>
      <c r="HD1368" s="453">
        <f t="shared" si="1180"/>
        <v>0</v>
      </c>
      <c r="HE1368" s="68"/>
    </row>
    <row r="1369" spans="201:213">
      <c r="GS1369" s="48">
        <v>2</v>
      </c>
      <c r="GT1369" s="47">
        <v>1</v>
      </c>
      <c r="GU1369" s="97" t="s">
        <v>240</v>
      </c>
      <c r="GV1369" s="93">
        <f t="shared" si="1181"/>
        <v>10</v>
      </c>
      <c r="GW1369" s="47" t="s">
        <v>206</v>
      </c>
      <c r="GX1369" s="99" t="str">
        <f t="shared" si="1176"/>
        <v>Pa1</v>
      </c>
      <c r="GY1369" s="48">
        <f t="shared" si="1183"/>
        <v>0</v>
      </c>
      <c r="GZ1369" s="306">
        <f t="shared" si="1177"/>
        <v>0</v>
      </c>
      <c r="HA1369" s="95">
        <f t="shared" si="1182"/>
        <v>0</v>
      </c>
      <c r="HB1369" s="51">
        <f t="shared" si="1178"/>
        <v>0</v>
      </c>
      <c r="HC1369" s="51">
        <f t="shared" si="1179"/>
        <v>0</v>
      </c>
      <c r="HD1369" s="453">
        <f t="shared" si="1180"/>
        <v>0</v>
      </c>
      <c r="HE1369" s="68"/>
    </row>
    <row r="1370" spans="201:213">
      <c r="GS1370" s="48">
        <v>3</v>
      </c>
      <c r="GT1370" s="47">
        <v>5</v>
      </c>
      <c r="GU1370" s="97" t="s">
        <v>240</v>
      </c>
      <c r="GV1370" s="93">
        <f t="shared" si="1181"/>
        <v>10</v>
      </c>
      <c r="GW1370" s="47" t="s">
        <v>206</v>
      </c>
      <c r="GX1370" s="99" t="str">
        <f t="shared" si="1176"/>
        <v>Pb5</v>
      </c>
      <c r="GY1370" s="48">
        <f t="shared" si="1183"/>
        <v>18000</v>
      </c>
      <c r="GZ1370" s="306">
        <f t="shared" si="1177"/>
        <v>385.16415511772976</v>
      </c>
      <c r="HA1370" s="95">
        <f t="shared" si="1182"/>
        <v>454591.60120048304</v>
      </c>
      <c r="HB1370" s="51">
        <f t="shared" si="1178"/>
        <v>3.070857154409697E-6</v>
      </c>
      <c r="HC1370" s="51">
        <f t="shared" si="1179"/>
        <v>6.5993300185872685E-4</v>
      </c>
      <c r="HD1370" s="453">
        <f t="shared" si="1180"/>
        <v>0.19689653850810712</v>
      </c>
      <c r="HE1370" s="68"/>
    </row>
    <row r="1371" spans="201:213">
      <c r="GS1371" s="48">
        <v>3</v>
      </c>
      <c r="GT1371" s="47">
        <v>4</v>
      </c>
      <c r="GU1371" s="97" t="s">
        <v>240</v>
      </c>
      <c r="GV1371" s="93">
        <f t="shared" si="1181"/>
        <v>10</v>
      </c>
      <c r="GW1371" s="47" t="s">
        <v>206</v>
      </c>
      <c r="GX1371" s="99" t="str">
        <f t="shared" si="1176"/>
        <v>Pb4</v>
      </c>
      <c r="GY1371" s="48">
        <f t="shared" si="1183"/>
        <v>3000</v>
      </c>
      <c r="GZ1371" s="306">
        <f t="shared" si="1177"/>
        <v>1951.4983859298311</v>
      </c>
      <c r="HA1371" s="95">
        <f t="shared" si="1182"/>
        <v>89722.026552726908</v>
      </c>
      <c r="HB1371" s="51">
        <f t="shared" si="1178"/>
        <v>1.5559009582342469E-5</v>
      </c>
      <c r="HC1371" s="51">
        <f t="shared" si="1179"/>
        <v>5.5727675712514719E-4</v>
      </c>
      <c r="HD1371" s="453">
        <f t="shared" si="1180"/>
        <v>2.695527356384023E-2</v>
      </c>
      <c r="HE1371" s="68"/>
    </row>
    <row r="1372" spans="201:213">
      <c r="GS1372" s="48">
        <v>3</v>
      </c>
      <c r="GT1372" s="47">
        <v>3</v>
      </c>
      <c r="GU1372" s="97" t="s">
        <v>240</v>
      </c>
      <c r="GV1372" s="93">
        <f t="shared" si="1181"/>
        <v>10</v>
      </c>
      <c r="GW1372" s="47" t="s">
        <v>206</v>
      </c>
      <c r="GX1372" s="99" t="str">
        <f t="shared" si="1176"/>
        <v>Pb3</v>
      </c>
      <c r="GY1372" s="48">
        <f t="shared" si="1183"/>
        <v>500</v>
      </c>
      <c r="GZ1372" s="306">
        <f t="shared" si="1177"/>
        <v>8324.3603024819349</v>
      </c>
      <c r="HA1372" s="95">
        <f t="shared" si="1182"/>
        <v>21033.735162544039</v>
      </c>
      <c r="HB1372" s="51">
        <f t="shared" si="1178"/>
        <v>6.6368900249679584E-5</v>
      </c>
      <c r="HC1372" s="51">
        <f t="shared" si="1179"/>
        <v>3.9618894451865931E-4</v>
      </c>
      <c r="HD1372" s="453">
        <f t="shared" si="1180"/>
        <v>2.6824079336825765E-3</v>
      </c>
      <c r="HE1372" s="68"/>
    </row>
    <row r="1373" spans="201:213">
      <c r="GS1373" s="48">
        <v>3</v>
      </c>
      <c r="GT1373" s="47">
        <v>2</v>
      </c>
      <c r="GU1373" s="97" t="s">
        <v>240</v>
      </c>
      <c r="GV1373" s="93">
        <f t="shared" si="1181"/>
        <v>10</v>
      </c>
      <c r="GW1373" s="47" t="s">
        <v>206</v>
      </c>
      <c r="GX1373" s="99" t="str">
        <f t="shared" si="1176"/>
        <v>Pb2</v>
      </c>
      <c r="GY1373" s="48">
        <f t="shared" si="1183"/>
        <v>0</v>
      </c>
      <c r="GZ1373" s="306">
        <f t="shared" si="1177"/>
        <v>0</v>
      </c>
      <c r="HA1373" s="95">
        <f t="shared" si="1182"/>
        <v>0</v>
      </c>
      <c r="HB1373" s="51">
        <f t="shared" si="1178"/>
        <v>0</v>
      </c>
      <c r="HC1373" s="51">
        <f t="shared" si="1179"/>
        <v>0</v>
      </c>
      <c r="HD1373" s="453">
        <f t="shared" si="1180"/>
        <v>0</v>
      </c>
      <c r="HE1373" s="68"/>
    </row>
    <row r="1374" spans="201:213">
      <c r="GS1374" s="48">
        <v>3</v>
      </c>
      <c r="GT1374" s="47">
        <v>1</v>
      </c>
      <c r="GU1374" s="97" t="s">
        <v>240</v>
      </c>
      <c r="GV1374" s="93">
        <f t="shared" si="1181"/>
        <v>10</v>
      </c>
      <c r="GW1374" s="47" t="s">
        <v>206</v>
      </c>
      <c r="GX1374" s="99" t="str">
        <f t="shared" si="1176"/>
        <v>Pb1</v>
      </c>
      <c r="GY1374" s="48">
        <f t="shared" si="1183"/>
        <v>0</v>
      </c>
      <c r="GZ1374" s="306">
        <f t="shared" si="1177"/>
        <v>0</v>
      </c>
      <c r="HA1374" s="95">
        <f t="shared" si="1182"/>
        <v>0</v>
      </c>
      <c r="HB1374" s="51">
        <f t="shared" si="1178"/>
        <v>0</v>
      </c>
      <c r="HC1374" s="51">
        <f t="shared" si="1179"/>
        <v>0</v>
      </c>
      <c r="HD1374" s="453">
        <f t="shared" si="1180"/>
        <v>0</v>
      </c>
      <c r="HE1374" s="68"/>
    </row>
    <row r="1375" spans="201:213">
      <c r="GS1375" s="48">
        <v>4</v>
      </c>
      <c r="GT1375" s="47">
        <v>5</v>
      </c>
      <c r="GU1375" s="97" t="s">
        <v>240</v>
      </c>
      <c r="GV1375" s="93">
        <f t="shared" si="1181"/>
        <v>10</v>
      </c>
      <c r="GW1375" s="47" t="s">
        <v>206</v>
      </c>
      <c r="GX1375" s="99" t="str">
        <f t="shared" si="1176"/>
        <v>Pc5</v>
      </c>
      <c r="GY1375" s="48">
        <f t="shared" si="1183"/>
        <v>18000</v>
      </c>
      <c r="GZ1375" s="306">
        <f t="shared" si="1177"/>
        <v>616.26264818836762</v>
      </c>
      <c r="HA1375" s="95">
        <f t="shared" si="1182"/>
        <v>284119.75075030193</v>
      </c>
      <c r="HB1375" s="51">
        <f t="shared" si="1178"/>
        <v>4.9133714470555151E-6</v>
      </c>
      <c r="HC1375" s="51">
        <f t="shared" si="1179"/>
        <v>1.055892802973963E-3</v>
      </c>
      <c r="HD1375" s="453">
        <f t="shared" si="1180"/>
        <v>0.31503446161297138</v>
      </c>
      <c r="HE1375" s="68"/>
    </row>
    <row r="1376" spans="201:213">
      <c r="GS1376" s="48">
        <v>4</v>
      </c>
      <c r="GT1376" s="47">
        <v>4</v>
      </c>
      <c r="GU1376" s="97" t="s">
        <v>240</v>
      </c>
      <c r="GV1376" s="93">
        <f t="shared" si="1181"/>
        <v>10</v>
      </c>
      <c r="GW1376" s="47" t="s">
        <v>206</v>
      </c>
      <c r="GX1376" s="99" t="str">
        <f t="shared" si="1176"/>
        <v>Pc4</v>
      </c>
      <c r="GY1376" s="48">
        <f t="shared" si="1183"/>
        <v>3000</v>
      </c>
      <c r="GZ1376" s="306">
        <f t="shared" si="1177"/>
        <v>2499.2874065417132</v>
      </c>
      <c r="HA1376" s="95">
        <f t="shared" si="1182"/>
        <v>70056.924842540189</v>
      </c>
      <c r="HB1376" s="51">
        <f t="shared" si="1178"/>
        <v>1.9926450868614035E-5</v>
      </c>
      <c r="HC1376" s="51">
        <f t="shared" si="1179"/>
        <v>7.1370532052869725E-4</v>
      </c>
      <c r="HD1376" s="453">
        <f t="shared" si="1180"/>
        <v>3.45216661431638E-2</v>
      </c>
      <c r="HE1376" s="68"/>
    </row>
    <row r="1377" spans="201:213">
      <c r="GS1377" s="48">
        <v>4</v>
      </c>
      <c r="GT1377" s="47">
        <v>3</v>
      </c>
      <c r="GU1377" s="97" t="s">
        <v>240</v>
      </c>
      <c r="GV1377" s="93">
        <f t="shared" si="1181"/>
        <v>10</v>
      </c>
      <c r="GW1377" s="47" t="s">
        <v>206</v>
      </c>
      <c r="GX1377" s="99" t="str">
        <f t="shared" si="1176"/>
        <v>Pc3</v>
      </c>
      <c r="GY1377" s="48">
        <f t="shared" si="1183"/>
        <v>300</v>
      </c>
      <c r="GZ1377" s="306">
        <f t="shared" si="1177"/>
        <v>15577.750273650407</v>
      </c>
      <c r="HA1377" s="95">
        <f t="shared" si="1182"/>
        <v>11239.902227484468</v>
      </c>
      <c r="HB1377" s="51">
        <f t="shared" si="1178"/>
        <v>1.2419911157834777E-4</v>
      </c>
      <c r="HC1377" s="51">
        <f t="shared" si="1179"/>
        <v>4.4484372717884556E-4</v>
      </c>
      <c r="HD1377" s="453">
        <f t="shared" si="1180"/>
        <v>1.5530563107416546E-3</v>
      </c>
      <c r="HE1377" s="68"/>
    </row>
    <row r="1378" spans="201:213">
      <c r="GS1378" s="48">
        <v>4</v>
      </c>
      <c r="GT1378" s="47">
        <v>2</v>
      </c>
      <c r="GU1378" s="97" t="s">
        <v>240</v>
      </c>
      <c r="GV1378" s="93">
        <f t="shared" si="1181"/>
        <v>10</v>
      </c>
      <c r="GW1378" s="47" t="s">
        <v>206</v>
      </c>
      <c r="GX1378" s="99" t="str">
        <f t="shared" si="1176"/>
        <v>Pc2</v>
      </c>
      <c r="GY1378" s="48">
        <f t="shared" si="1183"/>
        <v>0</v>
      </c>
      <c r="GZ1378" s="306">
        <f t="shared" si="1177"/>
        <v>0</v>
      </c>
      <c r="HA1378" s="95">
        <f t="shared" si="1182"/>
        <v>0</v>
      </c>
      <c r="HB1378" s="51">
        <f t="shared" si="1178"/>
        <v>0</v>
      </c>
      <c r="HC1378" s="51">
        <f t="shared" si="1179"/>
        <v>0</v>
      </c>
      <c r="HD1378" s="453">
        <f t="shared" si="1180"/>
        <v>0</v>
      </c>
      <c r="HE1378" s="68"/>
    </row>
    <row r="1379" spans="201:213">
      <c r="GS1379" s="48">
        <v>4</v>
      </c>
      <c r="GT1379" s="47">
        <v>1</v>
      </c>
      <c r="GU1379" s="97" t="s">
        <v>240</v>
      </c>
      <c r="GV1379" s="93">
        <f t="shared" si="1181"/>
        <v>10</v>
      </c>
      <c r="GW1379" s="47" t="s">
        <v>206</v>
      </c>
      <c r="GX1379" s="99" t="str">
        <f t="shared" si="1176"/>
        <v>Pc1</v>
      </c>
      <c r="GY1379" s="48">
        <f t="shared" si="1183"/>
        <v>0</v>
      </c>
      <c r="GZ1379" s="306">
        <f t="shared" si="1177"/>
        <v>0</v>
      </c>
      <c r="HA1379" s="95">
        <f t="shared" si="1182"/>
        <v>0</v>
      </c>
      <c r="HB1379" s="51">
        <f t="shared" si="1178"/>
        <v>0</v>
      </c>
      <c r="HC1379" s="51">
        <f t="shared" si="1179"/>
        <v>0</v>
      </c>
      <c r="HD1379" s="453">
        <f t="shared" si="1180"/>
        <v>0</v>
      </c>
      <c r="HE1379" s="68"/>
    </row>
    <row r="1380" spans="201:213">
      <c r="GS1380" s="48">
        <v>5</v>
      </c>
      <c r="GT1380" s="47">
        <v>5</v>
      </c>
      <c r="GU1380" s="97" t="s">
        <v>240</v>
      </c>
      <c r="GV1380" s="93">
        <f t="shared" si="1181"/>
        <v>10</v>
      </c>
      <c r="GW1380" s="47" t="s">
        <v>206</v>
      </c>
      <c r="GX1380" s="99" t="str">
        <f t="shared" si="1176"/>
        <v>Pd5</v>
      </c>
      <c r="GY1380" s="48">
        <f t="shared" si="1183"/>
        <v>3000</v>
      </c>
      <c r="GZ1380" s="306">
        <f t="shared" si="1177"/>
        <v>3697.5758891302057</v>
      </c>
      <c r="HA1380" s="95">
        <f t="shared" si="1182"/>
        <v>47353.291791716983</v>
      </c>
      <c r="HB1380" s="51">
        <f t="shared" si="1178"/>
        <v>2.9480228682333092E-5</v>
      </c>
      <c r="HC1380" s="51">
        <f t="shared" si="1179"/>
        <v>1.055892802973963E-3</v>
      </c>
      <c r="HD1380" s="453">
        <f t="shared" si="1180"/>
        <v>5.1073149910434115E-2</v>
      </c>
      <c r="HE1380" s="68"/>
    </row>
    <row r="1381" spans="201:213">
      <c r="GS1381" s="48">
        <v>5</v>
      </c>
      <c r="GT1381" s="47">
        <v>4</v>
      </c>
      <c r="GU1381" s="97" t="s">
        <v>240</v>
      </c>
      <c r="GV1381" s="93">
        <f t="shared" si="1181"/>
        <v>10</v>
      </c>
      <c r="GW1381" s="47" t="s">
        <v>206</v>
      </c>
      <c r="GX1381" s="99" t="str">
        <f t="shared" si="1176"/>
        <v>Pd4</v>
      </c>
      <c r="GY1381" s="48">
        <f t="shared" si="1183"/>
        <v>1000</v>
      </c>
      <c r="GZ1381" s="306">
        <f t="shared" si="1177"/>
        <v>5649.0742750600366</v>
      </c>
      <c r="HA1381" s="95">
        <f t="shared" si="1182"/>
        <v>30994.881900032935</v>
      </c>
      <c r="HB1381" s="51">
        <f t="shared" si="1178"/>
        <v>4.5039238264675561E-5</v>
      </c>
      <c r="HC1381" s="51">
        <f t="shared" si="1179"/>
        <v>5.3772318669970327E-4</v>
      </c>
      <c r="HD1381" s="453">
        <f t="shared" si="1180"/>
        <v>8.099899318155579E-3</v>
      </c>
      <c r="HE1381" s="68"/>
    </row>
    <row r="1382" spans="201:213">
      <c r="GS1382" s="48">
        <v>5</v>
      </c>
      <c r="GT1382" s="47">
        <v>3</v>
      </c>
      <c r="GU1382" s="97" t="s">
        <v>240</v>
      </c>
      <c r="GV1382" s="93">
        <f t="shared" si="1181"/>
        <v>10</v>
      </c>
      <c r="GW1382" s="47" t="s">
        <v>206</v>
      </c>
      <c r="GX1382" s="99" t="str">
        <f t="shared" si="1176"/>
        <v>Pd3</v>
      </c>
      <c r="GY1382" s="48">
        <f t="shared" si="1183"/>
        <v>300</v>
      </c>
      <c r="GZ1382" s="306">
        <f t="shared" si="1177"/>
        <v>11975.395522868748</v>
      </c>
      <c r="HA1382" s="95">
        <f t="shared" si="1182"/>
        <v>14621.011027622075</v>
      </c>
      <c r="HB1382" s="51">
        <f t="shared" si="1178"/>
        <v>9.5478067025854833E-5</v>
      </c>
      <c r="HC1382" s="51">
        <f t="shared" si="1179"/>
        <v>3.4197361526873752E-4</v>
      </c>
      <c r="HD1382" s="453">
        <f t="shared" si="1180"/>
        <v>1.1939120388826465E-3</v>
      </c>
      <c r="HE1382" s="68"/>
    </row>
    <row r="1383" spans="201:213">
      <c r="GS1383" s="48">
        <v>5</v>
      </c>
      <c r="GT1383" s="47">
        <v>2</v>
      </c>
      <c r="GU1383" s="97" t="s">
        <v>240</v>
      </c>
      <c r="GV1383" s="93">
        <f t="shared" si="1181"/>
        <v>10</v>
      </c>
      <c r="GW1383" s="47" t="s">
        <v>206</v>
      </c>
      <c r="GX1383" s="99" t="str">
        <f t="shared" si="1176"/>
        <v>Pd2</v>
      </c>
      <c r="GY1383" s="48">
        <f t="shared" si="1183"/>
        <v>0</v>
      </c>
      <c r="GZ1383" s="306">
        <f t="shared" si="1177"/>
        <v>0</v>
      </c>
      <c r="HA1383" s="95">
        <f t="shared" si="1182"/>
        <v>0</v>
      </c>
      <c r="HB1383" s="51">
        <f t="shared" si="1178"/>
        <v>0</v>
      </c>
      <c r="HC1383" s="51">
        <f t="shared" si="1179"/>
        <v>0</v>
      </c>
      <c r="HD1383" s="453">
        <f t="shared" si="1180"/>
        <v>0</v>
      </c>
      <c r="HE1383" s="68"/>
    </row>
    <row r="1384" spans="201:213">
      <c r="GS1384" s="48">
        <v>5</v>
      </c>
      <c r="GT1384" s="47">
        <v>1</v>
      </c>
      <c r="GU1384" s="97" t="s">
        <v>240</v>
      </c>
      <c r="GV1384" s="93">
        <f t="shared" si="1181"/>
        <v>10</v>
      </c>
      <c r="GW1384" s="47" t="s">
        <v>206</v>
      </c>
      <c r="GX1384" s="99" t="str">
        <f t="shared" si="1176"/>
        <v>Pd1</v>
      </c>
      <c r="GY1384" s="48">
        <f t="shared" si="1183"/>
        <v>0</v>
      </c>
      <c r="GZ1384" s="306">
        <f t="shared" si="1177"/>
        <v>0</v>
      </c>
      <c r="HA1384" s="95">
        <f t="shared" si="1182"/>
        <v>0</v>
      </c>
      <c r="HB1384" s="51">
        <f t="shared" si="1178"/>
        <v>0</v>
      </c>
      <c r="HC1384" s="51">
        <f t="shared" si="1179"/>
        <v>0</v>
      </c>
      <c r="HD1384" s="453">
        <f t="shared" si="1180"/>
        <v>0</v>
      </c>
      <c r="HE1384" s="68"/>
    </row>
    <row r="1385" spans="201:213">
      <c r="GS1385" s="48">
        <v>6</v>
      </c>
      <c r="GT1385" s="47">
        <v>5</v>
      </c>
      <c r="GU1385" s="97" t="s">
        <v>240</v>
      </c>
      <c r="GV1385" s="93">
        <f t="shared" si="1181"/>
        <v>10</v>
      </c>
      <c r="GW1385" s="47" t="s">
        <v>206</v>
      </c>
      <c r="GX1385" s="99" t="str">
        <f t="shared" si="1176"/>
        <v>Pe5</v>
      </c>
      <c r="GY1385" s="48">
        <f t="shared" si="1183"/>
        <v>3000</v>
      </c>
      <c r="GZ1385" s="306">
        <f t="shared" si="1177"/>
        <v>3423.6813788242653</v>
      </c>
      <c r="HA1385" s="95">
        <f t="shared" si="1182"/>
        <v>51141.555135054332</v>
      </c>
      <c r="HB1385" s="51">
        <f t="shared" si="1178"/>
        <v>2.7296508039197314E-5</v>
      </c>
      <c r="HC1385" s="51">
        <f t="shared" si="1179"/>
        <v>9.7767852127218823E-4</v>
      </c>
      <c r="HD1385" s="453">
        <f t="shared" si="1180"/>
        <v>4.7289953620772339E-2</v>
      </c>
      <c r="HE1385" s="68"/>
    </row>
    <row r="1386" spans="201:213">
      <c r="GS1386" s="48">
        <v>6</v>
      </c>
      <c r="GT1386" s="47">
        <v>4</v>
      </c>
      <c r="GU1386" s="97" t="s">
        <v>240</v>
      </c>
      <c r="GV1386" s="93">
        <f t="shared" si="1181"/>
        <v>10</v>
      </c>
      <c r="GW1386" s="47" t="s">
        <v>206</v>
      </c>
      <c r="GX1386" s="99" t="str">
        <f t="shared" si="1176"/>
        <v>Pe4</v>
      </c>
      <c r="GY1386" s="48">
        <f t="shared" si="1183"/>
        <v>1000</v>
      </c>
      <c r="GZ1386" s="306">
        <f t="shared" si="1177"/>
        <v>22539.235743926409</v>
      </c>
      <c r="HA1386" s="95">
        <f t="shared" si="1182"/>
        <v>7768.3374888690141</v>
      </c>
      <c r="HB1386" s="51">
        <f t="shared" si="1178"/>
        <v>1.7970201125804894E-4</v>
      </c>
      <c r="HC1386" s="51">
        <f t="shared" si="1179"/>
        <v>2.1454611994584124E-3</v>
      </c>
      <c r="HD1386" s="453">
        <f t="shared" si="1180"/>
        <v>3.231778010779246E-2</v>
      </c>
      <c r="HE1386" s="68"/>
    </row>
    <row r="1387" spans="201:213">
      <c r="GS1387" s="48">
        <v>6</v>
      </c>
      <c r="GT1387" s="47">
        <v>3</v>
      </c>
      <c r="GU1387" s="97" t="s">
        <v>240</v>
      </c>
      <c r="GV1387" s="93">
        <f t="shared" si="1181"/>
        <v>10</v>
      </c>
      <c r="GW1387" s="47" t="s">
        <v>206</v>
      </c>
      <c r="GX1387" s="99" t="str">
        <f t="shared" si="1176"/>
        <v>Pe3</v>
      </c>
      <c r="GY1387" s="48">
        <f t="shared" si="1183"/>
        <v>300</v>
      </c>
      <c r="GZ1387" s="306">
        <f t="shared" si="1177"/>
        <v>32453.64640343835</v>
      </c>
      <c r="HA1387" s="95">
        <f t="shared" si="1182"/>
        <v>5395.1530691925445</v>
      </c>
      <c r="HB1387" s="51">
        <f t="shared" si="1178"/>
        <v>2.5874814912155787E-4</v>
      </c>
      <c r="HC1387" s="51">
        <f t="shared" si="1179"/>
        <v>9.2675776495592841E-4</v>
      </c>
      <c r="HD1387" s="453">
        <f t="shared" si="1180"/>
        <v>3.2355339807117805E-3</v>
      </c>
      <c r="HE1387" s="68"/>
    </row>
    <row r="1388" spans="201:213">
      <c r="GS1388" s="48">
        <v>6</v>
      </c>
      <c r="GT1388" s="47">
        <v>2</v>
      </c>
      <c r="GU1388" s="97" t="s">
        <v>240</v>
      </c>
      <c r="GV1388" s="93">
        <f t="shared" si="1181"/>
        <v>10</v>
      </c>
      <c r="GW1388" s="47" t="s">
        <v>206</v>
      </c>
      <c r="GX1388" s="99" t="str">
        <f t="shared" si="1176"/>
        <v>Pe2</v>
      </c>
      <c r="GY1388" s="48">
        <f t="shared" si="1183"/>
        <v>0</v>
      </c>
      <c r="GZ1388" s="306">
        <f t="shared" si="1177"/>
        <v>0</v>
      </c>
      <c r="HA1388" s="95">
        <f t="shared" si="1182"/>
        <v>0</v>
      </c>
      <c r="HB1388" s="51">
        <f t="shared" si="1178"/>
        <v>0</v>
      </c>
      <c r="HC1388" s="51">
        <f t="shared" si="1179"/>
        <v>0</v>
      </c>
      <c r="HD1388" s="453">
        <f t="shared" si="1180"/>
        <v>0</v>
      </c>
      <c r="HE1388" s="68"/>
    </row>
    <row r="1389" spans="201:213">
      <c r="GS1389" s="48">
        <v>6</v>
      </c>
      <c r="GT1389" s="47">
        <v>1</v>
      </c>
      <c r="GU1389" s="97" t="s">
        <v>240</v>
      </c>
      <c r="GV1389" s="93">
        <f t="shared" si="1181"/>
        <v>10</v>
      </c>
      <c r="GW1389" s="47" t="s">
        <v>206</v>
      </c>
      <c r="GX1389" s="99" t="str">
        <f t="shared" si="1176"/>
        <v>Pe1</v>
      </c>
      <c r="GY1389" s="48">
        <f t="shared" si="1183"/>
        <v>0</v>
      </c>
      <c r="GZ1389" s="306">
        <f t="shared" si="1177"/>
        <v>0</v>
      </c>
      <c r="HA1389" s="95">
        <f t="shared" si="1182"/>
        <v>0</v>
      </c>
      <c r="HB1389" s="51">
        <f t="shared" si="1178"/>
        <v>0</v>
      </c>
      <c r="HC1389" s="51">
        <f t="shared" si="1179"/>
        <v>0</v>
      </c>
      <c r="HD1389" s="453">
        <f t="shared" si="1180"/>
        <v>0</v>
      </c>
      <c r="HE1389" s="68"/>
    </row>
    <row r="1390" spans="201:213">
      <c r="GS1390" s="48">
        <v>7</v>
      </c>
      <c r="GT1390" s="47">
        <v>5</v>
      </c>
      <c r="GU1390" s="97" t="s">
        <v>240</v>
      </c>
      <c r="GV1390" s="93">
        <f t="shared" si="1181"/>
        <v>10</v>
      </c>
      <c r="GW1390" s="47" t="s">
        <v>206</v>
      </c>
      <c r="GX1390" s="99" t="str">
        <f t="shared" si="1176"/>
        <v>Ac5</v>
      </c>
      <c r="GY1390" s="48">
        <f t="shared" si="1183"/>
        <v>2000</v>
      </c>
      <c r="GZ1390" s="306">
        <f t="shared" si="1177"/>
        <v>6547.7906370014061</v>
      </c>
      <c r="HA1390" s="95">
        <f t="shared" si="1182"/>
        <v>26740.682423557824</v>
      </c>
      <c r="HB1390" s="51">
        <f t="shared" si="1178"/>
        <v>5.2204571624964855E-5</v>
      </c>
      <c r="HC1390" s="51">
        <f t="shared" si="1179"/>
        <v>1.2465401146220397E-3</v>
      </c>
      <c r="HD1390" s="453">
        <f t="shared" si="1180"/>
        <v>3.9527443693459438E-2</v>
      </c>
      <c r="HE1390" s="68"/>
    </row>
    <row r="1391" spans="201:213">
      <c r="GS1391" s="48">
        <v>7</v>
      </c>
      <c r="GT1391" s="47">
        <v>4</v>
      </c>
      <c r="GU1391" s="97" t="s">
        <v>240</v>
      </c>
      <c r="GV1391" s="93">
        <f t="shared" si="1181"/>
        <v>10</v>
      </c>
      <c r="GW1391" s="47" t="s">
        <v>206</v>
      </c>
      <c r="GX1391" s="99" t="str">
        <f t="shared" si="1176"/>
        <v>Ac4</v>
      </c>
      <c r="GY1391" s="48">
        <f t="shared" si="1183"/>
        <v>500</v>
      </c>
      <c r="GZ1391" s="306">
        <f t="shared" si="1177"/>
        <v>5135.522068236397</v>
      </c>
      <c r="HA1391" s="95">
        <f t="shared" si="1182"/>
        <v>34094.370090036231</v>
      </c>
      <c r="HB1391" s="51">
        <f t="shared" si="1178"/>
        <v>4.0944762058795963E-5</v>
      </c>
      <c r="HC1391" s="51">
        <f t="shared" si="1179"/>
        <v>2.44419630318047E-4</v>
      </c>
      <c r="HD1391" s="453">
        <f t="shared" si="1180"/>
        <v>1.6548496988209455E-3</v>
      </c>
      <c r="HE1391" s="68"/>
    </row>
    <row r="1392" spans="201:213">
      <c r="GS1392" s="48">
        <v>7</v>
      </c>
      <c r="GT1392" s="47">
        <v>3</v>
      </c>
      <c r="GU1392" s="97" t="s">
        <v>240</v>
      </c>
      <c r="GV1392" s="93">
        <f t="shared" si="1181"/>
        <v>10</v>
      </c>
      <c r="GW1392" s="47" t="s">
        <v>206</v>
      </c>
      <c r="GX1392" s="99" t="str">
        <f t="shared" si="1176"/>
        <v>Ac3</v>
      </c>
      <c r="GY1392" s="48">
        <f t="shared" si="1183"/>
        <v>100</v>
      </c>
      <c r="GZ1392" s="306">
        <f t="shared" ref="GZ1392:GZ1423" si="1184">SUMIF($FY$86:$FY$159,GX1392,$GM$86:$GM$159)*$GX$1292/$AN$56*$AN$4/$AN$42</f>
        <v>30376.613033618291</v>
      </c>
      <c r="HA1392" s="95">
        <f t="shared" si="1182"/>
        <v>5764.0524243510099</v>
      </c>
      <c r="HB1392" s="51">
        <f t="shared" si="1178"/>
        <v>2.4218826757777814E-4</v>
      </c>
      <c r="HC1392" s="51">
        <f t="shared" si="1179"/>
        <v>2.8914842266624958E-4</v>
      </c>
      <c r="HD1392" s="453">
        <f t="shared" si="1180"/>
        <v>1.2379594558322013E-4</v>
      </c>
      <c r="HE1392" s="96"/>
    </row>
    <row r="1393" spans="201:213">
      <c r="GS1393" s="48">
        <v>7</v>
      </c>
      <c r="GT1393" s="47">
        <v>2</v>
      </c>
      <c r="GU1393" s="97" t="s">
        <v>240</v>
      </c>
      <c r="GV1393" s="93">
        <f t="shared" si="1181"/>
        <v>10</v>
      </c>
      <c r="GW1393" s="47" t="s">
        <v>206</v>
      </c>
      <c r="GX1393" s="99" t="str">
        <f t="shared" si="1176"/>
        <v>Ac2</v>
      </c>
      <c r="GY1393" s="48">
        <f t="shared" si="1183"/>
        <v>0</v>
      </c>
      <c r="GZ1393" s="306">
        <f t="shared" si="1184"/>
        <v>0</v>
      </c>
      <c r="HA1393" s="95">
        <f t="shared" si="1182"/>
        <v>0</v>
      </c>
      <c r="HB1393" s="51">
        <f t="shared" si="1178"/>
        <v>0</v>
      </c>
      <c r="HC1393" s="51">
        <f t="shared" si="1179"/>
        <v>0</v>
      </c>
      <c r="HD1393" s="453">
        <f t="shared" si="1180"/>
        <v>0</v>
      </c>
      <c r="HE1393" s="68"/>
    </row>
    <row r="1394" spans="201:213">
      <c r="GS1394" s="48">
        <v>7</v>
      </c>
      <c r="GT1394" s="47">
        <v>1</v>
      </c>
      <c r="GU1394" s="97" t="s">
        <v>240</v>
      </c>
      <c r="GV1394" s="93">
        <f t="shared" si="1181"/>
        <v>10</v>
      </c>
      <c r="GW1394" s="47" t="s">
        <v>206</v>
      </c>
      <c r="GX1394" s="99" t="str">
        <f t="shared" si="1176"/>
        <v>Ac1</v>
      </c>
      <c r="GY1394" s="48">
        <f t="shared" si="1183"/>
        <v>0</v>
      </c>
      <c r="GZ1394" s="306">
        <f t="shared" si="1184"/>
        <v>0</v>
      </c>
      <c r="HA1394" s="95">
        <f t="shared" si="1182"/>
        <v>0</v>
      </c>
      <c r="HB1394" s="51">
        <f t="shared" si="1178"/>
        <v>0</v>
      </c>
      <c r="HC1394" s="51">
        <f t="shared" si="1179"/>
        <v>0</v>
      </c>
      <c r="HD1394" s="453">
        <f t="shared" si="1180"/>
        <v>0</v>
      </c>
      <c r="HE1394" s="68"/>
    </row>
    <row r="1395" spans="201:213">
      <c r="GS1395" s="48">
        <v>8</v>
      </c>
      <c r="GT1395" s="47">
        <v>5</v>
      </c>
      <c r="GU1395" s="97" t="s">
        <v>240</v>
      </c>
      <c r="GV1395" s="93">
        <f t="shared" si="1181"/>
        <v>10</v>
      </c>
      <c r="GW1395" s="47" t="s">
        <v>206</v>
      </c>
      <c r="GX1395" s="99" t="str">
        <f t="shared" si="1176"/>
        <v>Kg5</v>
      </c>
      <c r="GY1395" s="48">
        <f t="shared" si="1183"/>
        <v>2000</v>
      </c>
      <c r="GZ1395" s="306">
        <f t="shared" si="1184"/>
        <v>1733.238698029784</v>
      </c>
      <c r="HA1395" s="95">
        <f t="shared" si="1182"/>
        <v>101020.35582232955</v>
      </c>
      <c r="HB1395" s="51">
        <f t="shared" si="1178"/>
        <v>1.3818857194843638E-5</v>
      </c>
      <c r="HC1395" s="51">
        <f t="shared" si="1179"/>
        <v>3.2996650092936342E-4</v>
      </c>
      <c r="HD1395" s="453">
        <f t="shared" si="1180"/>
        <v>1.0463146860033379E-2</v>
      </c>
      <c r="HE1395" s="68"/>
    </row>
    <row r="1396" spans="201:213">
      <c r="GS1396" s="48">
        <v>8</v>
      </c>
      <c r="GT1396" s="47">
        <v>4</v>
      </c>
      <c r="GU1396" s="97" t="s">
        <v>240</v>
      </c>
      <c r="GV1396" s="93">
        <f t="shared" si="1181"/>
        <v>10</v>
      </c>
      <c r="GW1396" s="47" t="s">
        <v>206</v>
      </c>
      <c r="GX1396" s="99" t="str">
        <f t="shared" si="1176"/>
        <v>Kg4</v>
      </c>
      <c r="GY1396" s="48">
        <f t="shared" si="1183"/>
        <v>500</v>
      </c>
      <c r="GZ1396" s="306">
        <f t="shared" si="1184"/>
        <v>4108.4176545891187</v>
      </c>
      <c r="HA1396" s="95">
        <f t="shared" si="1182"/>
        <v>42617.962612545271</v>
      </c>
      <c r="HB1396" s="51">
        <f t="shared" si="1178"/>
        <v>3.275580964703678E-5</v>
      </c>
      <c r="HC1396" s="51">
        <f t="shared" si="1179"/>
        <v>1.9553570425443763E-4</v>
      </c>
      <c r="HD1396" s="453">
        <f t="shared" si="1180"/>
        <v>1.3238797590567569E-3</v>
      </c>
      <c r="HE1396" s="68"/>
    </row>
    <row r="1397" spans="201:213">
      <c r="GS1397" s="48">
        <v>8</v>
      </c>
      <c r="GT1397" s="47">
        <v>3</v>
      </c>
      <c r="GU1397" s="97" t="s">
        <v>240</v>
      </c>
      <c r="GV1397" s="93">
        <f t="shared" si="1181"/>
        <v>10</v>
      </c>
      <c r="GW1397" s="47" t="s">
        <v>206</v>
      </c>
      <c r="GX1397" s="99" t="str">
        <f t="shared" si="1176"/>
        <v>Kg3</v>
      </c>
      <c r="GY1397" s="48">
        <f t="shared" si="1183"/>
        <v>100</v>
      </c>
      <c r="GZ1397" s="306">
        <f t="shared" si="1184"/>
        <v>3407.6328723610263</v>
      </c>
      <c r="HA1397" s="95">
        <f t="shared" si="1182"/>
        <v>51382.410182786145</v>
      </c>
      <c r="HB1397" s="51">
        <f t="shared" si="1178"/>
        <v>2.7168555657763574E-5</v>
      </c>
      <c r="HC1397" s="51">
        <f t="shared" si="1179"/>
        <v>3.2436521773457488E-5</v>
      </c>
      <c r="HD1397" s="453">
        <f t="shared" si="1180"/>
        <v>1.3887365690425335E-5</v>
      </c>
      <c r="HE1397" s="68"/>
    </row>
    <row r="1398" spans="201:213">
      <c r="GS1398" s="48">
        <v>8</v>
      </c>
      <c r="GT1398" s="47">
        <v>2</v>
      </c>
      <c r="GU1398" s="97" t="s">
        <v>240</v>
      </c>
      <c r="GV1398" s="93">
        <f t="shared" si="1181"/>
        <v>10</v>
      </c>
      <c r="GW1398" s="47" t="s">
        <v>206</v>
      </c>
      <c r="GX1398" s="99" t="str">
        <f t="shared" si="1176"/>
        <v>Kg2</v>
      </c>
      <c r="GY1398" s="48">
        <f t="shared" si="1183"/>
        <v>0</v>
      </c>
      <c r="GZ1398" s="306">
        <f t="shared" si="1184"/>
        <v>0</v>
      </c>
      <c r="HA1398" s="95">
        <f t="shared" si="1182"/>
        <v>0</v>
      </c>
      <c r="HB1398" s="51">
        <f t="shared" si="1178"/>
        <v>0</v>
      </c>
      <c r="HC1398" s="51">
        <f t="shared" si="1179"/>
        <v>0</v>
      </c>
      <c r="HD1398" s="453">
        <f t="shared" si="1180"/>
        <v>0</v>
      </c>
      <c r="HE1398" s="68"/>
    </row>
    <row r="1399" spans="201:213">
      <c r="GS1399" s="48">
        <v>8</v>
      </c>
      <c r="GT1399" s="47">
        <v>1</v>
      </c>
      <c r="GU1399" s="97" t="s">
        <v>240</v>
      </c>
      <c r="GV1399" s="93">
        <f t="shared" si="1181"/>
        <v>10</v>
      </c>
      <c r="GW1399" s="47" t="s">
        <v>206</v>
      </c>
      <c r="GX1399" s="99" t="str">
        <f t="shared" si="1176"/>
        <v>Kg1</v>
      </c>
      <c r="GY1399" s="48">
        <f t="shared" si="1183"/>
        <v>0</v>
      </c>
      <c r="GZ1399" s="306">
        <f t="shared" si="1184"/>
        <v>0</v>
      </c>
      <c r="HA1399" s="95">
        <f t="shared" si="1182"/>
        <v>0</v>
      </c>
      <c r="HB1399" s="51">
        <f t="shared" si="1178"/>
        <v>0</v>
      </c>
      <c r="HC1399" s="51">
        <f t="shared" si="1179"/>
        <v>0</v>
      </c>
      <c r="HD1399" s="453">
        <f t="shared" si="1180"/>
        <v>0</v>
      </c>
      <c r="HE1399" s="68"/>
    </row>
    <row r="1400" spans="201:213">
      <c r="GS1400" s="48">
        <v>9</v>
      </c>
      <c r="GT1400" s="47">
        <v>5</v>
      </c>
      <c r="GU1400" s="97" t="s">
        <v>240</v>
      </c>
      <c r="GV1400" s="93">
        <f t="shared" si="1181"/>
        <v>10</v>
      </c>
      <c r="GW1400" s="47" t="s">
        <v>206</v>
      </c>
      <c r="GX1400" s="99" t="str">
        <f t="shared" si="1176"/>
        <v>Qn5</v>
      </c>
      <c r="GY1400" s="48">
        <f t="shared" si="1183"/>
        <v>1000</v>
      </c>
      <c r="GZ1400" s="306">
        <f t="shared" si="1184"/>
        <v>10784.596343296434</v>
      </c>
      <c r="HA1400" s="95">
        <f t="shared" si="1182"/>
        <v>16235.414328588678</v>
      </c>
      <c r="HB1400" s="51">
        <f t="shared" si="1178"/>
        <v>8.5984000323471524E-5</v>
      </c>
      <c r="HC1400" s="51">
        <f t="shared" si="1179"/>
        <v>1.0265624473357975E-3</v>
      </c>
      <c r="HD1400" s="453">
        <f t="shared" si="1180"/>
        <v>1.5463444152842471E-2</v>
      </c>
      <c r="HE1400" s="68"/>
    </row>
    <row r="1401" spans="201:213">
      <c r="GS1401" s="48">
        <v>9</v>
      </c>
      <c r="GT1401" s="47">
        <v>4</v>
      </c>
      <c r="GU1401" s="97" t="s">
        <v>240</v>
      </c>
      <c r="GV1401" s="93">
        <f t="shared" si="1181"/>
        <v>10</v>
      </c>
      <c r="GW1401" s="47" t="s">
        <v>206</v>
      </c>
      <c r="GX1401" s="99" t="str">
        <f t="shared" si="1176"/>
        <v>Qn4</v>
      </c>
      <c r="GY1401" s="48">
        <f t="shared" si="1183"/>
        <v>200</v>
      </c>
      <c r="GZ1401" s="306">
        <f t="shared" si="1184"/>
        <v>12222.542522402626</v>
      </c>
      <c r="HA1401" s="95">
        <f t="shared" si="1182"/>
        <v>14325.365584048834</v>
      </c>
      <c r="HB1401" s="51">
        <f t="shared" si="1178"/>
        <v>9.7448533699934404E-5</v>
      </c>
      <c r="HC1401" s="51">
        <f t="shared" si="1179"/>
        <v>2.3268748806278073E-4</v>
      </c>
      <c r="HD1401" s="453">
        <f t="shared" si="1180"/>
        <v>4.4027539043289653E-4</v>
      </c>
      <c r="HE1401" s="68"/>
    </row>
    <row r="1402" spans="201:213">
      <c r="GS1402" s="48">
        <v>9</v>
      </c>
      <c r="GT1402" s="47">
        <v>3</v>
      </c>
      <c r="GU1402" s="97" t="s">
        <v>240</v>
      </c>
      <c r="GV1402" s="93">
        <f t="shared" si="1181"/>
        <v>10</v>
      </c>
      <c r="GW1402" s="47" t="s">
        <v>206</v>
      </c>
      <c r="GX1402" s="99" t="str">
        <f t="shared" si="1176"/>
        <v>Qn3</v>
      </c>
      <c r="GY1402" s="48">
        <f t="shared" si="1183"/>
        <v>100</v>
      </c>
      <c r="GZ1402" s="306">
        <f t="shared" si="1184"/>
        <v>80420.13578772021</v>
      </c>
      <c r="HA1402" s="95">
        <f t="shared" si="1182"/>
        <v>2177.2207704570405</v>
      </c>
      <c r="HB1402" s="51">
        <f t="shared" si="1178"/>
        <v>6.4117791352322022E-4</v>
      </c>
      <c r="HC1402" s="51">
        <f t="shared" si="1179"/>
        <v>7.6550191385359677E-4</v>
      </c>
      <c r="HD1402" s="453">
        <f t="shared" si="1180"/>
        <v>3.2774183029403789E-4</v>
      </c>
      <c r="HE1402" s="68"/>
    </row>
    <row r="1403" spans="201:213">
      <c r="GS1403" s="48">
        <v>9</v>
      </c>
      <c r="GT1403" s="47">
        <v>2</v>
      </c>
      <c r="GU1403" s="97" t="s">
        <v>240</v>
      </c>
      <c r="GV1403" s="93">
        <f t="shared" si="1181"/>
        <v>10</v>
      </c>
      <c r="GW1403" s="47" t="s">
        <v>206</v>
      </c>
      <c r="GX1403" s="99" t="str">
        <f t="shared" si="1176"/>
        <v>Qn2</v>
      </c>
      <c r="GY1403" s="48">
        <f t="shared" si="1183"/>
        <v>0</v>
      </c>
      <c r="GZ1403" s="306">
        <f t="shared" si="1184"/>
        <v>0</v>
      </c>
      <c r="HA1403" s="95">
        <f t="shared" si="1182"/>
        <v>0</v>
      </c>
      <c r="HB1403" s="51">
        <f t="shared" si="1178"/>
        <v>0</v>
      </c>
      <c r="HC1403" s="51">
        <f t="shared" si="1179"/>
        <v>0</v>
      </c>
      <c r="HD1403" s="453">
        <f t="shared" si="1180"/>
        <v>0</v>
      </c>
      <c r="HE1403" s="68"/>
    </row>
    <row r="1404" spans="201:213">
      <c r="GS1404" s="48">
        <v>9</v>
      </c>
      <c r="GT1404" s="47">
        <v>1</v>
      </c>
      <c r="GU1404" s="97" t="s">
        <v>240</v>
      </c>
      <c r="GV1404" s="93">
        <f t="shared" si="1181"/>
        <v>10</v>
      </c>
      <c r="GW1404" s="47" t="s">
        <v>206</v>
      </c>
      <c r="GX1404" s="99" t="str">
        <f t="shared" si="1176"/>
        <v>Qn1</v>
      </c>
      <c r="GY1404" s="48">
        <f t="shared" si="1183"/>
        <v>0</v>
      </c>
      <c r="GZ1404" s="306">
        <f t="shared" si="1184"/>
        <v>0</v>
      </c>
      <c r="HA1404" s="95">
        <f t="shared" si="1182"/>
        <v>0</v>
      </c>
      <c r="HB1404" s="51">
        <f t="shared" si="1178"/>
        <v>0</v>
      </c>
      <c r="HC1404" s="51">
        <f t="shared" si="1179"/>
        <v>0</v>
      </c>
      <c r="HD1404" s="453">
        <f t="shared" si="1180"/>
        <v>0</v>
      </c>
      <c r="HE1404" s="68"/>
    </row>
    <row r="1405" spans="201:213">
      <c r="GS1405" s="48">
        <v>10</v>
      </c>
      <c r="GT1405" s="47">
        <v>5</v>
      </c>
      <c r="GU1405" s="97" t="s">
        <v>240</v>
      </c>
      <c r="GV1405" s="93">
        <f t="shared" si="1181"/>
        <v>10</v>
      </c>
      <c r="GW1405" s="47" t="s">
        <v>206</v>
      </c>
      <c r="GX1405" s="99" t="str">
        <f t="shared" si="1176"/>
        <v>Jk5</v>
      </c>
      <c r="GY1405" s="48">
        <f t="shared" si="1183"/>
        <v>1000</v>
      </c>
      <c r="GZ1405" s="306">
        <f t="shared" si="1184"/>
        <v>7009.9876231426824</v>
      </c>
      <c r="HA1405" s="95">
        <f t="shared" si="1182"/>
        <v>24977.560505521044</v>
      </c>
      <c r="HB1405" s="51">
        <f t="shared" si="1178"/>
        <v>5.5889600210256496E-5</v>
      </c>
      <c r="HC1405" s="51">
        <f t="shared" si="1179"/>
        <v>6.6726559076826829E-4</v>
      </c>
      <c r="HD1405" s="453">
        <f t="shared" si="1180"/>
        <v>1.0051238699347606E-2</v>
      </c>
      <c r="HE1405" s="68"/>
    </row>
    <row r="1406" spans="201:213">
      <c r="GS1406" s="48">
        <v>10</v>
      </c>
      <c r="GT1406" s="47">
        <v>4</v>
      </c>
      <c r="GU1406" s="97" t="s">
        <v>240</v>
      </c>
      <c r="GV1406" s="93">
        <f t="shared" si="1181"/>
        <v>10</v>
      </c>
      <c r="GW1406" s="47" t="s">
        <v>206</v>
      </c>
      <c r="GX1406" s="99" t="str">
        <f t="shared" si="1176"/>
        <v>Jk4</v>
      </c>
      <c r="GY1406" s="48">
        <f t="shared" si="1183"/>
        <v>200</v>
      </c>
      <c r="GZ1406" s="306">
        <f t="shared" si="1184"/>
        <v>23366.625410475608</v>
      </c>
      <c r="HA1406" s="95">
        <f t="shared" si="1182"/>
        <v>7493.2681516563134</v>
      </c>
      <c r="HB1406" s="51">
        <f t="shared" si="1178"/>
        <v>1.8629866736752165E-4</v>
      </c>
      <c r="HC1406" s="51">
        <f t="shared" si="1179"/>
        <v>4.4484372717884556E-4</v>
      </c>
      <c r="HD1406" s="453">
        <f t="shared" si="1180"/>
        <v>8.4170295229818448E-4</v>
      </c>
      <c r="HE1406" s="68"/>
    </row>
    <row r="1407" spans="201:213">
      <c r="GS1407" s="48">
        <v>10</v>
      </c>
      <c r="GT1407" s="47">
        <v>3</v>
      </c>
      <c r="GU1407" s="97" t="s">
        <v>240</v>
      </c>
      <c r="GV1407" s="93">
        <f t="shared" si="1181"/>
        <v>10</v>
      </c>
      <c r="GW1407" s="47" t="s">
        <v>206</v>
      </c>
      <c r="GX1407" s="99" t="str">
        <f t="shared" si="1176"/>
        <v>Jk3</v>
      </c>
      <c r="GY1407" s="48">
        <f t="shared" si="1183"/>
        <v>100</v>
      </c>
      <c r="GZ1407" s="306">
        <f t="shared" si="1184"/>
        <v>15772.472152071034</v>
      </c>
      <c r="HA1407" s="95">
        <f t="shared" si="1182"/>
        <v>11101.138002453799</v>
      </c>
      <c r="HB1407" s="51">
        <f t="shared" si="1178"/>
        <v>1.2575160047307709E-4</v>
      </c>
      <c r="HC1407" s="51">
        <f t="shared" si="1179"/>
        <v>1.5013475792286036E-4</v>
      </c>
      <c r="HD1407" s="453">
        <f t="shared" si="1180"/>
        <v>6.427866405282584E-5</v>
      </c>
      <c r="HE1407" s="68"/>
    </row>
    <row r="1408" spans="201:213">
      <c r="GS1408" s="48">
        <v>10</v>
      </c>
      <c r="GT1408" s="47">
        <v>2</v>
      </c>
      <c r="GU1408" s="97" t="s">
        <v>240</v>
      </c>
      <c r="GV1408" s="93">
        <f t="shared" si="1181"/>
        <v>10</v>
      </c>
      <c r="GW1408" s="47" t="s">
        <v>206</v>
      </c>
      <c r="GX1408" s="99" t="str">
        <f t="shared" si="1176"/>
        <v>Jk2</v>
      </c>
      <c r="GY1408" s="48">
        <f t="shared" si="1183"/>
        <v>0</v>
      </c>
      <c r="GZ1408" s="306">
        <f t="shared" si="1184"/>
        <v>0</v>
      </c>
      <c r="HA1408" s="95">
        <f t="shared" si="1182"/>
        <v>0</v>
      </c>
      <c r="HB1408" s="51">
        <f t="shared" si="1178"/>
        <v>0</v>
      </c>
      <c r="HC1408" s="51">
        <f t="shared" si="1179"/>
        <v>0</v>
      </c>
      <c r="HD1408" s="453">
        <f t="shared" si="1180"/>
        <v>0</v>
      </c>
      <c r="HE1408" s="68"/>
    </row>
    <row r="1409" spans="201:213">
      <c r="GS1409" s="48">
        <v>10</v>
      </c>
      <c r="GT1409" s="47">
        <v>1</v>
      </c>
      <c r="GU1409" s="97" t="s">
        <v>240</v>
      </c>
      <c r="GV1409" s="93">
        <f t="shared" si="1181"/>
        <v>10</v>
      </c>
      <c r="GW1409" s="47" t="s">
        <v>206</v>
      </c>
      <c r="GX1409" s="99" t="str">
        <f t="shared" si="1176"/>
        <v>Jk1</v>
      </c>
      <c r="GY1409" s="48">
        <f t="shared" si="1183"/>
        <v>0</v>
      </c>
      <c r="GZ1409" s="306">
        <f t="shared" si="1184"/>
        <v>0</v>
      </c>
      <c r="HA1409" s="95">
        <f t="shared" si="1182"/>
        <v>0</v>
      </c>
      <c r="HB1409" s="51">
        <f t="shared" si="1178"/>
        <v>0</v>
      </c>
      <c r="HC1409" s="51">
        <f t="shared" si="1179"/>
        <v>0</v>
      </c>
      <c r="HD1409" s="453">
        <f t="shared" si="1180"/>
        <v>0</v>
      </c>
      <c r="HE1409" s="68"/>
    </row>
    <row r="1410" spans="201:213">
      <c r="GS1410" s="48">
        <v>11</v>
      </c>
      <c r="GT1410" s="47">
        <v>5</v>
      </c>
      <c r="GU1410" s="97" t="s">
        <v>240</v>
      </c>
      <c r="GV1410" s="93">
        <f t="shared" si="1181"/>
        <v>10</v>
      </c>
      <c r="GW1410" s="47" t="s">
        <v>206</v>
      </c>
      <c r="GX1410" s="99" t="str">
        <f t="shared" si="1176"/>
        <v>Te5</v>
      </c>
      <c r="GY1410" s="48">
        <f t="shared" si="1183"/>
        <v>1000</v>
      </c>
      <c r="GZ1410" s="306">
        <f t="shared" si="1184"/>
        <v>7189.7308955309563</v>
      </c>
      <c r="HA1410" s="95">
        <f t="shared" si="1182"/>
        <v>24353.12149288302</v>
      </c>
      <c r="HB1410" s="51">
        <f t="shared" si="1178"/>
        <v>5.7322666882314349E-5</v>
      </c>
      <c r="HC1410" s="51">
        <f t="shared" si="1179"/>
        <v>6.8437496489053159E-4</v>
      </c>
      <c r="HD1410" s="453">
        <f t="shared" si="1180"/>
        <v>1.0308962768561646E-2</v>
      </c>
      <c r="HE1410" s="68"/>
    </row>
    <row r="1411" spans="201:213">
      <c r="GS1411" s="48">
        <v>11</v>
      </c>
      <c r="GT1411" s="47">
        <v>4</v>
      </c>
      <c r="GU1411" s="97" t="s">
        <v>240</v>
      </c>
      <c r="GV1411" s="93">
        <f t="shared" si="1181"/>
        <v>10</v>
      </c>
      <c r="GW1411" s="47" t="s">
        <v>206</v>
      </c>
      <c r="GX1411" s="99" t="str">
        <f t="shared" si="1176"/>
        <v>Te4</v>
      </c>
      <c r="GY1411" s="48">
        <f t="shared" si="1183"/>
        <v>200</v>
      </c>
      <c r="GZ1411" s="306">
        <f t="shared" si="1184"/>
        <v>20071.332083357254</v>
      </c>
      <c r="HA1411" s="95">
        <f t="shared" si="1182"/>
        <v>8723.5062064058566</v>
      </c>
      <c r="HB1411" s="51">
        <f t="shared" si="1178"/>
        <v>1.6002577837979424E-4</v>
      </c>
      <c r="HC1411" s="51">
        <f t="shared" si="1179"/>
        <v>3.821093553972135E-4</v>
      </c>
      <c r="HD1411" s="453">
        <f t="shared" si="1180"/>
        <v>7.2300125389715864E-4</v>
      </c>
      <c r="HE1411" s="68"/>
    </row>
    <row r="1412" spans="201:213">
      <c r="GS1412" s="48">
        <v>11</v>
      </c>
      <c r="GT1412" s="47">
        <v>3</v>
      </c>
      <c r="GU1412" s="97" t="s">
        <v>240</v>
      </c>
      <c r="GV1412" s="93">
        <f t="shared" si="1181"/>
        <v>10</v>
      </c>
      <c r="GW1412" s="47" t="s">
        <v>206</v>
      </c>
      <c r="GX1412" s="99" t="str">
        <f t="shared" si="1176"/>
        <v>Te3</v>
      </c>
      <c r="GY1412" s="48">
        <f t="shared" si="1183"/>
        <v>100</v>
      </c>
      <c r="GZ1412" s="306">
        <f t="shared" si="1184"/>
        <v>44786.032036744917</v>
      </c>
      <c r="HA1412" s="95">
        <f t="shared" si="1182"/>
        <v>3909.5312095598156</v>
      </c>
      <c r="HB1412" s="51">
        <f t="shared" si="1178"/>
        <v>3.5707244578774981E-4</v>
      </c>
      <c r="HC1412" s="51">
        <f t="shared" si="1179"/>
        <v>4.2630857187972698E-4</v>
      </c>
      <c r="HD1412" s="453">
        <f t="shared" si="1180"/>
        <v>1.8251966335987584E-4</v>
      </c>
      <c r="HE1412" s="68"/>
    </row>
    <row r="1413" spans="201:213">
      <c r="GS1413" s="48">
        <v>11</v>
      </c>
      <c r="GT1413" s="47">
        <v>2</v>
      </c>
      <c r="GU1413" s="97" t="s">
        <v>240</v>
      </c>
      <c r="GV1413" s="93">
        <f t="shared" si="1181"/>
        <v>10</v>
      </c>
      <c r="GW1413" s="47" t="s">
        <v>206</v>
      </c>
      <c r="GX1413" s="99" t="str">
        <f t="shared" si="1176"/>
        <v>Te2</v>
      </c>
      <c r="GY1413" s="48">
        <f t="shared" si="1183"/>
        <v>0</v>
      </c>
      <c r="GZ1413" s="306">
        <f t="shared" si="1184"/>
        <v>0</v>
      </c>
      <c r="HA1413" s="95">
        <f t="shared" si="1182"/>
        <v>0</v>
      </c>
      <c r="HB1413" s="51">
        <f t="shared" si="1178"/>
        <v>0</v>
      </c>
      <c r="HC1413" s="51">
        <f t="shared" si="1179"/>
        <v>0</v>
      </c>
      <c r="HD1413" s="453">
        <f t="shared" si="1180"/>
        <v>0</v>
      </c>
      <c r="HE1413" s="68"/>
    </row>
    <row r="1414" spans="201:213">
      <c r="GS1414" s="48">
        <v>11</v>
      </c>
      <c r="GT1414" s="47">
        <v>1</v>
      </c>
      <c r="GU1414" s="97" t="s">
        <v>240</v>
      </c>
      <c r="GV1414" s="93">
        <f t="shared" si="1181"/>
        <v>10</v>
      </c>
      <c r="GW1414" s="47" t="s">
        <v>206</v>
      </c>
      <c r="GX1414" s="99" t="str">
        <f t="shared" si="1176"/>
        <v>Te1</v>
      </c>
      <c r="GY1414" s="48">
        <f t="shared" si="1183"/>
        <v>0</v>
      </c>
      <c r="GZ1414" s="306">
        <f t="shared" si="1184"/>
        <v>0</v>
      </c>
      <c r="HA1414" s="95">
        <f t="shared" si="1182"/>
        <v>0</v>
      </c>
      <c r="HB1414" s="51">
        <f t="shared" si="1178"/>
        <v>0</v>
      </c>
      <c r="HC1414" s="51">
        <f t="shared" si="1179"/>
        <v>0</v>
      </c>
      <c r="HD1414" s="453">
        <f t="shared" si="1180"/>
        <v>0</v>
      </c>
      <c r="HE1414" s="68"/>
    </row>
    <row r="1415" spans="201:213">
      <c r="GS1415" s="48">
        <v>12</v>
      </c>
      <c r="GT1415" s="47">
        <v>5</v>
      </c>
      <c r="GU1415" s="97" t="s">
        <v>240</v>
      </c>
      <c r="GV1415" s="93">
        <f t="shared" si="1181"/>
        <v>10</v>
      </c>
      <c r="GW1415" s="47" t="s">
        <v>206</v>
      </c>
      <c r="GX1415" s="99" t="str">
        <f t="shared" si="1176"/>
        <v>Nn5</v>
      </c>
      <c r="GY1415" s="48">
        <f t="shared" si="1183"/>
        <v>1000</v>
      </c>
      <c r="GZ1415" s="306">
        <f t="shared" si="1184"/>
        <v>5931.527988813039</v>
      </c>
      <c r="HA1415" s="95">
        <f t="shared" si="1182"/>
        <v>29518.935142888506</v>
      </c>
      <c r="HB1415" s="51">
        <f t="shared" si="1178"/>
        <v>4.7291200177909342E-5</v>
      </c>
      <c r="HC1415" s="51">
        <f t="shared" si="1179"/>
        <v>5.6460934603468863E-4</v>
      </c>
      <c r="HD1415" s="453">
        <f t="shared" si="1180"/>
        <v>8.5048942840633586E-3</v>
      </c>
      <c r="HE1415" s="68"/>
    </row>
    <row r="1416" spans="201:213">
      <c r="GS1416" s="48">
        <v>12</v>
      </c>
      <c r="GT1416" s="47">
        <v>4</v>
      </c>
      <c r="GU1416" s="97" t="s">
        <v>240</v>
      </c>
      <c r="GV1416" s="93">
        <f t="shared" si="1181"/>
        <v>10</v>
      </c>
      <c r="GW1416" s="47" t="s">
        <v>206</v>
      </c>
      <c r="GX1416" s="99" t="str">
        <f t="shared" si="1176"/>
        <v>Nn4</v>
      </c>
      <c r="GY1416" s="48">
        <f t="shared" si="1183"/>
        <v>200</v>
      </c>
      <c r="GZ1416" s="306">
        <f t="shared" si="1184"/>
        <v>54042.810564741019</v>
      </c>
      <c r="HA1416" s="95">
        <f t="shared" si="1182"/>
        <v>3239.8831254389825</v>
      </c>
      <c r="HB1416" s="51">
        <f t="shared" si="1178"/>
        <v>4.308753793987295E-4</v>
      </c>
      <c r="HC1416" s="51">
        <f t="shared" si="1179"/>
        <v>1.0288436972187658E-3</v>
      </c>
      <c r="HD1416" s="453">
        <f t="shared" si="1180"/>
        <v>1.9467078537768266E-3</v>
      </c>
      <c r="HE1416" s="68"/>
    </row>
    <row r="1417" spans="201:213">
      <c r="GS1417" s="48">
        <v>12</v>
      </c>
      <c r="GT1417" s="47">
        <v>3</v>
      </c>
      <c r="GU1417" s="97" t="s">
        <v>240</v>
      </c>
      <c r="GV1417" s="93">
        <f t="shared" si="1181"/>
        <v>10</v>
      </c>
      <c r="GW1417" s="47" t="s">
        <v>206</v>
      </c>
      <c r="GX1417" s="99" t="str">
        <f t="shared" si="1176"/>
        <v>Nn3</v>
      </c>
      <c r="GY1417" s="48">
        <f t="shared" si="1183"/>
        <v>100</v>
      </c>
      <c r="GZ1417" s="306">
        <f t="shared" si="1184"/>
        <v>36234.496209438919</v>
      </c>
      <c r="HA1417" s="95">
        <f t="shared" si="1182"/>
        <v>4832.2015845880378</v>
      </c>
      <c r="HB1417" s="51">
        <f t="shared" si="1178"/>
        <v>2.8889230849421939E-4</v>
      </c>
      <c r="HC1417" s="51">
        <f t="shared" si="1179"/>
        <v>3.4490834819109802E-4</v>
      </c>
      <c r="HD1417" s="453">
        <f t="shared" si="1180"/>
        <v>1.4766898850818944E-4</v>
      </c>
      <c r="HE1417" s="68"/>
    </row>
    <row r="1418" spans="201:213">
      <c r="GS1418" s="48">
        <v>12</v>
      </c>
      <c r="GT1418" s="47">
        <v>2</v>
      </c>
      <c r="GU1418" s="97" t="s">
        <v>240</v>
      </c>
      <c r="GV1418" s="93">
        <f t="shared" si="1181"/>
        <v>10</v>
      </c>
      <c r="GW1418" s="47" t="s">
        <v>206</v>
      </c>
      <c r="GX1418" s="99" t="str">
        <f t="shared" si="1176"/>
        <v>Nn2</v>
      </c>
      <c r="GY1418" s="48">
        <f t="shared" si="1183"/>
        <v>0</v>
      </c>
      <c r="GZ1418" s="306">
        <f t="shared" si="1184"/>
        <v>0</v>
      </c>
      <c r="HA1418" s="95">
        <f t="shared" si="1182"/>
        <v>0</v>
      </c>
      <c r="HB1418" s="51">
        <f t="shared" si="1178"/>
        <v>0</v>
      </c>
      <c r="HC1418" s="51">
        <f t="shared" si="1179"/>
        <v>0</v>
      </c>
      <c r="HD1418" s="453">
        <f t="shared" si="1180"/>
        <v>0</v>
      </c>
      <c r="HE1418" s="68"/>
    </row>
    <row r="1419" spans="201:213">
      <c r="GS1419" s="48">
        <v>12</v>
      </c>
      <c r="GT1419" s="47">
        <v>1</v>
      </c>
      <c r="GU1419" s="97" t="s">
        <v>240</v>
      </c>
      <c r="GV1419" s="93">
        <f t="shared" si="1181"/>
        <v>10</v>
      </c>
      <c r="GW1419" s="47" t="s">
        <v>206</v>
      </c>
      <c r="GX1419" s="99" t="str">
        <f t="shared" si="1176"/>
        <v>Nn1</v>
      </c>
      <c r="GY1419" s="48">
        <f t="shared" si="1183"/>
        <v>0</v>
      </c>
      <c r="GZ1419" s="306">
        <f t="shared" si="1184"/>
        <v>0</v>
      </c>
      <c r="HA1419" s="95">
        <f t="shared" si="1182"/>
        <v>0</v>
      </c>
      <c r="HB1419" s="51">
        <f t="shared" si="1178"/>
        <v>0</v>
      </c>
      <c r="HC1419" s="51">
        <f t="shared" si="1179"/>
        <v>0</v>
      </c>
      <c r="HD1419" s="453">
        <f t="shared" si="1180"/>
        <v>0</v>
      </c>
      <c r="HE1419" s="68"/>
    </row>
    <row r="1420" spans="201:213">
      <c r="GS1420" s="48">
        <v>13</v>
      </c>
      <c r="GT1420" s="47">
        <v>5</v>
      </c>
      <c r="GU1420" s="97" t="s">
        <v>240</v>
      </c>
      <c r="GV1420" s="93">
        <f t="shared" si="1181"/>
        <v>10</v>
      </c>
      <c r="GW1420" s="141" t="s">
        <v>130</v>
      </c>
      <c r="GX1420" s="99" t="str">
        <f t="shared" si="1176"/>
        <v>Sc5</v>
      </c>
      <c r="GY1420" s="48">
        <f t="shared" si="1183"/>
        <v>18000</v>
      </c>
      <c r="GZ1420" s="306">
        <f t="shared" si="1184"/>
        <v>2.139800861765166</v>
      </c>
      <c r="HA1420" s="95">
        <f t="shared" si="1182"/>
        <v>81826488.216086924</v>
      </c>
      <c r="HB1420" s="51">
        <f t="shared" si="1178"/>
        <v>1.7060317524498323E-8</v>
      </c>
      <c r="HC1420" s="51">
        <f t="shared" si="1179"/>
        <v>3.6662944547707063E-6</v>
      </c>
      <c r="HD1420" s="453">
        <f t="shared" si="1180"/>
        <v>1.0938696583783734E-3</v>
      </c>
      <c r="HE1420" s="68"/>
    </row>
    <row r="1421" spans="201:213">
      <c r="GS1421" s="48">
        <v>13</v>
      </c>
      <c r="GT1421" s="47">
        <v>4</v>
      </c>
      <c r="GU1421" s="97" t="s">
        <v>240</v>
      </c>
      <c r="GV1421" s="93">
        <f t="shared" si="1181"/>
        <v>10</v>
      </c>
      <c r="GW1421" s="141" t="s">
        <v>130</v>
      </c>
      <c r="GX1421" s="99" t="str">
        <f t="shared" si="1176"/>
        <v>Sc4</v>
      </c>
      <c r="GY1421" s="48">
        <f t="shared" si="1183"/>
        <v>6000</v>
      </c>
      <c r="GZ1421" s="306">
        <f t="shared" si="1184"/>
        <v>148.53784315419855</v>
      </c>
      <c r="HA1421" s="95">
        <f t="shared" si="1182"/>
        <v>1178772.939487447</v>
      </c>
      <c r="HB1421" s="51">
        <f t="shared" si="1178"/>
        <v>1.1842703748255915E-6</v>
      </c>
      <c r="HC1421" s="51">
        <f t="shared" si="1179"/>
        <v>8.4833980022888802E-5</v>
      </c>
      <c r="HD1421" s="453">
        <f t="shared" si="1180"/>
        <v>8.3445145617851695E-3</v>
      </c>
      <c r="HE1421" s="68"/>
    </row>
    <row r="1422" spans="201:213">
      <c r="GS1422" s="48">
        <v>13</v>
      </c>
      <c r="GT1422" s="47">
        <v>3</v>
      </c>
      <c r="GU1422" s="97" t="s">
        <v>240</v>
      </c>
      <c r="GV1422" s="93">
        <f t="shared" si="1181"/>
        <v>10</v>
      </c>
      <c r="GW1422" s="141" t="s">
        <v>130</v>
      </c>
      <c r="GX1422" s="99" t="str">
        <f t="shared" si="1176"/>
        <v>Sc3</v>
      </c>
      <c r="GY1422" s="48">
        <f t="shared" si="1183"/>
        <v>1200</v>
      </c>
      <c r="GZ1422" s="306">
        <f t="shared" si="1184"/>
        <v>3717.3393276451202</v>
      </c>
      <c r="HA1422" s="95">
        <f t="shared" si="1182"/>
        <v>47101.53541751553</v>
      </c>
      <c r="HB1422" s="51">
        <f t="shared" si="1178"/>
        <v>2.9637799670580196E-5</v>
      </c>
      <c r="HC1422" s="51">
        <f t="shared" si="1179"/>
        <v>4.2461460805293935E-4</v>
      </c>
      <c r="HD1422" s="453">
        <f t="shared" si="1180"/>
        <v>7.8086214021351697E-3</v>
      </c>
      <c r="HE1422" s="68"/>
    </row>
    <row r="1423" spans="201:213">
      <c r="GS1423" s="48">
        <v>13</v>
      </c>
      <c r="GT1423" s="47">
        <v>2</v>
      </c>
      <c r="GU1423" s="97" t="s">
        <v>240</v>
      </c>
      <c r="GV1423" s="93">
        <f t="shared" si="1181"/>
        <v>10</v>
      </c>
      <c r="GW1423" s="141" t="s">
        <v>130</v>
      </c>
      <c r="GX1423" s="99" t="str">
        <f t="shared" si="1176"/>
        <v>Sc2</v>
      </c>
      <c r="GY1423" s="48">
        <f t="shared" si="1183"/>
        <v>0</v>
      </c>
      <c r="GZ1423" s="306">
        <f t="shared" si="1184"/>
        <v>0</v>
      </c>
      <c r="HA1423" s="95">
        <f t="shared" si="1182"/>
        <v>0</v>
      </c>
      <c r="HB1423" s="51">
        <f t="shared" si="1178"/>
        <v>0</v>
      </c>
      <c r="HC1423" s="51">
        <f t="shared" si="1179"/>
        <v>0</v>
      </c>
      <c r="HD1423" s="453">
        <f t="shared" si="1180"/>
        <v>0</v>
      </c>
      <c r="HE1423" s="68"/>
    </row>
    <row r="1424" spans="201:213">
      <c r="GS1424" s="295">
        <v>1</v>
      </c>
      <c r="GT1424" s="455">
        <v>5</v>
      </c>
      <c r="GU1424" s="296" t="s">
        <v>240</v>
      </c>
      <c r="GV1424" s="93">
        <f>+$GV$1293</f>
        <v>15</v>
      </c>
      <c r="GW1424" s="47" t="s">
        <v>206</v>
      </c>
      <c r="GX1424" s="99" t="str">
        <f t="shared" ref="GX1424:GX1487" si="1185">CONCATENATE(INDEX($AV$4:$AV$16,MATCH(GS1424,$AT$4:$AT$16,0)),GT1424)</f>
        <v>Wd5</v>
      </c>
      <c r="GY1424" s="48">
        <f t="shared" si="1183"/>
        <v>0</v>
      </c>
      <c r="GZ1424" s="307">
        <f t="shared" ref="GZ1424:GZ1455" si="1186">SUMIF($FY$165:$FY$238,GX1424,$GM$165:$GM$238)*$GX$1292/$AN$56*$AN$4/$AN$42</f>
        <v>0</v>
      </c>
      <c r="HA1424" s="95">
        <f>IF(GZ1424=0,0,$AN$4/GZ1424)</f>
        <v>0</v>
      </c>
      <c r="HB1424" s="51">
        <f t="shared" ref="HB1424:HB1487" si="1187">GZ1424/$GZ$306</f>
        <v>0</v>
      </c>
      <c r="HC1424" s="51">
        <f t="shared" ref="HC1424:HC1487" si="1188">PRODUCT(GY1424:GZ1424)/$AN$4/$AM$19</f>
        <v>0</v>
      </c>
      <c r="HD1424" s="453">
        <f t="shared" ref="HD1424:HD1487" si="1189">(GY1424/$AM$19-HC$931)^2*GZ1424/$AN$4</f>
        <v>0</v>
      </c>
      <c r="HE1424" s="96"/>
    </row>
    <row r="1425" spans="201:213">
      <c r="GS1425" s="48">
        <v>1</v>
      </c>
      <c r="GT1425" s="47">
        <v>4</v>
      </c>
      <c r="GU1425" s="97" t="s">
        <v>240</v>
      </c>
      <c r="GV1425" s="93">
        <f t="shared" ref="GV1425:GV1487" si="1190">+$GV$1293</f>
        <v>15</v>
      </c>
      <c r="GW1425" s="47" t="s">
        <v>206</v>
      </c>
      <c r="GX1425" s="99" t="str">
        <f t="shared" si="1185"/>
        <v>Wd4</v>
      </c>
      <c r="GY1425" s="48">
        <f t="shared" si="1183"/>
        <v>0</v>
      </c>
      <c r="GZ1425" s="307">
        <f t="shared" si="1186"/>
        <v>0</v>
      </c>
      <c r="HA1425" s="95">
        <f t="shared" ref="HA1425:HA1487" si="1191">IF(GZ1425=0,0,$AN$4/GZ1425)</f>
        <v>0</v>
      </c>
      <c r="HB1425" s="51">
        <f t="shared" si="1187"/>
        <v>0</v>
      </c>
      <c r="HC1425" s="51">
        <f t="shared" si="1188"/>
        <v>0</v>
      </c>
      <c r="HD1425" s="453">
        <f t="shared" si="1189"/>
        <v>0</v>
      </c>
      <c r="HE1425" s="68"/>
    </row>
    <row r="1426" spans="201:213">
      <c r="GS1426" s="48">
        <v>1</v>
      </c>
      <c r="GT1426" s="47">
        <v>3</v>
      </c>
      <c r="GU1426" s="97" t="s">
        <v>240</v>
      </c>
      <c r="GV1426" s="93">
        <f t="shared" si="1190"/>
        <v>15</v>
      </c>
      <c r="GW1426" s="47" t="s">
        <v>206</v>
      </c>
      <c r="GX1426" s="99" t="str">
        <f t="shared" si="1185"/>
        <v>Wd3</v>
      </c>
      <c r="GY1426" s="48">
        <f t="shared" si="1183"/>
        <v>0</v>
      </c>
      <c r="GZ1426" s="307">
        <f t="shared" si="1186"/>
        <v>0</v>
      </c>
      <c r="HA1426" s="95">
        <f t="shared" si="1191"/>
        <v>0</v>
      </c>
      <c r="HB1426" s="51">
        <f t="shared" si="1187"/>
        <v>0</v>
      </c>
      <c r="HC1426" s="51">
        <f t="shared" si="1188"/>
        <v>0</v>
      </c>
      <c r="HD1426" s="453">
        <f t="shared" si="1189"/>
        <v>0</v>
      </c>
    </row>
    <row r="1427" spans="201:213">
      <c r="GS1427" s="48">
        <v>1</v>
      </c>
      <c r="GT1427" s="47">
        <v>2</v>
      </c>
      <c r="GU1427" s="97" t="s">
        <v>240</v>
      </c>
      <c r="GV1427" s="93">
        <f t="shared" si="1190"/>
        <v>15</v>
      </c>
      <c r="GW1427" s="47" t="s">
        <v>206</v>
      </c>
      <c r="GX1427" s="99" t="str">
        <f t="shared" si="1185"/>
        <v>Wd2</v>
      </c>
      <c r="GY1427" s="48">
        <f t="shared" si="1183"/>
        <v>0</v>
      </c>
      <c r="GZ1427" s="307">
        <f t="shared" si="1186"/>
        <v>0</v>
      </c>
      <c r="HA1427" s="95">
        <f t="shared" si="1191"/>
        <v>0</v>
      </c>
      <c r="HB1427" s="51">
        <f t="shared" si="1187"/>
        <v>0</v>
      </c>
      <c r="HC1427" s="51">
        <f t="shared" si="1188"/>
        <v>0</v>
      </c>
      <c r="HD1427" s="453">
        <f t="shared" si="1189"/>
        <v>0</v>
      </c>
    </row>
    <row r="1428" spans="201:213">
      <c r="GS1428" s="48">
        <v>1</v>
      </c>
      <c r="GT1428" s="47">
        <v>1</v>
      </c>
      <c r="GU1428" s="97" t="s">
        <v>240</v>
      </c>
      <c r="GV1428" s="93">
        <f t="shared" si="1190"/>
        <v>15</v>
      </c>
      <c r="GW1428" s="47" t="s">
        <v>206</v>
      </c>
      <c r="GX1428" s="99" t="str">
        <f t="shared" si="1185"/>
        <v>Wd1</v>
      </c>
      <c r="GY1428" s="48">
        <f t="shared" si="1183"/>
        <v>0</v>
      </c>
      <c r="GZ1428" s="307">
        <f t="shared" si="1186"/>
        <v>0</v>
      </c>
      <c r="HA1428" s="95">
        <f t="shared" si="1191"/>
        <v>0</v>
      </c>
      <c r="HB1428" s="51">
        <f t="shared" si="1187"/>
        <v>0</v>
      </c>
      <c r="HC1428" s="51">
        <f t="shared" si="1188"/>
        <v>0</v>
      </c>
      <c r="HD1428" s="453">
        <f t="shared" si="1189"/>
        <v>0</v>
      </c>
    </row>
    <row r="1429" spans="201:213">
      <c r="GS1429" s="48">
        <v>2</v>
      </c>
      <c r="GT1429" s="47">
        <v>5</v>
      </c>
      <c r="GU1429" s="97" t="s">
        <v>240</v>
      </c>
      <c r="GV1429" s="93">
        <f t="shared" si="1190"/>
        <v>15</v>
      </c>
      <c r="GW1429" s="47" t="s">
        <v>206</v>
      </c>
      <c r="GX1429" s="99" t="str">
        <f t="shared" si="1185"/>
        <v>Pa5</v>
      </c>
      <c r="GY1429" s="48">
        <f t="shared" ref="GY1429:GY1492" si="1192">INDEX($AW$44:$BA$56,GS1429,GT1429)*GV1429*IF(GW1429="Scatter",$AM$19,1)</f>
        <v>30000</v>
      </c>
      <c r="GZ1429" s="307">
        <f t="shared" si="1186"/>
        <v>916.96635338664305</v>
      </c>
      <c r="HA1429" s="95">
        <f t="shared" si="1191"/>
        <v>190947.45336437825</v>
      </c>
      <c r="HB1429" s="51">
        <f t="shared" si="1187"/>
        <v>7.3108378576652342E-6</v>
      </c>
      <c r="HC1429" s="51">
        <f t="shared" si="1188"/>
        <v>2.6185214371299719E-3</v>
      </c>
      <c r="HD1429" s="453">
        <f t="shared" si="1189"/>
        <v>1.3049597314522743</v>
      </c>
    </row>
    <row r="1430" spans="201:213">
      <c r="GS1430" s="48">
        <v>2</v>
      </c>
      <c r="GT1430" s="47">
        <v>4</v>
      </c>
      <c r="GU1430" s="97" t="s">
        <v>240</v>
      </c>
      <c r="GV1430" s="93">
        <f t="shared" si="1190"/>
        <v>15</v>
      </c>
      <c r="GW1430" s="47" t="s">
        <v>206</v>
      </c>
      <c r="GX1430" s="99" t="str">
        <f t="shared" si="1185"/>
        <v>Pa4</v>
      </c>
      <c r="GY1430" s="48">
        <f t="shared" si="1192"/>
        <v>7500</v>
      </c>
      <c r="GZ1430" s="307">
        <f t="shared" si="1186"/>
        <v>6036.6951597954003</v>
      </c>
      <c r="HA1430" s="95">
        <f t="shared" si="1191"/>
        <v>29004.676460411883</v>
      </c>
      <c r="HB1430" s="51">
        <f t="shared" si="1187"/>
        <v>4.8129682562962795E-5</v>
      </c>
      <c r="HC1430" s="51">
        <f t="shared" si="1188"/>
        <v>4.3096498652764126E-3</v>
      </c>
      <c r="HD1430" s="453">
        <f t="shared" si="1189"/>
        <v>0.53164499434145884</v>
      </c>
    </row>
    <row r="1431" spans="201:213">
      <c r="GS1431" s="48">
        <v>2</v>
      </c>
      <c r="GT1431" s="47">
        <v>3</v>
      </c>
      <c r="GU1431" s="97" t="s">
        <v>240</v>
      </c>
      <c r="GV1431" s="93">
        <f t="shared" si="1190"/>
        <v>15</v>
      </c>
      <c r="GW1431" s="47" t="s">
        <v>206</v>
      </c>
      <c r="GX1431" s="99" t="str">
        <f t="shared" si="1185"/>
        <v>Pa3</v>
      </c>
      <c r="GY1431" s="48">
        <f t="shared" si="1192"/>
        <v>1500</v>
      </c>
      <c r="GZ1431" s="307">
        <f t="shared" si="1186"/>
        <v>18774.886085591515</v>
      </c>
      <c r="HA1431" s="95">
        <f t="shared" si="1191"/>
        <v>9325.8829481991816</v>
      </c>
      <c r="HB1431" s="51">
        <f t="shared" si="1187"/>
        <v>1.4968940513569566E-4</v>
      </c>
      <c r="HC1431" s="51">
        <f t="shared" si="1188"/>
        <v>2.6807113212618085E-3</v>
      </c>
      <c r="HD1431" s="453">
        <f t="shared" si="1189"/>
        <v>6.2683467034460566E-2</v>
      </c>
    </row>
    <row r="1432" spans="201:213">
      <c r="GS1432" s="48">
        <v>2</v>
      </c>
      <c r="GT1432" s="47">
        <v>2</v>
      </c>
      <c r="GU1432" s="97" t="s">
        <v>240</v>
      </c>
      <c r="GV1432" s="93">
        <f t="shared" si="1190"/>
        <v>15</v>
      </c>
      <c r="GW1432" s="47" t="s">
        <v>206</v>
      </c>
      <c r="GX1432" s="99" t="str">
        <f t="shared" si="1185"/>
        <v>Pa2</v>
      </c>
      <c r="GY1432" s="48">
        <f t="shared" si="1192"/>
        <v>0</v>
      </c>
      <c r="GZ1432" s="307">
        <f t="shared" si="1186"/>
        <v>0</v>
      </c>
      <c r="HA1432" s="95">
        <f t="shared" si="1191"/>
        <v>0</v>
      </c>
      <c r="HB1432" s="51">
        <f t="shared" si="1187"/>
        <v>0</v>
      </c>
      <c r="HC1432" s="51">
        <f t="shared" si="1188"/>
        <v>0</v>
      </c>
      <c r="HD1432" s="453">
        <f t="shared" si="1189"/>
        <v>0</v>
      </c>
    </row>
    <row r="1433" spans="201:213">
      <c r="GS1433" s="48">
        <v>2</v>
      </c>
      <c r="GT1433" s="47">
        <v>1</v>
      </c>
      <c r="GU1433" s="97" t="s">
        <v>240</v>
      </c>
      <c r="GV1433" s="93">
        <f t="shared" si="1190"/>
        <v>15</v>
      </c>
      <c r="GW1433" s="47" t="s">
        <v>206</v>
      </c>
      <c r="GX1433" s="99" t="str">
        <f t="shared" si="1185"/>
        <v>Pa1</v>
      </c>
      <c r="GY1433" s="48">
        <f t="shared" si="1192"/>
        <v>0</v>
      </c>
      <c r="GZ1433" s="307">
        <f t="shared" si="1186"/>
        <v>0</v>
      </c>
      <c r="HA1433" s="95">
        <f t="shared" si="1191"/>
        <v>0</v>
      </c>
      <c r="HB1433" s="51">
        <f t="shared" si="1187"/>
        <v>0</v>
      </c>
      <c r="HC1433" s="51">
        <f t="shared" si="1188"/>
        <v>0</v>
      </c>
      <c r="HD1433" s="453">
        <f t="shared" si="1189"/>
        <v>0</v>
      </c>
    </row>
    <row r="1434" spans="201:213">
      <c r="GS1434" s="48">
        <v>3</v>
      </c>
      <c r="GT1434" s="47">
        <v>5</v>
      </c>
      <c r="GU1434" s="97" t="s">
        <v>240</v>
      </c>
      <c r="GV1434" s="93">
        <f t="shared" si="1190"/>
        <v>15</v>
      </c>
      <c r="GW1434" s="47" t="s">
        <v>206</v>
      </c>
      <c r="GX1434" s="99" t="str">
        <f t="shared" si="1185"/>
        <v>Pb5</v>
      </c>
      <c r="GY1434" s="48">
        <f t="shared" si="1192"/>
        <v>27000</v>
      </c>
      <c r="GZ1434" s="307">
        <f t="shared" si="1186"/>
        <v>916.96635338664305</v>
      </c>
      <c r="HA1434" s="95">
        <f t="shared" si="1191"/>
        <v>190947.45336437825</v>
      </c>
      <c r="HB1434" s="51">
        <f t="shared" si="1187"/>
        <v>7.3108378576652342E-6</v>
      </c>
      <c r="HC1434" s="51">
        <f t="shared" si="1188"/>
        <v>2.3566692934169748E-3</v>
      </c>
      <c r="HD1434" s="453">
        <f t="shared" si="1189"/>
        <v>1.0566306474415295</v>
      </c>
    </row>
    <row r="1435" spans="201:213">
      <c r="GS1435" s="48">
        <v>3</v>
      </c>
      <c r="GT1435" s="47">
        <v>4</v>
      </c>
      <c r="GU1435" s="97" t="s">
        <v>240</v>
      </c>
      <c r="GV1435" s="93">
        <f t="shared" si="1190"/>
        <v>15</v>
      </c>
      <c r="GW1435" s="47" t="s">
        <v>206</v>
      </c>
      <c r="GX1435" s="99" t="str">
        <f t="shared" si="1185"/>
        <v>Pb4</v>
      </c>
      <c r="GY1435" s="48">
        <f t="shared" si="1192"/>
        <v>4500</v>
      </c>
      <c r="GZ1435" s="307">
        <f t="shared" si="1186"/>
        <v>4645.962857158991</v>
      </c>
      <c r="HA1435" s="95">
        <f t="shared" si="1191"/>
        <v>37686.997374548337</v>
      </c>
      <c r="HB1435" s="51">
        <f t="shared" si="1187"/>
        <v>3.7041578478837186E-5</v>
      </c>
      <c r="HC1435" s="51">
        <f t="shared" si="1188"/>
        <v>1.9900762922187786E-3</v>
      </c>
      <c r="HD1435" s="453">
        <f t="shared" si="1189"/>
        <v>0.14600220892702637</v>
      </c>
    </row>
    <row r="1436" spans="201:213">
      <c r="GS1436" s="48">
        <v>3</v>
      </c>
      <c r="GT1436" s="47">
        <v>3</v>
      </c>
      <c r="GU1436" s="97" t="s">
        <v>240</v>
      </c>
      <c r="GV1436" s="93">
        <f t="shared" si="1190"/>
        <v>15</v>
      </c>
      <c r="GW1436" s="47" t="s">
        <v>206</v>
      </c>
      <c r="GX1436" s="99" t="str">
        <f t="shared" si="1185"/>
        <v>Pb3</v>
      </c>
      <c r="GY1436" s="48">
        <f t="shared" si="1192"/>
        <v>750</v>
      </c>
      <c r="GZ1436" s="307">
        <f t="shared" si="1186"/>
        <v>19817.935312568821</v>
      </c>
      <c r="HA1436" s="95">
        <f t="shared" si="1191"/>
        <v>8835.0470035571198</v>
      </c>
      <c r="HB1436" s="51">
        <f t="shared" si="1187"/>
        <v>1.5800548319878986E-4</v>
      </c>
      <c r="HC1436" s="51">
        <f t="shared" si="1188"/>
        <v>1.4148198639992878E-3</v>
      </c>
      <c r="HD1436" s="453">
        <f t="shared" si="1189"/>
        <v>1.5435925723504279E-2</v>
      </c>
    </row>
    <row r="1437" spans="201:213">
      <c r="GS1437" s="48">
        <v>3</v>
      </c>
      <c r="GT1437" s="47">
        <v>2</v>
      </c>
      <c r="GU1437" s="97" t="s">
        <v>240</v>
      </c>
      <c r="GV1437" s="93">
        <f t="shared" si="1190"/>
        <v>15</v>
      </c>
      <c r="GW1437" s="47" t="s">
        <v>206</v>
      </c>
      <c r="GX1437" s="99" t="str">
        <f t="shared" si="1185"/>
        <v>Pb2</v>
      </c>
      <c r="GY1437" s="48">
        <f t="shared" si="1192"/>
        <v>0</v>
      </c>
      <c r="GZ1437" s="307">
        <f t="shared" si="1186"/>
        <v>0</v>
      </c>
      <c r="HA1437" s="95">
        <f t="shared" si="1191"/>
        <v>0</v>
      </c>
      <c r="HB1437" s="51">
        <f t="shared" si="1187"/>
        <v>0</v>
      </c>
      <c r="HC1437" s="51">
        <f t="shared" si="1188"/>
        <v>0</v>
      </c>
      <c r="HD1437" s="453">
        <f t="shared" si="1189"/>
        <v>0</v>
      </c>
    </row>
    <row r="1438" spans="201:213">
      <c r="GS1438" s="48">
        <v>3</v>
      </c>
      <c r="GT1438" s="47">
        <v>1</v>
      </c>
      <c r="GU1438" s="97" t="s">
        <v>240</v>
      </c>
      <c r="GV1438" s="93">
        <f t="shared" si="1190"/>
        <v>15</v>
      </c>
      <c r="GW1438" s="47" t="s">
        <v>206</v>
      </c>
      <c r="GX1438" s="99" t="str">
        <f t="shared" si="1185"/>
        <v>Pb1</v>
      </c>
      <c r="GY1438" s="48">
        <f t="shared" si="1192"/>
        <v>0</v>
      </c>
      <c r="GZ1438" s="307">
        <f t="shared" si="1186"/>
        <v>0</v>
      </c>
      <c r="HA1438" s="95">
        <f t="shared" si="1191"/>
        <v>0</v>
      </c>
      <c r="HB1438" s="51">
        <f t="shared" si="1187"/>
        <v>0</v>
      </c>
      <c r="HC1438" s="51">
        <f t="shared" si="1188"/>
        <v>0</v>
      </c>
      <c r="HD1438" s="453">
        <f t="shared" si="1189"/>
        <v>0</v>
      </c>
    </row>
    <row r="1439" spans="201:213">
      <c r="GS1439" s="48">
        <v>4</v>
      </c>
      <c r="GT1439" s="47">
        <v>5</v>
      </c>
      <c r="GU1439" s="97" t="s">
        <v>240</v>
      </c>
      <c r="GV1439" s="93">
        <f t="shared" si="1190"/>
        <v>15</v>
      </c>
      <c r="GW1439" s="47" t="s">
        <v>206</v>
      </c>
      <c r="GX1439" s="99" t="str">
        <f t="shared" si="1185"/>
        <v>Pc5</v>
      </c>
      <c r="GY1439" s="48">
        <f t="shared" si="1192"/>
        <v>27000</v>
      </c>
      <c r="GZ1439" s="307">
        <f t="shared" si="1186"/>
        <v>1467.1461654186289</v>
      </c>
      <c r="HA1439" s="95">
        <f t="shared" si="1191"/>
        <v>119342.1583527364</v>
      </c>
      <c r="HB1439" s="51">
        <f t="shared" si="1187"/>
        <v>1.1697340572264375E-5</v>
      </c>
      <c r="HC1439" s="51">
        <f t="shared" si="1188"/>
        <v>3.77067086946716E-3</v>
      </c>
      <c r="HD1439" s="453">
        <f t="shared" si="1189"/>
        <v>1.6906090359064474</v>
      </c>
    </row>
    <row r="1440" spans="201:213">
      <c r="GS1440" s="48">
        <v>4</v>
      </c>
      <c r="GT1440" s="47">
        <v>4</v>
      </c>
      <c r="GU1440" s="97" t="s">
        <v>240</v>
      </c>
      <c r="GV1440" s="93">
        <f t="shared" si="1190"/>
        <v>15</v>
      </c>
      <c r="GW1440" s="47" t="s">
        <v>206</v>
      </c>
      <c r="GX1440" s="99" t="str">
        <f t="shared" si="1185"/>
        <v>Pc4</v>
      </c>
      <c r="GY1440" s="48">
        <f t="shared" si="1192"/>
        <v>4500</v>
      </c>
      <c r="GZ1440" s="307">
        <f t="shared" si="1186"/>
        <v>5950.0927819755507</v>
      </c>
      <c r="HA1440" s="95">
        <f t="shared" si="1191"/>
        <v>29426.833566428151</v>
      </c>
      <c r="HB1440" s="51">
        <f t="shared" si="1187"/>
        <v>4.7439214543072189E-5</v>
      </c>
      <c r="HC1440" s="51">
        <f t="shared" si="1188"/>
        <v>2.5486941988065058E-3</v>
      </c>
      <c r="HD1440" s="453">
        <f t="shared" si="1189"/>
        <v>0.18698528511706888</v>
      </c>
    </row>
    <row r="1441" spans="201:212">
      <c r="GS1441" s="48">
        <v>4</v>
      </c>
      <c r="GT1441" s="47">
        <v>3</v>
      </c>
      <c r="GU1441" s="97" t="s">
        <v>240</v>
      </c>
      <c r="GV1441" s="93">
        <f t="shared" si="1190"/>
        <v>15</v>
      </c>
      <c r="GW1441" s="47" t="s">
        <v>206</v>
      </c>
      <c r="GX1441" s="99" t="str">
        <f t="shared" si="1185"/>
        <v>Pc3</v>
      </c>
      <c r="GY1441" s="48">
        <f t="shared" si="1192"/>
        <v>450</v>
      </c>
      <c r="GZ1441" s="307">
        <f t="shared" si="1186"/>
        <v>37086.194736970894</v>
      </c>
      <c r="HA1441" s="95">
        <f t="shared" si="1191"/>
        <v>4721.2282425258363</v>
      </c>
      <c r="HB1441" s="51">
        <f t="shared" si="1187"/>
        <v>2.9568277557668276E-4</v>
      </c>
      <c r="HC1441" s="51">
        <f t="shared" si="1188"/>
        <v>1.5885696718588498E-3</v>
      </c>
      <c r="HD1441" s="453">
        <f t="shared" si="1189"/>
        <v>9.4459552056470678E-3</v>
      </c>
    </row>
    <row r="1442" spans="201:212">
      <c r="GS1442" s="48">
        <v>4</v>
      </c>
      <c r="GT1442" s="47">
        <v>2</v>
      </c>
      <c r="GU1442" s="97" t="s">
        <v>240</v>
      </c>
      <c r="GV1442" s="93">
        <f t="shared" si="1190"/>
        <v>15</v>
      </c>
      <c r="GW1442" s="47" t="s">
        <v>206</v>
      </c>
      <c r="GX1442" s="99" t="str">
        <f t="shared" si="1185"/>
        <v>Pc2</v>
      </c>
      <c r="GY1442" s="48">
        <f t="shared" si="1192"/>
        <v>0</v>
      </c>
      <c r="GZ1442" s="307">
        <f t="shared" si="1186"/>
        <v>0</v>
      </c>
      <c r="HA1442" s="95">
        <f t="shared" si="1191"/>
        <v>0</v>
      </c>
      <c r="HB1442" s="51">
        <f t="shared" si="1187"/>
        <v>0</v>
      </c>
      <c r="HC1442" s="51">
        <f t="shared" si="1188"/>
        <v>0</v>
      </c>
      <c r="HD1442" s="453">
        <f t="shared" si="1189"/>
        <v>0</v>
      </c>
    </row>
    <row r="1443" spans="201:212">
      <c r="GS1443" s="48">
        <v>4</v>
      </c>
      <c r="GT1443" s="47">
        <v>1</v>
      </c>
      <c r="GU1443" s="97" t="s">
        <v>240</v>
      </c>
      <c r="GV1443" s="93">
        <f t="shared" si="1190"/>
        <v>15</v>
      </c>
      <c r="GW1443" s="47" t="s">
        <v>206</v>
      </c>
      <c r="GX1443" s="99" t="str">
        <f t="shared" si="1185"/>
        <v>Pc1</v>
      </c>
      <c r="GY1443" s="48">
        <f t="shared" si="1192"/>
        <v>0</v>
      </c>
      <c r="GZ1443" s="307">
        <f t="shared" si="1186"/>
        <v>0</v>
      </c>
      <c r="HA1443" s="95">
        <f t="shared" si="1191"/>
        <v>0</v>
      </c>
      <c r="HB1443" s="51">
        <f t="shared" si="1187"/>
        <v>0</v>
      </c>
      <c r="HC1443" s="51">
        <f t="shared" si="1188"/>
        <v>0</v>
      </c>
      <c r="HD1443" s="453">
        <f t="shared" si="1189"/>
        <v>0</v>
      </c>
    </row>
    <row r="1444" spans="201:212">
      <c r="GS1444" s="48">
        <v>5</v>
      </c>
      <c r="GT1444" s="47">
        <v>5</v>
      </c>
      <c r="GU1444" s="97" t="s">
        <v>240</v>
      </c>
      <c r="GV1444" s="93">
        <f t="shared" si="1190"/>
        <v>15</v>
      </c>
      <c r="GW1444" s="47" t="s">
        <v>206</v>
      </c>
      <c r="GX1444" s="99" t="str">
        <f t="shared" si="1185"/>
        <v>Pd5</v>
      </c>
      <c r="GY1444" s="48">
        <f t="shared" si="1192"/>
        <v>4500</v>
      </c>
      <c r="GZ1444" s="307">
        <f t="shared" si="1186"/>
        <v>8802.8769925117722</v>
      </c>
      <c r="HA1444" s="95">
        <f t="shared" si="1191"/>
        <v>19890.35972545607</v>
      </c>
      <c r="HB1444" s="51">
        <f t="shared" si="1187"/>
        <v>7.018404343358624E-5</v>
      </c>
      <c r="HC1444" s="51">
        <f t="shared" si="1188"/>
        <v>3.7706708694671596E-3</v>
      </c>
      <c r="HD1444" s="453">
        <f t="shared" si="1189"/>
        <v>0.2766357642827868</v>
      </c>
    </row>
    <row r="1445" spans="201:212">
      <c r="GS1445" s="48">
        <v>5</v>
      </c>
      <c r="GT1445" s="47">
        <v>4</v>
      </c>
      <c r="GU1445" s="97" t="s">
        <v>240</v>
      </c>
      <c r="GV1445" s="93">
        <f t="shared" si="1190"/>
        <v>15</v>
      </c>
      <c r="GW1445" s="47" t="s">
        <v>206</v>
      </c>
      <c r="GX1445" s="99" t="str">
        <f t="shared" si="1185"/>
        <v>Pd4</v>
      </c>
      <c r="GY1445" s="48">
        <f t="shared" si="1192"/>
        <v>1500</v>
      </c>
      <c r="GZ1445" s="307">
        <f t="shared" si="1186"/>
        <v>13448.839849670763</v>
      </c>
      <c r="HA1445" s="95">
        <f t="shared" si="1191"/>
        <v>13019.144547571244</v>
      </c>
      <c r="HB1445" s="51">
        <f t="shared" si="1187"/>
        <v>1.0722562191242342E-4</v>
      </c>
      <c r="HC1445" s="51">
        <f t="shared" si="1188"/>
        <v>1.9202490538953126E-3</v>
      </c>
      <c r="HD1445" s="453">
        <f t="shared" si="1189"/>
        <v>4.4901466007590804E-2</v>
      </c>
    </row>
    <row r="1446" spans="201:212">
      <c r="GS1446" s="48">
        <v>5</v>
      </c>
      <c r="GT1446" s="47">
        <v>3</v>
      </c>
      <c r="GU1446" s="97" t="s">
        <v>240</v>
      </c>
      <c r="GV1446" s="93">
        <f t="shared" si="1190"/>
        <v>15</v>
      </c>
      <c r="GW1446" s="47" t="s">
        <v>206</v>
      </c>
      <c r="GX1446" s="99" t="str">
        <f t="shared" si="1185"/>
        <v>Pd3</v>
      </c>
      <c r="GY1446" s="48">
        <f t="shared" si="1192"/>
        <v>450</v>
      </c>
      <c r="GZ1446" s="307">
        <f t="shared" si="1186"/>
        <v>28510.012204046376</v>
      </c>
      <c r="HA1446" s="95">
        <f t="shared" si="1191"/>
        <v>6141.4351122287298</v>
      </c>
      <c r="HB1446" s="51">
        <f t="shared" si="1187"/>
        <v>2.2730613372457491E-4</v>
      </c>
      <c r="HC1446" s="51">
        <f t="shared" si="1188"/>
        <v>1.2212129352414908E-3</v>
      </c>
      <c r="HD1446" s="453">
        <f t="shared" si="1189"/>
        <v>7.2615780643411837E-3</v>
      </c>
    </row>
    <row r="1447" spans="201:212">
      <c r="GS1447" s="48">
        <v>5</v>
      </c>
      <c r="GT1447" s="47">
        <v>2</v>
      </c>
      <c r="GU1447" s="97" t="s">
        <v>240</v>
      </c>
      <c r="GV1447" s="93">
        <f t="shared" si="1190"/>
        <v>15</v>
      </c>
      <c r="GW1447" s="47" t="s">
        <v>206</v>
      </c>
      <c r="GX1447" s="99" t="str">
        <f t="shared" si="1185"/>
        <v>Pd2</v>
      </c>
      <c r="GY1447" s="48">
        <f t="shared" si="1192"/>
        <v>0</v>
      </c>
      <c r="GZ1447" s="307">
        <f t="shared" si="1186"/>
        <v>0</v>
      </c>
      <c r="HA1447" s="95">
        <f t="shared" si="1191"/>
        <v>0</v>
      </c>
      <c r="HB1447" s="51">
        <f t="shared" si="1187"/>
        <v>0</v>
      </c>
      <c r="HC1447" s="51">
        <f t="shared" si="1188"/>
        <v>0</v>
      </c>
      <c r="HD1447" s="453">
        <f t="shared" si="1189"/>
        <v>0</v>
      </c>
    </row>
    <row r="1448" spans="201:212">
      <c r="GS1448" s="48">
        <v>5</v>
      </c>
      <c r="GT1448" s="47">
        <v>1</v>
      </c>
      <c r="GU1448" s="97" t="s">
        <v>240</v>
      </c>
      <c r="GV1448" s="93">
        <f t="shared" si="1190"/>
        <v>15</v>
      </c>
      <c r="GW1448" s="47" t="s">
        <v>206</v>
      </c>
      <c r="GX1448" s="99" t="str">
        <f t="shared" si="1185"/>
        <v>Pd1</v>
      </c>
      <c r="GY1448" s="48">
        <f t="shared" si="1192"/>
        <v>0</v>
      </c>
      <c r="GZ1448" s="307">
        <f t="shared" si="1186"/>
        <v>0</v>
      </c>
      <c r="HA1448" s="95">
        <f t="shared" si="1191"/>
        <v>0</v>
      </c>
      <c r="HB1448" s="51">
        <f t="shared" si="1187"/>
        <v>0</v>
      </c>
      <c r="HC1448" s="51">
        <f t="shared" si="1188"/>
        <v>0</v>
      </c>
      <c r="HD1448" s="453">
        <f t="shared" si="1189"/>
        <v>0</v>
      </c>
    </row>
    <row r="1449" spans="201:212">
      <c r="GS1449" s="48">
        <v>6</v>
      </c>
      <c r="GT1449" s="47">
        <v>5</v>
      </c>
      <c r="GU1449" s="97" t="s">
        <v>240</v>
      </c>
      <c r="GV1449" s="93">
        <f t="shared" si="1190"/>
        <v>15</v>
      </c>
      <c r="GW1449" s="47" t="s">
        <v>206</v>
      </c>
      <c r="GX1449" s="99" t="str">
        <f t="shared" si="1185"/>
        <v>Pe5</v>
      </c>
      <c r="GY1449" s="48">
        <f t="shared" si="1192"/>
        <v>4500</v>
      </c>
      <c r="GZ1449" s="307">
        <f t="shared" si="1186"/>
        <v>8150.8120301034933</v>
      </c>
      <c r="HA1449" s="95">
        <f t="shared" si="1191"/>
        <v>21481.588503492552</v>
      </c>
      <c r="HB1449" s="51">
        <f t="shared" si="1187"/>
        <v>6.4985225401468746E-5</v>
      </c>
      <c r="HC1449" s="51">
        <f t="shared" si="1188"/>
        <v>3.4913619161732958E-3</v>
      </c>
      <c r="HD1449" s="453">
        <f t="shared" si="1189"/>
        <v>0.25614422618776556</v>
      </c>
    </row>
    <row r="1450" spans="201:212">
      <c r="GS1450" s="48">
        <v>6</v>
      </c>
      <c r="GT1450" s="47">
        <v>4</v>
      </c>
      <c r="GU1450" s="97" t="s">
        <v>240</v>
      </c>
      <c r="GV1450" s="93">
        <f t="shared" si="1190"/>
        <v>15</v>
      </c>
      <c r="GW1450" s="47" t="s">
        <v>206</v>
      </c>
      <c r="GX1450" s="99" t="str">
        <f t="shared" si="1185"/>
        <v>Pe4</v>
      </c>
      <c r="GY1450" s="48">
        <f t="shared" si="1192"/>
        <v>1500</v>
      </c>
      <c r="GZ1450" s="307">
        <f t="shared" si="1186"/>
        <v>53659.512531514665</v>
      </c>
      <c r="HA1450" s="95">
        <f t="shared" si="1191"/>
        <v>3263.0261017963371</v>
      </c>
      <c r="HB1450" s="51">
        <f t="shared" si="1187"/>
        <v>4.2781940055966922E-4</v>
      </c>
      <c r="HC1450" s="51">
        <f t="shared" si="1188"/>
        <v>7.6615997604913989E-3</v>
      </c>
      <c r="HD1450" s="453">
        <f t="shared" si="1189"/>
        <v>0.17915231386867039</v>
      </c>
    </row>
    <row r="1451" spans="201:212">
      <c r="GS1451" s="48">
        <v>6</v>
      </c>
      <c r="GT1451" s="47">
        <v>3</v>
      </c>
      <c r="GU1451" s="97" t="s">
        <v>240</v>
      </c>
      <c r="GV1451" s="93">
        <f t="shared" si="1190"/>
        <v>15</v>
      </c>
      <c r="GW1451" s="47" t="s">
        <v>206</v>
      </c>
      <c r="GX1451" s="99" t="str">
        <f t="shared" si="1185"/>
        <v>Pe3</v>
      </c>
      <c r="GY1451" s="48">
        <f t="shared" si="1192"/>
        <v>450</v>
      </c>
      <c r="GZ1451" s="307">
        <f t="shared" si="1186"/>
        <v>77262.90570202269</v>
      </c>
      <c r="HA1451" s="95">
        <f t="shared" si="1191"/>
        <v>2266.1895564124015</v>
      </c>
      <c r="HB1451" s="51">
        <f t="shared" si="1187"/>
        <v>6.1600578245142243E-4</v>
      </c>
      <c r="HC1451" s="51">
        <f t="shared" si="1188"/>
        <v>3.3095201497059367E-3</v>
      </c>
      <c r="HD1451" s="453">
        <f t="shared" si="1189"/>
        <v>1.9679073345098056E-2</v>
      </c>
    </row>
    <row r="1452" spans="201:212">
      <c r="GS1452" s="48">
        <v>6</v>
      </c>
      <c r="GT1452" s="47">
        <v>2</v>
      </c>
      <c r="GU1452" s="97" t="s">
        <v>240</v>
      </c>
      <c r="GV1452" s="93">
        <f t="shared" si="1190"/>
        <v>15</v>
      </c>
      <c r="GW1452" s="47" t="s">
        <v>206</v>
      </c>
      <c r="GX1452" s="99" t="str">
        <f t="shared" si="1185"/>
        <v>Pe2</v>
      </c>
      <c r="GY1452" s="48">
        <f t="shared" si="1192"/>
        <v>0</v>
      </c>
      <c r="GZ1452" s="307">
        <f t="shared" si="1186"/>
        <v>0</v>
      </c>
      <c r="HA1452" s="95">
        <f t="shared" si="1191"/>
        <v>0</v>
      </c>
      <c r="HB1452" s="51">
        <f t="shared" si="1187"/>
        <v>0</v>
      </c>
      <c r="HC1452" s="51">
        <f t="shared" si="1188"/>
        <v>0</v>
      </c>
      <c r="HD1452" s="453">
        <f t="shared" si="1189"/>
        <v>0</v>
      </c>
    </row>
    <row r="1453" spans="201:212">
      <c r="GS1453" s="48">
        <v>6</v>
      </c>
      <c r="GT1453" s="47">
        <v>1</v>
      </c>
      <c r="GU1453" s="97" t="s">
        <v>240</v>
      </c>
      <c r="GV1453" s="93">
        <f t="shared" si="1190"/>
        <v>15</v>
      </c>
      <c r="GW1453" s="47" t="s">
        <v>206</v>
      </c>
      <c r="GX1453" s="99" t="str">
        <f t="shared" si="1185"/>
        <v>Pe1</v>
      </c>
      <c r="GY1453" s="48">
        <f t="shared" si="1192"/>
        <v>0</v>
      </c>
      <c r="GZ1453" s="307">
        <f t="shared" si="1186"/>
        <v>0</v>
      </c>
      <c r="HA1453" s="95">
        <f t="shared" si="1191"/>
        <v>0</v>
      </c>
      <c r="HB1453" s="51">
        <f t="shared" si="1187"/>
        <v>0</v>
      </c>
      <c r="HC1453" s="51">
        <f t="shared" si="1188"/>
        <v>0</v>
      </c>
      <c r="HD1453" s="453">
        <f t="shared" si="1189"/>
        <v>0</v>
      </c>
    </row>
    <row r="1454" spans="201:212">
      <c r="GS1454" s="48">
        <v>7</v>
      </c>
      <c r="GT1454" s="47">
        <v>5</v>
      </c>
      <c r="GU1454" s="97" t="s">
        <v>240</v>
      </c>
      <c r="GV1454" s="93">
        <f t="shared" si="1190"/>
        <v>15</v>
      </c>
      <c r="GW1454" s="47" t="s">
        <v>206</v>
      </c>
      <c r="GX1454" s="99" t="str">
        <f t="shared" si="1185"/>
        <v>Ac5</v>
      </c>
      <c r="GY1454" s="48">
        <f t="shared" si="1192"/>
        <v>3000</v>
      </c>
      <c r="GZ1454" s="307">
        <f t="shared" si="1186"/>
        <v>15588.428007572931</v>
      </c>
      <c r="HA1454" s="95">
        <f t="shared" si="1191"/>
        <v>11232.203139081073</v>
      </c>
      <c r="HB1454" s="51">
        <f t="shared" si="1187"/>
        <v>1.2428424358030898E-4</v>
      </c>
      <c r="HC1454" s="51">
        <f t="shared" si="1188"/>
        <v>4.4514864431209515E-3</v>
      </c>
      <c r="HD1454" s="453">
        <f t="shared" si="1189"/>
        <v>0.21531677628016535</v>
      </c>
    </row>
    <row r="1455" spans="201:212">
      <c r="GS1455" s="48">
        <v>7</v>
      </c>
      <c r="GT1455" s="47">
        <v>4</v>
      </c>
      <c r="GU1455" s="97" t="s">
        <v>240</v>
      </c>
      <c r="GV1455" s="93">
        <f t="shared" si="1190"/>
        <v>15</v>
      </c>
      <c r="GW1455" s="47" t="s">
        <v>206</v>
      </c>
      <c r="GX1455" s="99" t="str">
        <f t="shared" si="1185"/>
        <v>Ac4</v>
      </c>
      <c r="GY1455" s="48">
        <f t="shared" si="1192"/>
        <v>750</v>
      </c>
      <c r="GZ1455" s="307">
        <f t="shared" si="1186"/>
        <v>12226.218045155239</v>
      </c>
      <c r="HA1455" s="95">
        <f t="shared" si="1191"/>
        <v>14321.059002328369</v>
      </c>
      <c r="HB1455" s="51">
        <f t="shared" si="1187"/>
        <v>9.7477838102203118E-5</v>
      </c>
      <c r="HC1455" s="51">
        <f t="shared" si="1188"/>
        <v>8.7284047904332394E-4</v>
      </c>
      <c r="HD1455" s="453">
        <f t="shared" si="1189"/>
        <v>9.5228383102397719E-3</v>
      </c>
    </row>
    <row r="1456" spans="201:212">
      <c r="GS1456" s="48">
        <v>7</v>
      </c>
      <c r="GT1456" s="47">
        <v>3</v>
      </c>
      <c r="GU1456" s="97" t="s">
        <v>240</v>
      </c>
      <c r="GV1456" s="93">
        <f t="shared" si="1190"/>
        <v>15</v>
      </c>
      <c r="GW1456" s="47" t="s">
        <v>206</v>
      </c>
      <c r="GX1456" s="99" t="str">
        <f t="shared" si="1185"/>
        <v>Ac3</v>
      </c>
      <c r="GY1456" s="48">
        <f t="shared" si="1192"/>
        <v>150</v>
      </c>
      <c r="GZ1456" s="307">
        <f t="shared" ref="GZ1456:GZ1487" si="1193">SUMIF($FY$165:$FY$238,GX1456,$GM$165:$GM$238)*$GX$1292/$AN$56*$AN$4/$AN$42</f>
        <v>72318.079737093241</v>
      </c>
      <c r="HA1456" s="95">
        <f t="shared" si="1191"/>
        <v>2421.1426884747875</v>
      </c>
      <c r="HB1456" s="51">
        <f t="shared" si="1187"/>
        <v>5.7658141237453139E-4</v>
      </c>
      <c r="HC1456" s="51">
        <f t="shared" si="1188"/>
        <v>1.032570286708252E-3</v>
      </c>
      <c r="HD1456" s="453">
        <f t="shared" si="1189"/>
        <v>1.1630424311203542E-3</v>
      </c>
    </row>
    <row r="1457" spans="201:212">
      <c r="GS1457" s="48">
        <v>7</v>
      </c>
      <c r="GT1457" s="47">
        <v>2</v>
      </c>
      <c r="GU1457" s="97" t="s">
        <v>240</v>
      </c>
      <c r="GV1457" s="93">
        <f t="shared" si="1190"/>
        <v>15</v>
      </c>
      <c r="GW1457" s="47" t="s">
        <v>206</v>
      </c>
      <c r="GX1457" s="99" t="str">
        <f t="shared" si="1185"/>
        <v>Ac2</v>
      </c>
      <c r="GY1457" s="48">
        <f t="shared" si="1192"/>
        <v>0</v>
      </c>
      <c r="GZ1457" s="307">
        <f t="shared" si="1193"/>
        <v>0</v>
      </c>
      <c r="HA1457" s="95">
        <f t="shared" si="1191"/>
        <v>0</v>
      </c>
      <c r="HB1457" s="51">
        <f t="shared" si="1187"/>
        <v>0</v>
      </c>
      <c r="HC1457" s="51">
        <f t="shared" si="1188"/>
        <v>0</v>
      </c>
      <c r="HD1457" s="453">
        <f t="shared" si="1189"/>
        <v>0</v>
      </c>
    </row>
    <row r="1458" spans="201:212">
      <c r="GS1458" s="48">
        <v>7</v>
      </c>
      <c r="GT1458" s="47">
        <v>1</v>
      </c>
      <c r="GU1458" s="97" t="s">
        <v>240</v>
      </c>
      <c r="GV1458" s="93">
        <f t="shared" si="1190"/>
        <v>15</v>
      </c>
      <c r="GW1458" s="47" t="s">
        <v>206</v>
      </c>
      <c r="GX1458" s="99" t="str">
        <f t="shared" si="1185"/>
        <v>Ac1</v>
      </c>
      <c r="GY1458" s="48">
        <f t="shared" si="1192"/>
        <v>0</v>
      </c>
      <c r="GZ1458" s="307">
        <f t="shared" si="1193"/>
        <v>0</v>
      </c>
      <c r="HA1458" s="95">
        <f t="shared" si="1191"/>
        <v>0</v>
      </c>
      <c r="HB1458" s="51">
        <f t="shared" si="1187"/>
        <v>0</v>
      </c>
      <c r="HC1458" s="51">
        <f t="shared" si="1188"/>
        <v>0</v>
      </c>
      <c r="HD1458" s="453">
        <f t="shared" si="1189"/>
        <v>0</v>
      </c>
    </row>
    <row r="1459" spans="201:212">
      <c r="GS1459" s="48">
        <v>8</v>
      </c>
      <c r="GT1459" s="47">
        <v>5</v>
      </c>
      <c r="GU1459" s="97" t="s">
        <v>240</v>
      </c>
      <c r="GV1459" s="93">
        <f t="shared" si="1190"/>
        <v>15</v>
      </c>
      <c r="GW1459" s="47" t="s">
        <v>206</v>
      </c>
      <c r="GX1459" s="99" t="str">
        <f t="shared" si="1185"/>
        <v>Kg5</v>
      </c>
      <c r="GY1459" s="48">
        <f t="shared" si="1192"/>
        <v>3000</v>
      </c>
      <c r="GZ1459" s="307">
        <f t="shared" si="1193"/>
        <v>4126.3485902398943</v>
      </c>
      <c r="HA1459" s="95">
        <f t="shared" si="1191"/>
        <v>42432.767414306269</v>
      </c>
      <c r="HB1459" s="51">
        <f t="shared" si="1187"/>
        <v>3.2898770359493558E-5</v>
      </c>
      <c r="HC1459" s="51">
        <f t="shared" si="1188"/>
        <v>1.1783346467084876E-3</v>
      </c>
      <c r="HD1459" s="453">
        <f t="shared" si="1189"/>
        <v>5.6995617250632021E-2</v>
      </c>
    </row>
    <row r="1460" spans="201:212">
      <c r="GS1460" s="48">
        <v>8</v>
      </c>
      <c r="GT1460" s="47">
        <v>4</v>
      </c>
      <c r="GU1460" s="97" t="s">
        <v>240</v>
      </c>
      <c r="GV1460" s="93">
        <f t="shared" si="1190"/>
        <v>15</v>
      </c>
      <c r="GW1460" s="47" t="s">
        <v>206</v>
      </c>
      <c r="GX1460" s="99" t="str">
        <f t="shared" si="1185"/>
        <v>Kg4</v>
      </c>
      <c r="GY1460" s="48">
        <f t="shared" si="1192"/>
        <v>750</v>
      </c>
      <c r="GZ1460" s="307">
        <f t="shared" si="1193"/>
        <v>9780.9744361241937</v>
      </c>
      <c r="HA1460" s="95">
        <f t="shared" si="1191"/>
        <v>17901.323752910459</v>
      </c>
      <c r="HB1460" s="51">
        <f t="shared" si="1187"/>
        <v>7.7982270481762503E-5</v>
      </c>
      <c r="HC1460" s="51">
        <f t="shared" si="1188"/>
        <v>6.9827238323465917E-4</v>
      </c>
      <c r="HD1460" s="453">
        <f t="shared" si="1189"/>
        <v>7.6182706481918187E-3</v>
      </c>
    </row>
    <row r="1461" spans="201:212">
      <c r="GS1461" s="48">
        <v>8</v>
      </c>
      <c r="GT1461" s="47">
        <v>3</v>
      </c>
      <c r="GU1461" s="97" t="s">
        <v>240</v>
      </c>
      <c r="GV1461" s="93">
        <f t="shared" si="1190"/>
        <v>15</v>
      </c>
      <c r="GW1461" s="47" t="s">
        <v>206</v>
      </c>
      <c r="GX1461" s="99" t="str">
        <f t="shared" si="1185"/>
        <v>Kg3</v>
      </c>
      <c r="GY1461" s="48">
        <f t="shared" si="1192"/>
        <v>150</v>
      </c>
      <c r="GZ1461" s="307">
        <f t="shared" si="1193"/>
        <v>8112.6050987123845</v>
      </c>
      <c r="HA1461" s="95">
        <f t="shared" si="1191"/>
        <v>21582.757680118102</v>
      </c>
      <c r="HB1461" s="51">
        <f t="shared" si="1187"/>
        <v>6.4680607157399373E-5</v>
      </c>
      <c r="HC1461" s="51">
        <f t="shared" si="1188"/>
        <v>1.1583320523970778E-4</v>
      </c>
      <c r="HD1461" s="453">
        <f t="shared" si="1189"/>
        <v>1.3046950349106541E-4</v>
      </c>
    </row>
    <row r="1462" spans="201:212">
      <c r="GS1462" s="48">
        <v>8</v>
      </c>
      <c r="GT1462" s="47">
        <v>2</v>
      </c>
      <c r="GU1462" s="97" t="s">
        <v>240</v>
      </c>
      <c r="GV1462" s="93">
        <f t="shared" si="1190"/>
        <v>15</v>
      </c>
      <c r="GW1462" s="47" t="s">
        <v>206</v>
      </c>
      <c r="GX1462" s="99" t="str">
        <f t="shared" si="1185"/>
        <v>Kg2</v>
      </c>
      <c r="GY1462" s="48">
        <f t="shared" si="1192"/>
        <v>0</v>
      </c>
      <c r="GZ1462" s="307">
        <f t="shared" si="1193"/>
        <v>0</v>
      </c>
      <c r="HA1462" s="95">
        <f t="shared" si="1191"/>
        <v>0</v>
      </c>
      <c r="HB1462" s="51">
        <f t="shared" si="1187"/>
        <v>0</v>
      </c>
      <c r="HC1462" s="51">
        <f t="shared" si="1188"/>
        <v>0</v>
      </c>
      <c r="HD1462" s="453">
        <f t="shared" si="1189"/>
        <v>0</v>
      </c>
    </row>
    <row r="1463" spans="201:212">
      <c r="GS1463" s="48">
        <v>8</v>
      </c>
      <c r="GT1463" s="47">
        <v>1</v>
      </c>
      <c r="GU1463" s="97" t="s">
        <v>240</v>
      </c>
      <c r="GV1463" s="93">
        <f t="shared" si="1190"/>
        <v>15</v>
      </c>
      <c r="GW1463" s="47" t="s">
        <v>206</v>
      </c>
      <c r="GX1463" s="99" t="str">
        <f t="shared" si="1185"/>
        <v>Kg1</v>
      </c>
      <c r="GY1463" s="48">
        <f t="shared" si="1192"/>
        <v>0</v>
      </c>
      <c r="GZ1463" s="307">
        <f t="shared" si="1193"/>
        <v>0</v>
      </c>
      <c r="HA1463" s="95">
        <f t="shared" si="1191"/>
        <v>0</v>
      </c>
      <c r="HB1463" s="51">
        <f t="shared" si="1187"/>
        <v>0</v>
      </c>
      <c r="HC1463" s="51">
        <f t="shared" si="1188"/>
        <v>0</v>
      </c>
      <c r="HD1463" s="453">
        <f t="shared" si="1189"/>
        <v>0</v>
      </c>
    </row>
    <row r="1464" spans="201:212">
      <c r="GS1464" s="48">
        <v>9</v>
      </c>
      <c r="GT1464" s="47">
        <v>5</v>
      </c>
      <c r="GU1464" s="97" t="s">
        <v>240</v>
      </c>
      <c r="GV1464" s="93">
        <f t="shared" si="1190"/>
        <v>15</v>
      </c>
      <c r="GW1464" s="47" t="s">
        <v>206</v>
      </c>
      <c r="GX1464" s="99" t="str">
        <f t="shared" si="1185"/>
        <v>Qn5</v>
      </c>
      <c r="GY1464" s="48">
        <f t="shared" si="1192"/>
        <v>1500</v>
      </c>
      <c r="GZ1464" s="307">
        <f t="shared" si="1193"/>
        <v>25675.057894826001</v>
      </c>
      <c r="HA1464" s="95">
        <f t="shared" si="1191"/>
        <v>6819.5519058706523</v>
      </c>
      <c r="HB1464" s="51">
        <f t="shared" si="1187"/>
        <v>2.0470346001462652E-4</v>
      </c>
      <c r="HC1464" s="51">
        <f t="shared" si="1188"/>
        <v>3.6659300119819601E-3</v>
      </c>
      <c r="HD1464" s="453">
        <f t="shared" si="1189"/>
        <v>8.5720980559946064E-2</v>
      </c>
    </row>
    <row r="1465" spans="201:212">
      <c r="GS1465" s="48">
        <v>9</v>
      </c>
      <c r="GT1465" s="47">
        <v>4</v>
      </c>
      <c r="GU1465" s="97" t="s">
        <v>240</v>
      </c>
      <c r="GV1465" s="93">
        <f t="shared" si="1190"/>
        <v>15</v>
      </c>
      <c r="GW1465" s="47" t="s">
        <v>206</v>
      </c>
      <c r="GX1465" s="99" t="str">
        <f t="shared" si="1185"/>
        <v>Qn4</v>
      </c>
      <c r="GY1465" s="48">
        <f t="shared" si="1192"/>
        <v>300</v>
      </c>
      <c r="GZ1465" s="307">
        <f t="shared" si="1193"/>
        <v>29098.398947469475</v>
      </c>
      <c r="HA1465" s="95">
        <f t="shared" si="1191"/>
        <v>6017.251681650574</v>
      </c>
      <c r="HB1465" s="51">
        <f t="shared" si="1187"/>
        <v>2.3199725468324344E-4</v>
      </c>
      <c r="HC1465" s="51">
        <f t="shared" si="1188"/>
        <v>8.3094413604924448E-4</v>
      </c>
      <c r="HD1465" s="453">
        <f t="shared" si="1189"/>
        <v>2.9010255861070403E-3</v>
      </c>
    </row>
    <row r="1466" spans="201:212">
      <c r="GS1466" s="48">
        <v>9</v>
      </c>
      <c r="GT1466" s="47">
        <v>3</v>
      </c>
      <c r="GU1466" s="97" t="s">
        <v>240</v>
      </c>
      <c r="GV1466" s="93">
        <f t="shared" si="1190"/>
        <v>15</v>
      </c>
      <c r="GW1466" s="47" t="s">
        <v>206</v>
      </c>
      <c r="GX1466" s="99" t="str">
        <f t="shared" si="1185"/>
        <v>Qn3</v>
      </c>
      <c r="GY1466" s="48">
        <f t="shared" si="1192"/>
        <v>150</v>
      </c>
      <c r="GZ1466" s="307">
        <f t="shared" si="1193"/>
        <v>191457.48032961224</v>
      </c>
      <c r="HA1466" s="95">
        <f t="shared" si="1191"/>
        <v>914.52363051347913</v>
      </c>
      <c r="HB1466" s="51">
        <f t="shared" si="1187"/>
        <v>1.5264623289146248E-3</v>
      </c>
      <c r="HC1466" s="51">
        <f t="shared" si="1188"/>
        <v>2.7336636436571036E-3</v>
      </c>
      <c r="HD1466" s="453">
        <f t="shared" si="1189"/>
        <v>3.0790802823891434E-3</v>
      </c>
    </row>
    <row r="1467" spans="201:212">
      <c r="GS1467" s="48">
        <v>9</v>
      </c>
      <c r="GT1467" s="47">
        <v>2</v>
      </c>
      <c r="GU1467" s="97" t="s">
        <v>240</v>
      </c>
      <c r="GV1467" s="93">
        <f t="shared" si="1190"/>
        <v>15</v>
      </c>
      <c r="GW1467" s="47" t="s">
        <v>206</v>
      </c>
      <c r="GX1467" s="99" t="str">
        <f t="shared" si="1185"/>
        <v>Qn2</v>
      </c>
      <c r="GY1467" s="48">
        <f t="shared" si="1192"/>
        <v>0</v>
      </c>
      <c r="GZ1467" s="307">
        <f t="shared" si="1193"/>
        <v>0</v>
      </c>
      <c r="HA1467" s="95">
        <f t="shared" si="1191"/>
        <v>0</v>
      </c>
      <c r="HB1467" s="51">
        <f t="shared" si="1187"/>
        <v>0</v>
      </c>
      <c r="HC1467" s="51">
        <f t="shared" si="1188"/>
        <v>0</v>
      </c>
      <c r="HD1467" s="453">
        <f t="shared" si="1189"/>
        <v>0</v>
      </c>
    </row>
    <row r="1468" spans="201:212">
      <c r="GS1468" s="48">
        <v>9</v>
      </c>
      <c r="GT1468" s="47">
        <v>1</v>
      </c>
      <c r="GU1468" s="97" t="s">
        <v>240</v>
      </c>
      <c r="GV1468" s="93">
        <f t="shared" si="1190"/>
        <v>15</v>
      </c>
      <c r="GW1468" s="47" t="s">
        <v>206</v>
      </c>
      <c r="GX1468" s="99" t="str">
        <f t="shared" si="1185"/>
        <v>Qn1</v>
      </c>
      <c r="GY1468" s="48">
        <f t="shared" si="1192"/>
        <v>0</v>
      </c>
      <c r="GZ1468" s="307">
        <f t="shared" si="1193"/>
        <v>0</v>
      </c>
      <c r="HA1468" s="95">
        <f t="shared" si="1191"/>
        <v>0</v>
      </c>
      <c r="HB1468" s="51">
        <f t="shared" si="1187"/>
        <v>0</v>
      </c>
      <c r="HC1468" s="51">
        <f t="shared" si="1188"/>
        <v>0</v>
      </c>
      <c r="HD1468" s="453">
        <f t="shared" si="1189"/>
        <v>0</v>
      </c>
    </row>
    <row r="1469" spans="201:212">
      <c r="GS1469" s="48">
        <v>10</v>
      </c>
      <c r="GT1469" s="47">
        <v>5</v>
      </c>
      <c r="GU1469" s="97" t="s">
        <v>240</v>
      </c>
      <c r="GV1469" s="93">
        <f t="shared" si="1190"/>
        <v>15</v>
      </c>
      <c r="GW1469" s="47" t="s">
        <v>206</v>
      </c>
      <c r="GX1469" s="99" t="str">
        <f t="shared" si="1185"/>
        <v>Jk5</v>
      </c>
      <c r="GY1469" s="48">
        <f t="shared" si="1192"/>
        <v>1500</v>
      </c>
      <c r="GZ1469" s="307">
        <f t="shared" si="1193"/>
        <v>16688.787631636904</v>
      </c>
      <c r="HA1469" s="95">
        <f t="shared" si="1191"/>
        <v>10491.61831672408</v>
      </c>
      <c r="HB1469" s="51">
        <f t="shared" si="1187"/>
        <v>1.3305724900950725E-4</v>
      </c>
      <c r="HC1469" s="51">
        <f t="shared" si="1188"/>
        <v>2.3828545077882743E-3</v>
      </c>
      <c r="HD1469" s="453">
        <f t="shared" si="1189"/>
        <v>5.5718637363964957E-2</v>
      </c>
    </row>
    <row r="1470" spans="201:212">
      <c r="GS1470" s="48">
        <v>10</v>
      </c>
      <c r="GT1470" s="47">
        <v>4</v>
      </c>
      <c r="GU1470" s="97" t="s">
        <v>240</v>
      </c>
      <c r="GV1470" s="93">
        <f t="shared" si="1190"/>
        <v>15</v>
      </c>
      <c r="GW1470" s="47" t="s">
        <v>206</v>
      </c>
      <c r="GX1470" s="99" t="str">
        <f t="shared" si="1185"/>
        <v>Jk4</v>
      </c>
      <c r="GY1470" s="48">
        <f t="shared" si="1192"/>
        <v>300</v>
      </c>
      <c r="GZ1470" s="307">
        <f t="shared" si="1193"/>
        <v>55629.292105456349</v>
      </c>
      <c r="HA1470" s="95">
        <f t="shared" si="1191"/>
        <v>3147.4854950172235</v>
      </c>
      <c r="HB1470" s="51">
        <f t="shared" si="1187"/>
        <v>4.4352416336502424E-4</v>
      </c>
      <c r="HC1470" s="51">
        <f t="shared" si="1188"/>
        <v>1.5885696718588498E-3</v>
      </c>
      <c r="HD1470" s="453">
        <f t="shared" si="1189"/>
        <v>5.5460783263811073E-3</v>
      </c>
    </row>
    <row r="1471" spans="201:212">
      <c r="GS1471" s="48">
        <v>10</v>
      </c>
      <c r="GT1471" s="47">
        <v>3</v>
      </c>
      <c r="GU1471" s="97" t="s">
        <v>240</v>
      </c>
      <c r="GV1471" s="93">
        <f t="shared" si="1190"/>
        <v>15</v>
      </c>
      <c r="GW1471" s="47" t="s">
        <v>206</v>
      </c>
      <c r="GX1471" s="99" t="str">
        <f t="shared" si="1185"/>
        <v>Jk3</v>
      </c>
      <c r="GY1471" s="48">
        <f t="shared" si="1192"/>
        <v>150</v>
      </c>
      <c r="GZ1471" s="307">
        <f t="shared" si="1193"/>
        <v>37549.772171183031</v>
      </c>
      <c r="HA1471" s="95">
        <f t="shared" si="1191"/>
        <v>4662.9414740995908</v>
      </c>
      <c r="HB1471" s="51">
        <f t="shared" si="1187"/>
        <v>2.9937881027139132E-4</v>
      </c>
      <c r="HC1471" s="51">
        <f t="shared" si="1188"/>
        <v>5.3614226425236172E-4</v>
      </c>
      <c r="HD1471" s="453">
        <f t="shared" si="1189"/>
        <v>6.0388741615864552E-4</v>
      </c>
    </row>
    <row r="1472" spans="201:212">
      <c r="GS1472" s="48">
        <v>10</v>
      </c>
      <c r="GT1472" s="47">
        <v>2</v>
      </c>
      <c r="GU1472" s="97" t="s">
        <v>240</v>
      </c>
      <c r="GV1472" s="93">
        <f t="shared" si="1190"/>
        <v>15</v>
      </c>
      <c r="GW1472" s="47" t="s">
        <v>206</v>
      </c>
      <c r="GX1472" s="99" t="str">
        <f t="shared" si="1185"/>
        <v>Jk2</v>
      </c>
      <c r="GY1472" s="48">
        <f t="shared" si="1192"/>
        <v>0</v>
      </c>
      <c r="GZ1472" s="307">
        <f t="shared" si="1193"/>
        <v>0</v>
      </c>
      <c r="HA1472" s="95">
        <f t="shared" si="1191"/>
        <v>0</v>
      </c>
      <c r="HB1472" s="51">
        <f t="shared" si="1187"/>
        <v>0</v>
      </c>
      <c r="HC1472" s="51">
        <f t="shared" si="1188"/>
        <v>0</v>
      </c>
      <c r="HD1472" s="453">
        <f t="shared" si="1189"/>
        <v>0</v>
      </c>
    </row>
    <row r="1473" spans="201:212">
      <c r="GS1473" s="48">
        <v>10</v>
      </c>
      <c r="GT1473" s="47">
        <v>1</v>
      </c>
      <c r="GU1473" s="97" t="s">
        <v>240</v>
      </c>
      <c r="GV1473" s="93">
        <f t="shared" si="1190"/>
        <v>15</v>
      </c>
      <c r="GW1473" s="47" t="s">
        <v>206</v>
      </c>
      <c r="GX1473" s="99" t="str">
        <f t="shared" si="1185"/>
        <v>Jk1</v>
      </c>
      <c r="GY1473" s="48">
        <f t="shared" si="1192"/>
        <v>0</v>
      </c>
      <c r="GZ1473" s="307">
        <f t="shared" si="1193"/>
        <v>0</v>
      </c>
      <c r="HA1473" s="95">
        <f t="shared" si="1191"/>
        <v>0</v>
      </c>
      <c r="HB1473" s="51">
        <f t="shared" si="1187"/>
        <v>0</v>
      </c>
      <c r="HC1473" s="51">
        <f t="shared" si="1188"/>
        <v>0</v>
      </c>
      <c r="HD1473" s="453">
        <f t="shared" si="1189"/>
        <v>0</v>
      </c>
    </row>
    <row r="1474" spans="201:212">
      <c r="GS1474" s="48">
        <v>11</v>
      </c>
      <c r="GT1474" s="47">
        <v>5</v>
      </c>
      <c r="GU1474" s="97" t="s">
        <v>240</v>
      </c>
      <c r="GV1474" s="93">
        <f t="shared" si="1190"/>
        <v>15</v>
      </c>
      <c r="GW1474" s="47" t="s">
        <v>206</v>
      </c>
      <c r="GX1474" s="99" t="str">
        <f t="shared" si="1185"/>
        <v>Te5</v>
      </c>
      <c r="GY1474" s="48">
        <f t="shared" si="1192"/>
        <v>1500</v>
      </c>
      <c r="GZ1474" s="307">
        <f t="shared" si="1193"/>
        <v>17116.705263217336</v>
      </c>
      <c r="HA1474" s="95">
        <f t="shared" si="1191"/>
        <v>10229.327858805977</v>
      </c>
      <c r="HB1474" s="51">
        <f t="shared" si="1187"/>
        <v>1.3646897334308438E-4</v>
      </c>
      <c r="HC1474" s="51">
        <f t="shared" si="1188"/>
        <v>2.4439533413213076E-3</v>
      </c>
      <c r="HD1474" s="453">
        <f t="shared" si="1189"/>
        <v>5.7147320373297381E-2</v>
      </c>
    </row>
    <row r="1475" spans="201:212">
      <c r="GS1475" s="48">
        <v>11</v>
      </c>
      <c r="GT1475" s="47">
        <v>4</v>
      </c>
      <c r="GU1475" s="97" t="s">
        <v>240</v>
      </c>
      <c r="GV1475" s="93">
        <f t="shared" si="1190"/>
        <v>15</v>
      </c>
      <c r="GW1475" s="47" t="s">
        <v>206</v>
      </c>
      <c r="GX1475" s="99" t="str">
        <f t="shared" si="1185"/>
        <v>Te4</v>
      </c>
      <c r="GY1475" s="48">
        <f t="shared" si="1192"/>
        <v>300</v>
      </c>
      <c r="GZ1475" s="307">
        <f t="shared" si="1193"/>
        <v>47784.135526481725</v>
      </c>
      <c r="HA1475" s="95">
        <f t="shared" si="1191"/>
        <v>3664.2368449454252</v>
      </c>
      <c r="HB1475" s="51">
        <f t="shared" si="1187"/>
        <v>3.8097588391611048E-4</v>
      </c>
      <c r="HC1475" s="51">
        <f t="shared" si="1188"/>
        <v>1.3645406155710629E-3</v>
      </c>
      <c r="HD1475" s="453">
        <f t="shared" si="1189"/>
        <v>4.7639390752247952E-3</v>
      </c>
    </row>
    <row r="1476" spans="201:212">
      <c r="GS1476" s="48">
        <v>11</v>
      </c>
      <c r="GT1476" s="47">
        <v>3</v>
      </c>
      <c r="GU1476" s="97" t="s">
        <v>240</v>
      </c>
      <c r="GV1476" s="93">
        <f t="shared" si="1190"/>
        <v>15</v>
      </c>
      <c r="GW1476" s="47" t="s">
        <v>206</v>
      </c>
      <c r="GX1476" s="99" t="str">
        <f t="shared" si="1185"/>
        <v>Te3</v>
      </c>
      <c r="GY1476" s="48">
        <f t="shared" si="1192"/>
        <v>150</v>
      </c>
      <c r="GZ1476" s="307">
        <f t="shared" si="1193"/>
        <v>106622.80986879132</v>
      </c>
      <c r="HA1476" s="95">
        <f t="shared" si="1191"/>
        <v>1642.1663452263779</v>
      </c>
      <c r="HB1476" s="51">
        <f t="shared" si="1187"/>
        <v>8.5008797978296301E-4</v>
      </c>
      <c r="HC1476" s="51">
        <f t="shared" si="1188"/>
        <v>1.5223792688647307E-3</v>
      </c>
      <c r="HD1476" s="453">
        <f t="shared" si="1189"/>
        <v>1.7147420458825734E-3</v>
      </c>
    </row>
    <row r="1477" spans="201:212">
      <c r="GS1477" s="48">
        <v>11</v>
      </c>
      <c r="GT1477" s="47">
        <v>2</v>
      </c>
      <c r="GU1477" s="97" t="s">
        <v>240</v>
      </c>
      <c r="GV1477" s="93">
        <f t="shared" si="1190"/>
        <v>15</v>
      </c>
      <c r="GW1477" s="47" t="s">
        <v>206</v>
      </c>
      <c r="GX1477" s="99" t="str">
        <f t="shared" si="1185"/>
        <v>Te2</v>
      </c>
      <c r="GY1477" s="48">
        <f t="shared" si="1192"/>
        <v>0</v>
      </c>
      <c r="GZ1477" s="307">
        <f t="shared" si="1193"/>
        <v>0</v>
      </c>
      <c r="HA1477" s="95">
        <f t="shared" si="1191"/>
        <v>0</v>
      </c>
      <c r="HB1477" s="51">
        <f t="shared" si="1187"/>
        <v>0</v>
      </c>
      <c r="HC1477" s="51">
        <f t="shared" si="1188"/>
        <v>0</v>
      </c>
      <c r="HD1477" s="453">
        <f t="shared" si="1189"/>
        <v>0</v>
      </c>
    </row>
    <row r="1478" spans="201:212">
      <c r="GS1478" s="48">
        <v>11</v>
      </c>
      <c r="GT1478" s="47">
        <v>1</v>
      </c>
      <c r="GU1478" s="97" t="s">
        <v>240</v>
      </c>
      <c r="GV1478" s="93">
        <f t="shared" si="1190"/>
        <v>15</v>
      </c>
      <c r="GW1478" s="47" t="s">
        <v>206</v>
      </c>
      <c r="GX1478" s="99" t="str">
        <f t="shared" si="1185"/>
        <v>Te1</v>
      </c>
      <c r="GY1478" s="48">
        <f t="shared" si="1192"/>
        <v>0</v>
      </c>
      <c r="GZ1478" s="307">
        <f t="shared" si="1193"/>
        <v>0</v>
      </c>
      <c r="HA1478" s="95">
        <f t="shared" si="1191"/>
        <v>0</v>
      </c>
      <c r="HB1478" s="51">
        <f t="shared" si="1187"/>
        <v>0</v>
      </c>
      <c r="HC1478" s="51">
        <f t="shared" si="1188"/>
        <v>0</v>
      </c>
      <c r="HD1478" s="453">
        <f t="shared" si="1189"/>
        <v>0</v>
      </c>
    </row>
    <row r="1479" spans="201:212">
      <c r="GS1479" s="48">
        <v>12</v>
      </c>
      <c r="GT1479" s="47">
        <v>5</v>
      </c>
      <c r="GU1479" s="97" t="s">
        <v>240</v>
      </c>
      <c r="GV1479" s="93">
        <f t="shared" si="1190"/>
        <v>15</v>
      </c>
      <c r="GW1479" s="47" t="s">
        <v>206</v>
      </c>
      <c r="GX1479" s="99" t="str">
        <f t="shared" si="1185"/>
        <v>Nn5</v>
      </c>
      <c r="GY1479" s="48">
        <f t="shared" si="1192"/>
        <v>1500</v>
      </c>
      <c r="GZ1479" s="307">
        <f t="shared" si="1193"/>
        <v>14121.281842154302</v>
      </c>
      <c r="HA1479" s="95">
        <f t="shared" si="1191"/>
        <v>12399.185283401186</v>
      </c>
      <c r="HB1479" s="51">
        <f t="shared" si="1187"/>
        <v>1.125869030080446E-4</v>
      </c>
      <c r="HC1479" s="51">
        <f t="shared" si="1188"/>
        <v>2.0162615065900781E-3</v>
      </c>
      <c r="HD1479" s="453">
        <f t="shared" si="1189"/>
        <v>4.7146539307970338E-2</v>
      </c>
    </row>
    <row r="1480" spans="201:212">
      <c r="GS1480" s="48">
        <v>12</v>
      </c>
      <c r="GT1480" s="47">
        <v>4</v>
      </c>
      <c r="GU1480" s="97" t="s">
        <v>240</v>
      </c>
      <c r="GV1480" s="93">
        <f t="shared" si="1190"/>
        <v>15</v>
      </c>
      <c r="GW1480" s="47" t="s">
        <v>206</v>
      </c>
      <c r="GX1480" s="99" t="str">
        <f t="shared" si="1185"/>
        <v>Nn4</v>
      </c>
      <c r="GY1480" s="48">
        <f t="shared" si="1192"/>
        <v>300</v>
      </c>
      <c r="GZ1480" s="307">
        <f t="shared" si="1193"/>
        <v>128660.56789518365</v>
      </c>
      <c r="HA1480" s="95">
        <f t="shared" si="1191"/>
        <v>1360.8861896415935</v>
      </c>
      <c r="HB1480" s="51">
        <f t="shared" si="1187"/>
        <v>1.0257917829621841E-3</v>
      </c>
      <c r="HC1480" s="51">
        <f t="shared" si="1188"/>
        <v>3.6740765231196982E-3</v>
      </c>
      <c r="HD1480" s="453">
        <f t="shared" si="1189"/>
        <v>1.282708371896348E-2</v>
      </c>
    </row>
    <row r="1481" spans="201:212">
      <c r="GS1481" s="48">
        <v>12</v>
      </c>
      <c r="GT1481" s="47">
        <v>3</v>
      </c>
      <c r="GU1481" s="97" t="s">
        <v>240</v>
      </c>
      <c r="GV1481" s="93">
        <f t="shared" si="1190"/>
        <v>15</v>
      </c>
      <c r="GW1481" s="47" t="s">
        <v>206</v>
      </c>
      <c r="GX1481" s="99" t="str">
        <f t="shared" si="1185"/>
        <v>Nn3</v>
      </c>
      <c r="GY1481" s="48">
        <f t="shared" si="1192"/>
        <v>150</v>
      </c>
      <c r="GZ1481" s="307">
        <f t="shared" si="1193"/>
        <v>86264.034216308341</v>
      </c>
      <c r="HA1481" s="95">
        <f t="shared" si="1191"/>
        <v>2029.7264275973141</v>
      </c>
      <c r="HB1481" s="51">
        <f t="shared" si="1187"/>
        <v>6.8777045610701314E-4</v>
      </c>
      <c r="HC1481" s="51">
        <f t="shared" si="1188"/>
        <v>1.2316930823822261E-3</v>
      </c>
      <c r="HD1481" s="453">
        <f t="shared" si="1189"/>
        <v>1.3873257204549954E-3</v>
      </c>
    </row>
    <row r="1482" spans="201:212">
      <c r="GS1482" s="48">
        <v>12</v>
      </c>
      <c r="GT1482" s="47">
        <v>2</v>
      </c>
      <c r="GU1482" s="97" t="s">
        <v>240</v>
      </c>
      <c r="GV1482" s="93">
        <f t="shared" si="1190"/>
        <v>15</v>
      </c>
      <c r="GW1482" s="47" t="s">
        <v>206</v>
      </c>
      <c r="GX1482" s="99" t="str">
        <f t="shared" si="1185"/>
        <v>Nn2</v>
      </c>
      <c r="GY1482" s="48">
        <f t="shared" si="1192"/>
        <v>0</v>
      </c>
      <c r="GZ1482" s="307">
        <f t="shared" si="1193"/>
        <v>0</v>
      </c>
      <c r="HA1482" s="95">
        <f t="shared" si="1191"/>
        <v>0</v>
      </c>
      <c r="HB1482" s="51">
        <f t="shared" si="1187"/>
        <v>0</v>
      </c>
      <c r="HC1482" s="51">
        <f t="shared" si="1188"/>
        <v>0</v>
      </c>
      <c r="HD1482" s="453">
        <f t="shared" si="1189"/>
        <v>0</v>
      </c>
    </row>
    <row r="1483" spans="201:212">
      <c r="GS1483" s="48">
        <v>12</v>
      </c>
      <c r="GT1483" s="47">
        <v>1</v>
      </c>
      <c r="GU1483" s="97" t="s">
        <v>240</v>
      </c>
      <c r="GV1483" s="93">
        <f t="shared" si="1190"/>
        <v>15</v>
      </c>
      <c r="GW1483" s="47" t="s">
        <v>206</v>
      </c>
      <c r="GX1483" s="99" t="str">
        <f t="shared" si="1185"/>
        <v>Nn1</v>
      </c>
      <c r="GY1483" s="48">
        <f t="shared" si="1192"/>
        <v>0</v>
      </c>
      <c r="GZ1483" s="307">
        <f t="shared" si="1193"/>
        <v>0</v>
      </c>
      <c r="HA1483" s="95">
        <f t="shared" si="1191"/>
        <v>0</v>
      </c>
      <c r="HB1483" s="51">
        <f t="shared" si="1187"/>
        <v>0</v>
      </c>
      <c r="HC1483" s="51">
        <f t="shared" si="1188"/>
        <v>0</v>
      </c>
      <c r="HD1483" s="453">
        <f t="shared" si="1189"/>
        <v>0</v>
      </c>
    </row>
    <row r="1484" spans="201:212">
      <c r="GS1484" s="48">
        <v>13</v>
      </c>
      <c r="GT1484" s="47">
        <v>5</v>
      </c>
      <c r="GU1484" s="97" t="s">
        <v>240</v>
      </c>
      <c r="GV1484" s="93">
        <f t="shared" si="1190"/>
        <v>15</v>
      </c>
      <c r="GW1484" s="141" t="s">
        <v>130</v>
      </c>
      <c r="GX1484" s="99" t="str">
        <f t="shared" si="1185"/>
        <v>Sc5</v>
      </c>
      <c r="GY1484" s="48">
        <f t="shared" si="1192"/>
        <v>27000</v>
      </c>
      <c r="GZ1484" s="307">
        <f t="shared" si="1193"/>
        <v>5.0942575188146826</v>
      </c>
      <c r="HA1484" s="95">
        <f t="shared" si="1191"/>
        <v>34370541.605588093</v>
      </c>
      <c r="HB1484" s="51">
        <f t="shared" si="1187"/>
        <v>4.0615765875917961E-8</v>
      </c>
      <c r="HC1484" s="51">
        <f t="shared" si="1188"/>
        <v>1.3092607185649857E-5</v>
      </c>
      <c r="HD1484" s="453">
        <f t="shared" si="1189"/>
        <v>5.8701702635640517E-3</v>
      </c>
    </row>
    <row r="1485" spans="201:212">
      <c r="GS1485" s="48">
        <v>13</v>
      </c>
      <c r="GT1485" s="47">
        <v>4</v>
      </c>
      <c r="GU1485" s="97" t="s">
        <v>240</v>
      </c>
      <c r="GV1485" s="93">
        <f t="shared" si="1190"/>
        <v>15</v>
      </c>
      <c r="GW1485" s="141" t="s">
        <v>130</v>
      </c>
      <c r="GX1485" s="99" t="str">
        <f t="shared" si="1185"/>
        <v>Sc4</v>
      </c>
      <c r="GY1485" s="48">
        <f t="shared" si="1192"/>
        <v>9000</v>
      </c>
      <c r="GZ1485" s="307">
        <f t="shared" si="1193"/>
        <v>353.62637609771923</v>
      </c>
      <c r="HA1485" s="95">
        <f t="shared" si="1191"/>
        <v>495133.85266153311</v>
      </c>
      <c r="HB1485" s="51">
        <f t="shared" si="1187"/>
        <v>2.8194110812199718E-6</v>
      </c>
      <c r="HC1485" s="51">
        <f t="shared" si="1188"/>
        <v>3.0294838293462036E-4</v>
      </c>
      <c r="HD1485" s="453">
        <f t="shared" si="1189"/>
        <v>4.4945612236221559E-2</v>
      </c>
    </row>
    <row r="1486" spans="201:212">
      <c r="GS1486" s="48">
        <v>13</v>
      </c>
      <c r="GT1486" s="47">
        <v>3</v>
      </c>
      <c r="GU1486" s="97" t="s">
        <v>240</v>
      </c>
      <c r="GV1486" s="93">
        <f t="shared" si="1190"/>
        <v>15</v>
      </c>
      <c r="GW1486" s="141" t="s">
        <v>130</v>
      </c>
      <c r="GX1486" s="99" t="str">
        <f t="shared" si="1185"/>
        <v>Sc3</v>
      </c>
      <c r="GY1486" s="48">
        <f t="shared" si="1192"/>
        <v>1800</v>
      </c>
      <c r="GZ1486" s="307">
        <f t="shared" si="1193"/>
        <v>8849.9281209841592</v>
      </c>
      <c r="HA1486" s="95">
        <f t="shared" si="1191"/>
        <v>19784.611536543056</v>
      </c>
      <c r="HB1486" s="51">
        <f t="shared" si="1187"/>
        <v>7.0559175160079109E-5</v>
      </c>
      <c r="HC1486" s="51">
        <f t="shared" si="1188"/>
        <v>1.5163299994335835E-3</v>
      </c>
      <c r="HD1486" s="453">
        <f t="shared" si="1189"/>
        <v>4.3031387985264444E-2</v>
      </c>
    </row>
    <row r="1487" spans="201:212">
      <c r="GS1487" s="48">
        <v>13</v>
      </c>
      <c r="GT1487" s="47">
        <v>2</v>
      </c>
      <c r="GU1487" s="97" t="s">
        <v>240</v>
      </c>
      <c r="GV1487" s="93">
        <f t="shared" si="1190"/>
        <v>15</v>
      </c>
      <c r="GW1487" s="141" t="s">
        <v>130</v>
      </c>
      <c r="GX1487" s="99" t="str">
        <f t="shared" si="1185"/>
        <v>Sc2</v>
      </c>
      <c r="GY1487" s="48">
        <f t="shared" si="1192"/>
        <v>0</v>
      </c>
      <c r="GZ1487" s="307">
        <f t="shared" si="1193"/>
        <v>0</v>
      </c>
      <c r="HA1487" s="95">
        <f t="shared" si="1191"/>
        <v>0</v>
      </c>
      <c r="HB1487" s="51">
        <f t="shared" si="1187"/>
        <v>0</v>
      </c>
      <c r="HC1487" s="51">
        <f t="shared" si="1188"/>
        <v>0</v>
      </c>
      <c r="HD1487" s="453">
        <f t="shared" si="1189"/>
        <v>0</v>
      </c>
    </row>
    <row r="1488" spans="201:212">
      <c r="GS1488" s="295">
        <v>1</v>
      </c>
      <c r="GT1488" s="455">
        <v>5</v>
      </c>
      <c r="GU1488" s="296" t="s">
        <v>240</v>
      </c>
      <c r="GV1488" s="93">
        <f>+$GW$1293</f>
        <v>30</v>
      </c>
      <c r="GW1488" s="47" t="s">
        <v>206</v>
      </c>
      <c r="GX1488" s="99" t="str">
        <f t="shared" ref="GX1488:GX1551" si="1194">CONCATENATE(INDEX($AV$4:$AV$16,MATCH(GS1488,$AT$4:$AT$16,0)),GT1488)</f>
        <v>Wd5</v>
      </c>
      <c r="GY1488" s="48">
        <f t="shared" si="1192"/>
        <v>0</v>
      </c>
      <c r="GZ1488" s="305">
        <f t="shared" ref="GZ1488:GZ1519" si="1195">SUMIF($FY$244:$FY$317,GX1488,$GM$244:$GM$317)*$GX$1292/$AN$56*$AN$4/$AN$42</f>
        <v>0</v>
      </c>
      <c r="HA1488" s="95">
        <f>IF(GZ1488=0,0,$AN$4/GZ1488)</f>
        <v>0</v>
      </c>
      <c r="HB1488" s="51">
        <f t="shared" ref="HB1488:HB1551" si="1196">GZ1488/$GZ$306</f>
        <v>0</v>
      </c>
      <c r="HC1488" s="51">
        <f t="shared" ref="HC1488:HC1551" si="1197">PRODUCT(GY1488:GZ1488)/$AN$4/$AM$19</f>
        <v>0</v>
      </c>
      <c r="HD1488" s="453">
        <f t="shared" ref="HD1488:HD1551" si="1198">(GY1488/$AM$19-HC$931)^2*GZ1488/$AN$4</f>
        <v>0</v>
      </c>
    </row>
    <row r="1489" spans="201:212">
      <c r="GS1489" s="48">
        <v>1</v>
      </c>
      <c r="GT1489" s="47">
        <v>4</v>
      </c>
      <c r="GU1489" s="97" t="s">
        <v>240</v>
      </c>
      <c r="GV1489" s="93">
        <f t="shared" ref="GV1489:GV1551" si="1199">+$GW$1293</f>
        <v>30</v>
      </c>
      <c r="GW1489" s="47" t="s">
        <v>206</v>
      </c>
      <c r="GX1489" s="99" t="str">
        <f t="shared" si="1194"/>
        <v>Wd4</v>
      </c>
      <c r="GY1489" s="48">
        <f t="shared" si="1192"/>
        <v>0</v>
      </c>
      <c r="GZ1489" s="305">
        <f t="shared" si="1195"/>
        <v>0</v>
      </c>
      <c r="HA1489" s="95">
        <f t="shared" ref="HA1489:HA1551" si="1200">IF(GZ1489=0,0,$AN$4/GZ1489)</f>
        <v>0</v>
      </c>
      <c r="HB1489" s="51">
        <f t="shared" si="1196"/>
        <v>0</v>
      </c>
      <c r="HC1489" s="51">
        <f t="shared" si="1197"/>
        <v>0</v>
      </c>
      <c r="HD1489" s="453">
        <f t="shared" si="1198"/>
        <v>0</v>
      </c>
    </row>
    <row r="1490" spans="201:212">
      <c r="GS1490" s="48">
        <v>1</v>
      </c>
      <c r="GT1490" s="47">
        <v>3</v>
      </c>
      <c r="GU1490" s="97" t="s">
        <v>240</v>
      </c>
      <c r="GV1490" s="93">
        <f t="shared" si="1199"/>
        <v>30</v>
      </c>
      <c r="GW1490" s="47" t="s">
        <v>206</v>
      </c>
      <c r="GX1490" s="99" t="str">
        <f t="shared" si="1194"/>
        <v>Wd3</v>
      </c>
      <c r="GY1490" s="48">
        <f t="shared" si="1192"/>
        <v>0</v>
      </c>
      <c r="GZ1490" s="305">
        <f t="shared" si="1195"/>
        <v>0</v>
      </c>
      <c r="HA1490" s="95">
        <f t="shared" si="1200"/>
        <v>0</v>
      </c>
      <c r="HB1490" s="51">
        <f t="shared" si="1196"/>
        <v>0</v>
      </c>
      <c r="HC1490" s="51">
        <f t="shared" si="1197"/>
        <v>0</v>
      </c>
      <c r="HD1490" s="453">
        <f t="shared" si="1198"/>
        <v>0</v>
      </c>
    </row>
    <row r="1491" spans="201:212">
      <c r="GS1491" s="48">
        <v>1</v>
      </c>
      <c r="GT1491" s="47">
        <v>2</v>
      </c>
      <c r="GU1491" s="97" t="s">
        <v>240</v>
      </c>
      <c r="GV1491" s="93">
        <f t="shared" si="1199"/>
        <v>30</v>
      </c>
      <c r="GW1491" s="47" t="s">
        <v>206</v>
      </c>
      <c r="GX1491" s="99" t="str">
        <f t="shared" si="1194"/>
        <v>Wd2</v>
      </c>
      <c r="GY1491" s="48">
        <f t="shared" si="1192"/>
        <v>0</v>
      </c>
      <c r="GZ1491" s="305">
        <f t="shared" si="1195"/>
        <v>0</v>
      </c>
      <c r="HA1491" s="95">
        <f t="shared" si="1200"/>
        <v>0</v>
      </c>
      <c r="HB1491" s="51">
        <f t="shared" si="1196"/>
        <v>0</v>
      </c>
      <c r="HC1491" s="51">
        <f t="shared" si="1197"/>
        <v>0</v>
      </c>
      <c r="HD1491" s="453">
        <f t="shared" si="1198"/>
        <v>0</v>
      </c>
    </row>
    <row r="1492" spans="201:212">
      <c r="GS1492" s="48">
        <v>1</v>
      </c>
      <c r="GT1492" s="47">
        <v>1</v>
      </c>
      <c r="GU1492" s="97" t="s">
        <v>240</v>
      </c>
      <c r="GV1492" s="93">
        <f t="shared" si="1199"/>
        <v>30</v>
      </c>
      <c r="GW1492" s="47" t="s">
        <v>206</v>
      </c>
      <c r="GX1492" s="99" t="str">
        <f t="shared" si="1194"/>
        <v>Wd1</v>
      </c>
      <c r="GY1492" s="48">
        <f t="shared" si="1192"/>
        <v>0</v>
      </c>
      <c r="GZ1492" s="305">
        <f t="shared" si="1195"/>
        <v>0</v>
      </c>
      <c r="HA1492" s="95">
        <f t="shared" si="1200"/>
        <v>0</v>
      </c>
      <c r="HB1492" s="51">
        <f t="shared" si="1196"/>
        <v>0</v>
      </c>
      <c r="HC1492" s="51">
        <f t="shared" si="1197"/>
        <v>0</v>
      </c>
      <c r="HD1492" s="453">
        <f t="shared" si="1198"/>
        <v>0</v>
      </c>
    </row>
    <row r="1493" spans="201:212">
      <c r="GS1493" s="48">
        <v>2</v>
      </c>
      <c r="GT1493" s="47">
        <v>5</v>
      </c>
      <c r="GU1493" s="97" t="s">
        <v>240</v>
      </c>
      <c r="GV1493" s="93">
        <f t="shared" si="1199"/>
        <v>30</v>
      </c>
      <c r="GW1493" s="47" t="s">
        <v>206</v>
      </c>
      <c r="GX1493" s="99" t="str">
        <f t="shared" si="1194"/>
        <v>Pa5</v>
      </c>
      <c r="GY1493" s="48">
        <f t="shared" ref="GY1493:GY1551" si="1201">INDEX($AW$44:$BA$56,GS1493,GT1493)*GV1493*IF(GW1493="Scatter",$AM$19,1)</f>
        <v>60000</v>
      </c>
      <c r="GZ1493" s="305">
        <f t="shared" si="1195"/>
        <v>1050.2040531689192</v>
      </c>
      <c r="HA1493" s="95">
        <f t="shared" si="1200"/>
        <v>166722.25694775282</v>
      </c>
      <c r="HB1493" s="51">
        <f t="shared" si="1196"/>
        <v>8.3731224399063609E-6</v>
      </c>
      <c r="HC1493" s="51">
        <f t="shared" si="1197"/>
        <v>5.9979994171586734E-3</v>
      </c>
      <c r="HD1493" s="453">
        <f t="shared" si="1198"/>
        <v>5.9881435005905814</v>
      </c>
    </row>
    <row r="1494" spans="201:212">
      <c r="GS1494" s="48">
        <v>2</v>
      </c>
      <c r="GT1494" s="47">
        <v>4</v>
      </c>
      <c r="GU1494" s="97" t="s">
        <v>240</v>
      </c>
      <c r="GV1494" s="93">
        <f t="shared" si="1199"/>
        <v>30</v>
      </c>
      <c r="GW1494" s="47" t="s">
        <v>206</v>
      </c>
      <c r="GX1494" s="99" t="str">
        <f t="shared" si="1194"/>
        <v>Pa4</v>
      </c>
      <c r="GY1494" s="48">
        <f t="shared" si="1201"/>
        <v>15000</v>
      </c>
      <c r="GZ1494" s="305">
        <f t="shared" si="1195"/>
        <v>6913.8433500287183</v>
      </c>
      <c r="HA1494" s="95">
        <f t="shared" si="1200"/>
        <v>25324.899789532072</v>
      </c>
      <c r="HB1494" s="51">
        <f t="shared" si="1196"/>
        <v>5.5123056062716875E-5</v>
      </c>
      <c r="HC1494" s="51">
        <f t="shared" si="1197"/>
        <v>9.8717073740736509E-3</v>
      </c>
      <c r="HD1494" s="453">
        <f t="shared" si="1198"/>
        <v>2.4517256549515372</v>
      </c>
    </row>
    <row r="1495" spans="201:212">
      <c r="GS1495" s="48">
        <v>2</v>
      </c>
      <c r="GT1495" s="47">
        <v>3</v>
      </c>
      <c r="GU1495" s="97" t="s">
        <v>240</v>
      </c>
      <c r="GV1495" s="93">
        <f t="shared" si="1199"/>
        <v>30</v>
      </c>
      <c r="GW1495" s="47" t="s">
        <v>206</v>
      </c>
      <c r="GX1495" s="99" t="str">
        <f t="shared" si="1194"/>
        <v>Pa3</v>
      </c>
      <c r="GY1495" s="48">
        <f t="shared" si="1201"/>
        <v>3000</v>
      </c>
      <c r="GZ1495" s="305">
        <f t="shared" si="1195"/>
        <v>21502.927988633623</v>
      </c>
      <c r="HA1495" s="95">
        <f t="shared" si="1200"/>
        <v>8142.7231720514183</v>
      </c>
      <c r="HB1495" s="51">
        <f t="shared" si="1196"/>
        <v>1.7143968195708275E-4</v>
      </c>
      <c r="HC1495" s="51">
        <f t="shared" si="1197"/>
        <v>6.1404519033161926E-3</v>
      </c>
      <c r="HD1495" s="453">
        <f t="shared" si="1198"/>
        <v>0.29701141980755758</v>
      </c>
    </row>
    <row r="1496" spans="201:212">
      <c r="GS1496" s="48">
        <v>2</v>
      </c>
      <c r="GT1496" s="47">
        <v>2</v>
      </c>
      <c r="GU1496" s="97" t="s">
        <v>240</v>
      </c>
      <c r="GV1496" s="93">
        <f t="shared" si="1199"/>
        <v>30</v>
      </c>
      <c r="GW1496" s="47" t="s">
        <v>206</v>
      </c>
      <c r="GX1496" s="99" t="str">
        <f t="shared" si="1194"/>
        <v>Pa2</v>
      </c>
      <c r="GY1496" s="48">
        <f t="shared" si="1201"/>
        <v>0</v>
      </c>
      <c r="GZ1496" s="305">
        <f t="shared" si="1195"/>
        <v>0</v>
      </c>
      <c r="HA1496" s="95">
        <f t="shared" si="1200"/>
        <v>0</v>
      </c>
      <c r="HB1496" s="51">
        <f t="shared" si="1196"/>
        <v>0</v>
      </c>
      <c r="HC1496" s="51">
        <f t="shared" si="1197"/>
        <v>0</v>
      </c>
      <c r="HD1496" s="453">
        <f t="shared" si="1198"/>
        <v>0</v>
      </c>
    </row>
    <row r="1497" spans="201:212">
      <c r="GS1497" s="48">
        <v>2</v>
      </c>
      <c r="GT1497" s="47">
        <v>1</v>
      </c>
      <c r="GU1497" s="97" t="s">
        <v>240</v>
      </c>
      <c r="GV1497" s="93">
        <f t="shared" si="1199"/>
        <v>30</v>
      </c>
      <c r="GW1497" s="47" t="s">
        <v>206</v>
      </c>
      <c r="GX1497" s="99" t="str">
        <f t="shared" si="1194"/>
        <v>Pa1</v>
      </c>
      <c r="GY1497" s="48">
        <f t="shared" si="1201"/>
        <v>0</v>
      </c>
      <c r="GZ1497" s="305">
        <f t="shared" si="1195"/>
        <v>0</v>
      </c>
      <c r="HA1497" s="95">
        <f t="shared" si="1200"/>
        <v>0</v>
      </c>
      <c r="HB1497" s="51">
        <f t="shared" si="1196"/>
        <v>0</v>
      </c>
      <c r="HC1497" s="51">
        <f t="shared" si="1197"/>
        <v>0</v>
      </c>
      <c r="HD1497" s="453">
        <f t="shared" si="1198"/>
        <v>0</v>
      </c>
    </row>
    <row r="1498" spans="201:212">
      <c r="GS1498" s="48">
        <v>3</v>
      </c>
      <c r="GT1498" s="47">
        <v>5</v>
      </c>
      <c r="GU1498" s="97" t="s">
        <v>240</v>
      </c>
      <c r="GV1498" s="93">
        <f t="shared" si="1199"/>
        <v>30</v>
      </c>
      <c r="GW1498" s="47" t="s">
        <v>206</v>
      </c>
      <c r="GX1498" s="99" t="str">
        <f t="shared" si="1194"/>
        <v>Pb5</v>
      </c>
      <c r="GY1498" s="48">
        <f t="shared" si="1201"/>
        <v>54000</v>
      </c>
      <c r="GZ1498" s="305">
        <f t="shared" si="1195"/>
        <v>1050.2040531689192</v>
      </c>
      <c r="HA1498" s="95">
        <f t="shared" si="1200"/>
        <v>166722.25694775282</v>
      </c>
      <c r="HB1498" s="51">
        <f t="shared" si="1196"/>
        <v>8.3731224399063609E-6</v>
      </c>
      <c r="HC1498" s="51">
        <f t="shared" si="1197"/>
        <v>5.398199475442806E-3</v>
      </c>
      <c r="HD1498" s="453">
        <f t="shared" si="1198"/>
        <v>4.8495096082014495</v>
      </c>
    </row>
    <row r="1499" spans="201:212">
      <c r="GS1499" s="48">
        <v>3</v>
      </c>
      <c r="GT1499" s="47">
        <v>4</v>
      </c>
      <c r="GU1499" s="97" t="s">
        <v>240</v>
      </c>
      <c r="GV1499" s="93">
        <f t="shared" si="1199"/>
        <v>30</v>
      </c>
      <c r="GW1499" s="47" t="s">
        <v>206</v>
      </c>
      <c r="GX1499" s="99" t="str">
        <f t="shared" si="1194"/>
        <v>Pb4</v>
      </c>
      <c r="GY1499" s="48">
        <f t="shared" si="1201"/>
        <v>9000</v>
      </c>
      <c r="GZ1499" s="305">
        <f t="shared" si="1195"/>
        <v>5321.0338693891908</v>
      </c>
      <c r="HA1499" s="95">
        <f t="shared" si="1200"/>
        <v>32905.708608109104</v>
      </c>
      <c r="HB1499" s="51">
        <f t="shared" si="1196"/>
        <v>4.242382036219223E-5</v>
      </c>
      <c r="HC1499" s="51">
        <f t="shared" si="1197"/>
        <v>4.5584795570405923E-3</v>
      </c>
      <c r="HD1499" s="453">
        <f t="shared" si="1198"/>
        <v>0.67629888818949624</v>
      </c>
    </row>
    <row r="1500" spans="201:212">
      <c r="GS1500" s="48">
        <v>3</v>
      </c>
      <c r="GT1500" s="47">
        <v>3</v>
      </c>
      <c r="GU1500" s="97" t="s">
        <v>240</v>
      </c>
      <c r="GV1500" s="93">
        <f t="shared" si="1199"/>
        <v>30</v>
      </c>
      <c r="GW1500" s="47" t="s">
        <v>206</v>
      </c>
      <c r="GX1500" s="99" t="str">
        <f t="shared" si="1194"/>
        <v>Pb3</v>
      </c>
      <c r="GY1500" s="48">
        <f t="shared" si="1201"/>
        <v>1500</v>
      </c>
      <c r="GZ1500" s="305">
        <f t="shared" si="1195"/>
        <v>22697.535099113269</v>
      </c>
      <c r="HA1500" s="95">
        <f t="shared" si="1200"/>
        <v>7714.158794575028</v>
      </c>
      <c r="HB1500" s="51">
        <f t="shared" si="1196"/>
        <v>1.8096410873247624E-4</v>
      </c>
      <c r="HC1500" s="51">
        <f t="shared" si="1197"/>
        <v>3.2407940600835466E-3</v>
      </c>
      <c r="HD1500" s="453">
        <f t="shared" si="1198"/>
        <v>7.5779964078751608E-2</v>
      </c>
    </row>
    <row r="1501" spans="201:212">
      <c r="GS1501" s="48">
        <v>3</v>
      </c>
      <c r="GT1501" s="47">
        <v>2</v>
      </c>
      <c r="GU1501" s="97" t="s">
        <v>240</v>
      </c>
      <c r="GV1501" s="93">
        <f t="shared" si="1199"/>
        <v>30</v>
      </c>
      <c r="GW1501" s="47" t="s">
        <v>206</v>
      </c>
      <c r="GX1501" s="99" t="str">
        <f t="shared" si="1194"/>
        <v>Pb2</v>
      </c>
      <c r="GY1501" s="48">
        <f t="shared" si="1201"/>
        <v>0</v>
      </c>
      <c r="GZ1501" s="305">
        <f t="shared" si="1195"/>
        <v>0</v>
      </c>
      <c r="HA1501" s="95">
        <f t="shared" si="1200"/>
        <v>0</v>
      </c>
      <c r="HB1501" s="51">
        <f t="shared" si="1196"/>
        <v>0</v>
      </c>
      <c r="HC1501" s="51">
        <f t="shared" si="1197"/>
        <v>0</v>
      </c>
      <c r="HD1501" s="453">
        <f t="shared" si="1198"/>
        <v>0</v>
      </c>
    </row>
    <row r="1502" spans="201:212">
      <c r="GS1502" s="48">
        <v>3</v>
      </c>
      <c r="GT1502" s="47">
        <v>1</v>
      </c>
      <c r="GU1502" s="97" t="s">
        <v>240</v>
      </c>
      <c r="GV1502" s="93">
        <f t="shared" si="1199"/>
        <v>30</v>
      </c>
      <c r="GW1502" s="47" t="s">
        <v>206</v>
      </c>
      <c r="GX1502" s="99" t="str">
        <f t="shared" si="1194"/>
        <v>Pb1</v>
      </c>
      <c r="GY1502" s="48">
        <f t="shared" si="1201"/>
        <v>0</v>
      </c>
      <c r="GZ1502" s="305">
        <f t="shared" si="1195"/>
        <v>0</v>
      </c>
      <c r="HA1502" s="95">
        <f t="shared" si="1200"/>
        <v>0</v>
      </c>
      <c r="HB1502" s="51">
        <f t="shared" si="1196"/>
        <v>0</v>
      </c>
      <c r="HC1502" s="51">
        <f t="shared" si="1197"/>
        <v>0</v>
      </c>
      <c r="HD1502" s="453">
        <f t="shared" si="1198"/>
        <v>0</v>
      </c>
    </row>
    <row r="1503" spans="201:212">
      <c r="GS1503" s="48">
        <v>4</v>
      </c>
      <c r="GT1503" s="47">
        <v>5</v>
      </c>
      <c r="GU1503" s="97" t="s">
        <v>240</v>
      </c>
      <c r="GV1503" s="93">
        <f t="shared" si="1199"/>
        <v>30</v>
      </c>
      <c r="GW1503" s="47" t="s">
        <v>206</v>
      </c>
      <c r="GX1503" s="99" t="str">
        <f t="shared" si="1194"/>
        <v>Pc5</v>
      </c>
      <c r="GY1503" s="48">
        <f t="shared" si="1201"/>
        <v>54000</v>
      </c>
      <c r="GZ1503" s="305">
        <f t="shared" si="1195"/>
        <v>1680.3264850702708</v>
      </c>
      <c r="HA1503" s="95">
        <f t="shared" si="1200"/>
        <v>104201.41059234551</v>
      </c>
      <c r="HB1503" s="51">
        <f t="shared" si="1196"/>
        <v>1.3396995903850178E-5</v>
      </c>
      <c r="HC1503" s="51">
        <f t="shared" si="1197"/>
        <v>8.637119160708492E-3</v>
      </c>
      <c r="HD1503" s="453">
        <f t="shared" si="1198"/>
        <v>7.759215373122319</v>
      </c>
    </row>
    <row r="1504" spans="201:212">
      <c r="GS1504" s="48">
        <v>4</v>
      </c>
      <c r="GT1504" s="47">
        <v>4</v>
      </c>
      <c r="GU1504" s="97" t="s">
        <v>240</v>
      </c>
      <c r="GV1504" s="93">
        <f t="shared" si="1199"/>
        <v>30</v>
      </c>
      <c r="GW1504" s="47" t="s">
        <v>206</v>
      </c>
      <c r="GX1504" s="99" t="str">
        <f t="shared" si="1194"/>
        <v>Pc4</v>
      </c>
      <c r="GY1504" s="48">
        <f t="shared" si="1201"/>
        <v>9000</v>
      </c>
      <c r="GZ1504" s="305">
        <f t="shared" si="1195"/>
        <v>6814.6574116738766</v>
      </c>
      <c r="HA1504" s="95">
        <f t="shared" si="1200"/>
        <v>25693.498502222177</v>
      </c>
      <c r="HB1504" s="51">
        <f t="shared" si="1196"/>
        <v>5.4332261165614614E-5</v>
      </c>
      <c r="HC1504" s="51">
        <f t="shared" si="1197"/>
        <v>5.8380527660344432E-3</v>
      </c>
      <c r="HD1504" s="453">
        <f t="shared" si="1198"/>
        <v>0.86613717259356549</v>
      </c>
    </row>
    <row r="1505" spans="201:212">
      <c r="GS1505" s="48">
        <v>4</v>
      </c>
      <c r="GT1505" s="47">
        <v>3</v>
      </c>
      <c r="GU1505" s="97" t="s">
        <v>240</v>
      </c>
      <c r="GV1505" s="93">
        <f t="shared" si="1199"/>
        <v>30</v>
      </c>
      <c r="GW1505" s="47" t="s">
        <v>206</v>
      </c>
      <c r="GX1505" s="99" t="str">
        <f t="shared" si="1194"/>
        <v>Pc3</v>
      </c>
      <c r="GY1505" s="48">
        <f t="shared" si="1201"/>
        <v>900</v>
      </c>
      <c r="GZ1505" s="305">
        <f t="shared" si="1195"/>
        <v>42474.919483720732</v>
      </c>
      <c r="HA1505" s="95">
        <f t="shared" si="1200"/>
        <v>4122.2536058510314</v>
      </c>
      <c r="HB1505" s="51">
        <f t="shared" si="1196"/>
        <v>3.386462853473239E-4</v>
      </c>
      <c r="HC1505" s="51">
        <f t="shared" si="1197"/>
        <v>3.6387863130762626E-3</v>
      </c>
      <c r="HD1505" s="453">
        <f t="shared" si="1198"/>
        <v>4.8763966979925306E-2</v>
      </c>
    </row>
    <row r="1506" spans="201:212">
      <c r="GS1506" s="48">
        <v>4</v>
      </c>
      <c r="GT1506" s="47">
        <v>2</v>
      </c>
      <c r="GU1506" s="97" t="s">
        <v>240</v>
      </c>
      <c r="GV1506" s="93">
        <f t="shared" si="1199"/>
        <v>30</v>
      </c>
      <c r="GW1506" s="47" t="s">
        <v>206</v>
      </c>
      <c r="GX1506" s="99" t="str">
        <f t="shared" si="1194"/>
        <v>Pc2</v>
      </c>
      <c r="GY1506" s="48">
        <f t="shared" si="1201"/>
        <v>0</v>
      </c>
      <c r="GZ1506" s="305">
        <f t="shared" si="1195"/>
        <v>0</v>
      </c>
      <c r="HA1506" s="95">
        <f t="shared" si="1200"/>
        <v>0</v>
      </c>
      <c r="HB1506" s="51">
        <f t="shared" si="1196"/>
        <v>0</v>
      </c>
      <c r="HC1506" s="51">
        <f t="shared" si="1197"/>
        <v>0</v>
      </c>
      <c r="HD1506" s="453">
        <f t="shared" si="1198"/>
        <v>0</v>
      </c>
    </row>
    <row r="1507" spans="201:212">
      <c r="GS1507" s="48">
        <v>4</v>
      </c>
      <c r="GT1507" s="47">
        <v>1</v>
      </c>
      <c r="GU1507" s="97" t="s">
        <v>240</v>
      </c>
      <c r="GV1507" s="93">
        <f t="shared" si="1199"/>
        <v>30</v>
      </c>
      <c r="GW1507" s="47" t="s">
        <v>206</v>
      </c>
      <c r="GX1507" s="99" t="str">
        <f t="shared" si="1194"/>
        <v>Pc1</v>
      </c>
      <c r="GY1507" s="48">
        <f t="shared" si="1201"/>
        <v>0</v>
      </c>
      <c r="GZ1507" s="305">
        <f t="shared" si="1195"/>
        <v>0</v>
      </c>
      <c r="HA1507" s="95">
        <f t="shared" si="1200"/>
        <v>0</v>
      </c>
      <c r="HB1507" s="51">
        <f t="shared" si="1196"/>
        <v>0</v>
      </c>
      <c r="HC1507" s="51">
        <f t="shared" si="1197"/>
        <v>0</v>
      </c>
      <c r="HD1507" s="453">
        <f t="shared" si="1198"/>
        <v>0</v>
      </c>
    </row>
    <row r="1508" spans="201:212">
      <c r="GS1508" s="48">
        <v>5</v>
      </c>
      <c r="GT1508" s="47">
        <v>5</v>
      </c>
      <c r="GU1508" s="97" t="s">
        <v>240</v>
      </c>
      <c r="GV1508" s="93">
        <f t="shared" si="1199"/>
        <v>30</v>
      </c>
      <c r="GW1508" s="47" t="s">
        <v>206</v>
      </c>
      <c r="GX1508" s="99" t="str">
        <f t="shared" si="1194"/>
        <v>Pd5</v>
      </c>
      <c r="GY1508" s="48">
        <f t="shared" si="1201"/>
        <v>9000</v>
      </c>
      <c r="GZ1508" s="305">
        <f t="shared" si="1195"/>
        <v>10081.958910421627</v>
      </c>
      <c r="HA1508" s="95">
        <f t="shared" si="1200"/>
        <v>17366.901765390914</v>
      </c>
      <c r="HB1508" s="51">
        <f t="shared" si="1196"/>
        <v>8.0381975423101084E-5</v>
      </c>
      <c r="HC1508" s="51">
        <f t="shared" si="1197"/>
        <v>8.637119160708492E-3</v>
      </c>
      <c r="HD1508" s="453">
        <f t="shared" si="1198"/>
        <v>1.2814084197274669</v>
      </c>
    </row>
    <row r="1509" spans="201:212">
      <c r="GS1509" s="48">
        <v>5</v>
      </c>
      <c r="GT1509" s="47">
        <v>4</v>
      </c>
      <c r="GU1509" s="97" t="s">
        <v>240</v>
      </c>
      <c r="GV1509" s="93">
        <f t="shared" si="1199"/>
        <v>30</v>
      </c>
      <c r="GW1509" s="47" t="s">
        <v>206</v>
      </c>
      <c r="GX1509" s="99" t="str">
        <f t="shared" si="1194"/>
        <v>Pd4</v>
      </c>
      <c r="GY1509" s="48">
        <f t="shared" si="1201"/>
        <v>3000</v>
      </c>
      <c r="GZ1509" s="305">
        <f t="shared" si="1195"/>
        <v>15402.992779810818</v>
      </c>
      <c r="HA1509" s="95">
        <f t="shared" si="1200"/>
        <v>11367.426610074053</v>
      </c>
      <c r="HB1509" s="51">
        <f t="shared" si="1196"/>
        <v>1.2280579578529332E-4</v>
      </c>
      <c r="HC1509" s="51">
        <f t="shared" si="1197"/>
        <v>4.398532905916362E-3</v>
      </c>
      <c r="HD1509" s="453">
        <f t="shared" si="1198"/>
        <v>0.21275543299198266</v>
      </c>
    </row>
    <row r="1510" spans="201:212">
      <c r="GS1510" s="48">
        <v>5</v>
      </c>
      <c r="GT1510" s="47">
        <v>3</v>
      </c>
      <c r="GU1510" s="97" t="s">
        <v>240</v>
      </c>
      <c r="GV1510" s="93">
        <f t="shared" si="1199"/>
        <v>30</v>
      </c>
      <c r="GW1510" s="47" t="s">
        <v>206</v>
      </c>
      <c r="GX1510" s="99" t="str">
        <f t="shared" si="1194"/>
        <v>Pd3</v>
      </c>
      <c r="GY1510" s="48">
        <f t="shared" si="1201"/>
        <v>900</v>
      </c>
      <c r="GZ1510" s="305">
        <f t="shared" si="1195"/>
        <v>32652.594353110315</v>
      </c>
      <c r="HA1510" s="95">
        <f t="shared" si="1200"/>
        <v>5362.2811133021542</v>
      </c>
      <c r="HB1510" s="51">
        <f t="shared" si="1196"/>
        <v>2.6033433186075527E-4</v>
      </c>
      <c r="HC1510" s="51">
        <f t="shared" si="1197"/>
        <v>2.7973169781773766E-3</v>
      </c>
      <c r="HD1510" s="453">
        <f t="shared" si="1198"/>
        <v>3.7487299615817586E-2</v>
      </c>
    </row>
    <row r="1511" spans="201:212">
      <c r="GS1511" s="48">
        <v>5</v>
      </c>
      <c r="GT1511" s="47">
        <v>2</v>
      </c>
      <c r="GU1511" s="97" t="s">
        <v>240</v>
      </c>
      <c r="GV1511" s="93">
        <f t="shared" si="1199"/>
        <v>30</v>
      </c>
      <c r="GW1511" s="47" t="s">
        <v>206</v>
      </c>
      <c r="GX1511" s="99" t="str">
        <f t="shared" si="1194"/>
        <v>Pd2</v>
      </c>
      <c r="GY1511" s="48">
        <f t="shared" si="1201"/>
        <v>0</v>
      </c>
      <c r="GZ1511" s="305">
        <f t="shared" si="1195"/>
        <v>0</v>
      </c>
      <c r="HA1511" s="95">
        <f t="shared" si="1200"/>
        <v>0</v>
      </c>
      <c r="HB1511" s="51">
        <f t="shared" si="1196"/>
        <v>0</v>
      </c>
      <c r="HC1511" s="51">
        <f t="shared" si="1197"/>
        <v>0</v>
      </c>
      <c r="HD1511" s="453">
        <f t="shared" si="1198"/>
        <v>0</v>
      </c>
    </row>
    <row r="1512" spans="201:212">
      <c r="GS1512" s="48">
        <v>5</v>
      </c>
      <c r="GT1512" s="47">
        <v>1</v>
      </c>
      <c r="GU1512" s="97" t="s">
        <v>240</v>
      </c>
      <c r="GV1512" s="93">
        <f t="shared" si="1199"/>
        <v>30</v>
      </c>
      <c r="GW1512" s="47" t="s">
        <v>206</v>
      </c>
      <c r="GX1512" s="99" t="str">
        <f t="shared" si="1194"/>
        <v>Pd1</v>
      </c>
      <c r="GY1512" s="48">
        <f t="shared" si="1201"/>
        <v>0</v>
      </c>
      <c r="GZ1512" s="305">
        <f t="shared" si="1195"/>
        <v>0</v>
      </c>
      <c r="HA1512" s="95">
        <f t="shared" si="1200"/>
        <v>0</v>
      </c>
      <c r="HB1512" s="51">
        <f t="shared" si="1196"/>
        <v>0</v>
      </c>
      <c r="HC1512" s="51">
        <f t="shared" si="1197"/>
        <v>0</v>
      </c>
      <c r="HD1512" s="453">
        <f t="shared" si="1198"/>
        <v>0</v>
      </c>
    </row>
    <row r="1513" spans="201:212">
      <c r="GS1513" s="48">
        <v>6</v>
      </c>
      <c r="GT1513" s="47">
        <v>5</v>
      </c>
      <c r="GU1513" s="97" t="s">
        <v>240</v>
      </c>
      <c r="GV1513" s="93">
        <f t="shared" si="1199"/>
        <v>30</v>
      </c>
      <c r="GW1513" s="47" t="s">
        <v>206</v>
      </c>
      <c r="GX1513" s="99" t="str">
        <f t="shared" si="1194"/>
        <v>Pe5</v>
      </c>
      <c r="GY1513" s="48">
        <f t="shared" si="1201"/>
        <v>9000</v>
      </c>
      <c r="GZ1513" s="305">
        <f t="shared" si="1195"/>
        <v>9335.147139279281</v>
      </c>
      <c r="HA1513" s="95">
        <f t="shared" si="1200"/>
        <v>18756.253906622194</v>
      </c>
      <c r="HB1513" s="51">
        <f t="shared" si="1196"/>
        <v>7.4427755021389862E-5</v>
      </c>
      <c r="HC1513" s="51">
        <f t="shared" si="1197"/>
        <v>7.997332556211564E-3</v>
      </c>
      <c r="HD1513" s="453">
        <f t="shared" si="1198"/>
        <v>1.1864892775254319</v>
      </c>
    </row>
    <row r="1514" spans="201:212">
      <c r="GS1514" s="48">
        <v>6</v>
      </c>
      <c r="GT1514" s="47">
        <v>4</v>
      </c>
      <c r="GU1514" s="97" t="s">
        <v>240</v>
      </c>
      <c r="GV1514" s="93">
        <f t="shared" si="1199"/>
        <v>30</v>
      </c>
      <c r="GW1514" s="47" t="s">
        <v>206</v>
      </c>
      <c r="GX1514" s="99" t="str">
        <f t="shared" si="1194"/>
        <v>Pe4</v>
      </c>
      <c r="GY1514" s="48">
        <f t="shared" si="1201"/>
        <v>3000</v>
      </c>
      <c r="GZ1514" s="305">
        <f t="shared" si="1195"/>
        <v>61456.385333588609</v>
      </c>
      <c r="HA1514" s="95">
        <f t="shared" si="1200"/>
        <v>2849.0512263223582</v>
      </c>
      <c r="HB1514" s="51">
        <f t="shared" si="1196"/>
        <v>4.8998272055748339E-4</v>
      </c>
      <c r="HC1514" s="51">
        <f t="shared" si="1197"/>
        <v>1.7549701998353158E-2</v>
      </c>
      <c r="HD1514" s="453">
        <f t="shared" si="1198"/>
        <v>0.84887268719023379</v>
      </c>
    </row>
    <row r="1515" spans="201:212">
      <c r="GS1515" s="48">
        <v>6</v>
      </c>
      <c r="GT1515" s="47">
        <v>3</v>
      </c>
      <c r="GU1515" s="97" t="s">
        <v>240</v>
      </c>
      <c r="GV1515" s="93">
        <f t="shared" si="1199"/>
        <v>30</v>
      </c>
      <c r="GW1515" s="47" t="s">
        <v>206</v>
      </c>
      <c r="GX1515" s="99" t="str">
        <f t="shared" si="1194"/>
        <v>Pe3</v>
      </c>
      <c r="GY1515" s="48">
        <f t="shared" si="1201"/>
        <v>900</v>
      </c>
      <c r="GZ1515" s="305">
        <f t="shared" si="1195"/>
        <v>88489.415591084864</v>
      </c>
      <c r="HA1515" s="95">
        <f t="shared" si="1200"/>
        <v>1978.6817308084946</v>
      </c>
      <c r="HB1515" s="51">
        <f t="shared" si="1196"/>
        <v>7.0551309447359155E-4</v>
      </c>
      <c r="HC1515" s="51">
        <f t="shared" si="1197"/>
        <v>7.5808048189088791E-3</v>
      </c>
      <c r="HD1515" s="453">
        <f t="shared" si="1198"/>
        <v>0.10159159787484438</v>
      </c>
    </row>
    <row r="1516" spans="201:212">
      <c r="GS1516" s="48">
        <v>6</v>
      </c>
      <c r="GT1516" s="47">
        <v>2</v>
      </c>
      <c r="GU1516" s="97" t="s">
        <v>240</v>
      </c>
      <c r="GV1516" s="93">
        <f t="shared" si="1199"/>
        <v>30</v>
      </c>
      <c r="GW1516" s="47" t="s">
        <v>206</v>
      </c>
      <c r="GX1516" s="99" t="str">
        <f t="shared" si="1194"/>
        <v>Pe2</v>
      </c>
      <c r="GY1516" s="48">
        <f t="shared" si="1201"/>
        <v>0</v>
      </c>
      <c r="GZ1516" s="305">
        <f t="shared" si="1195"/>
        <v>0</v>
      </c>
      <c r="HA1516" s="95">
        <f t="shared" si="1200"/>
        <v>0</v>
      </c>
      <c r="HB1516" s="51">
        <f t="shared" si="1196"/>
        <v>0</v>
      </c>
      <c r="HC1516" s="51">
        <f t="shared" si="1197"/>
        <v>0</v>
      </c>
      <c r="HD1516" s="453">
        <f t="shared" si="1198"/>
        <v>0</v>
      </c>
    </row>
    <row r="1517" spans="201:212">
      <c r="GS1517" s="48">
        <v>6</v>
      </c>
      <c r="GT1517" s="47">
        <v>1</v>
      </c>
      <c r="GU1517" s="97" t="s">
        <v>240</v>
      </c>
      <c r="GV1517" s="93">
        <f t="shared" si="1199"/>
        <v>30</v>
      </c>
      <c r="GW1517" s="47" t="s">
        <v>206</v>
      </c>
      <c r="GX1517" s="99" t="str">
        <f t="shared" si="1194"/>
        <v>Pe1</v>
      </c>
      <c r="GY1517" s="48">
        <f t="shared" si="1201"/>
        <v>0</v>
      </c>
      <c r="GZ1517" s="305">
        <f t="shared" si="1195"/>
        <v>0</v>
      </c>
      <c r="HA1517" s="95">
        <f t="shared" si="1200"/>
        <v>0</v>
      </c>
      <c r="HB1517" s="51">
        <f t="shared" si="1196"/>
        <v>0</v>
      </c>
      <c r="HC1517" s="51">
        <f t="shared" si="1197"/>
        <v>0</v>
      </c>
      <c r="HD1517" s="453">
        <f t="shared" si="1198"/>
        <v>0</v>
      </c>
    </row>
    <row r="1518" spans="201:212">
      <c r="GS1518" s="48">
        <v>7</v>
      </c>
      <c r="GT1518" s="47">
        <v>5</v>
      </c>
      <c r="GU1518" s="97" t="s">
        <v>240</v>
      </c>
      <c r="GV1518" s="93">
        <f t="shared" si="1199"/>
        <v>30</v>
      </c>
      <c r="GW1518" s="47" t="s">
        <v>206</v>
      </c>
      <c r="GX1518" s="99" t="str">
        <f t="shared" si="1194"/>
        <v>Ac5</v>
      </c>
      <c r="GY1518" s="48">
        <f t="shared" si="1201"/>
        <v>6000</v>
      </c>
      <c r="GZ1518" s="305">
        <f t="shared" si="1195"/>
        <v>17853.468903871628</v>
      </c>
      <c r="HA1518" s="95">
        <f t="shared" si="1200"/>
        <v>9807.1915851619287</v>
      </c>
      <c r="HB1518" s="51">
        <f t="shared" si="1196"/>
        <v>1.4234308147840816E-4</v>
      </c>
      <c r="HC1518" s="51">
        <f t="shared" si="1197"/>
        <v>1.0196599009169747E-2</v>
      </c>
      <c r="HD1518" s="453">
        <f t="shared" si="1198"/>
        <v>1.0029668405248047</v>
      </c>
    </row>
    <row r="1519" spans="201:212">
      <c r="GS1519" s="48">
        <v>7</v>
      </c>
      <c r="GT1519" s="47">
        <v>4</v>
      </c>
      <c r="GU1519" s="97" t="s">
        <v>240</v>
      </c>
      <c r="GV1519" s="93">
        <f t="shared" si="1199"/>
        <v>30</v>
      </c>
      <c r="GW1519" s="47" t="s">
        <v>206</v>
      </c>
      <c r="GX1519" s="99" t="str">
        <f t="shared" si="1194"/>
        <v>Ac4</v>
      </c>
      <c r="GY1519" s="48">
        <f t="shared" si="1201"/>
        <v>1500</v>
      </c>
      <c r="GZ1519" s="305">
        <f t="shared" si="1195"/>
        <v>14002.720708918923</v>
      </c>
      <c r="HA1519" s="95">
        <f t="shared" si="1200"/>
        <v>12504.16927108146</v>
      </c>
      <c r="HB1519" s="51">
        <f t="shared" si="1196"/>
        <v>1.1164163253208481E-4</v>
      </c>
      <c r="HC1519" s="51">
        <f t="shared" si="1197"/>
        <v>1.9993331390528914E-3</v>
      </c>
      <c r="HD1519" s="453">
        <f t="shared" si="1198"/>
        <v>4.6750700800463674E-2</v>
      </c>
    </row>
    <row r="1520" spans="201:212">
      <c r="GS1520" s="48">
        <v>7</v>
      </c>
      <c r="GT1520" s="47">
        <v>3</v>
      </c>
      <c r="GU1520" s="97" t="s">
        <v>240</v>
      </c>
      <c r="GV1520" s="93">
        <f t="shared" si="1199"/>
        <v>30</v>
      </c>
      <c r="GW1520" s="47" t="s">
        <v>206</v>
      </c>
      <c r="GX1520" s="99" t="str">
        <f t="shared" si="1194"/>
        <v>Ac3</v>
      </c>
      <c r="GY1520" s="48">
        <f t="shared" si="1201"/>
        <v>300</v>
      </c>
      <c r="GZ1520" s="305">
        <f t="shared" ref="GZ1520:GZ1551" si="1202">SUMIF($FY$244:$FY$317,GX1520,$GM$244:$GM$317)*$GX$1292/$AN$56*$AN$4/$AN$42</f>
        <v>82826.092993255443</v>
      </c>
      <c r="HA1520" s="95">
        <f t="shared" si="1200"/>
        <v>2113.9762081287336</v>
      </c>
      <c r="HB1520" s="51">
        <f t="shared" si="1196"/>
        <v>6.6036025642728178E-4</v>
      </c>
      <c r="HC1520" s="51">
        <f t="shared" si="1197"/>
        <v>2.3652111034995708E-3</v>
      </c>
      <c r="HD1520" s="453">
        <f t="shared" si="1198"/>
        <v>8.2575201269488047E-3</v>
      </c>
    </row>
    <row r="1521" spans="201:212">
      <c r="GS1521" s="48">
        <v>7</v>
      </c>
      <c r="GT1521" s="47">
        <v>2</v>
      </c>
      <c r="GU1521" s="97" t="s">
        <v>240</v>
      </c>
      <c r="GV1521" s="93">
        <f t="shared" si="1199"/>
        <v>30</v>
      </c>
      <c r="GW1521" s="47" t="s">
        <v>206</v>
      </c>
      <c r="GX1521" s="99" t="str">
        <f t="shared" si="1194"/>
        <v>Ac2</v>
      </c>
      <c r="GY1521" s="48">
        <f t="shared" si="1201"/>
        <v>0</v>
      </c>
      <c r="GZ1521" s="305">
        <f t="shared" si="1202"/>
        <v>0</v>
      </c>
      <c r="HA1521" s="95">
        <f t="shared" si="1200"/>
        <v>0</v>
      </c>
      <c r="HB1521" s="51">
        <f t="shared" si="1196"/>
        <v>0</v>
      </c>
      <c r="HC1521" s="51">
        <f t="shared" si="1197"/>
        <v>0</v>
      </c>
      <c r="HD1521" s="453">
        <f t="shared" si="1198"/>
        <v>0</v>
      </c>
    </row>
    <row r="1522" spans="201:212">
      <c r="GS1522" s="48">
        <v>7</v>
      </c>
      <c r="GT1522" s="47">
        <v>1</v>
      </c>
      <c r="GU1522" s="97" t="s">
        <v>240</v>
      </c>
      <c r="GV1522" s="93">
        <f t="shared" si="1199"/>
        <v>30</v>
      </c>
      <c r="GW1522" s="47" t="s">
        <v>206</v>
      </c>
      <c r="GX1522" s="99" t="str">
        <f t="shared" si="1194"/>
        <v>Ac1</v>
      </c>
      <c r="GY1522" s="48">
        <f t="shared" si="1201"/>
        <v>0</v>
      </c>
      <c r="GZ1522" s="305">
        <f t="shared" si="1202"/>
        <v>0</v>
      </c>
      <c r="HA1522" s="95">
        <f t="shared" si="1200"/>
        <v>0</v>
      </c>
      <c r="HB1522" s="51">
        <f t="shared" si="1196"/>
        <v>0</v>
      </c>
      <c r="HC1522" s="51">
        <f t="shared" si="1197"/>
        <v>0</v>
      </c>
      <c r="HD1522" s="453">
        <f t="shared" si="1198"/>
        <v>0</v>
      </c>
    </row>
    <row r="1523" spans="201:212">
      <c r="GS1523" s="48">
        <v>8</v>
      </c>
      <c r="GT1523" s="47">
        <v>5</v>
      </c>
      <c r="GU1523" s="97" t="s">
        <v>240</v>
      </c>
      <c r="GV1523" s="93">
        <f t="shared" si="1199"/>
        <v>30</v>
      </c>
      <c r="GW1523" s="47" t="s">
        <v>206</v>
      </c>
      <c r="GX1523" s="99" t="str">
        <f t="shared" si="1194"/>
        <v>Kg5</v>
      </c>
      <c r="GY1523" s="48">
        <f t="shared" si="1201"/>
        <v>6000</v>
      </c>
      <c r="GZ1523" s="305">
        <f t="shared" si="1202"/>
        <v>4725.9182392601369</v>
      </c>
      <c r="HA1523" s="95">
        <f t="shared" si="1200"/>
        <v>37049.390432833956</v>
      </c>
      <c r="HB1523" s="51">
        <f t="shared" si="1196"/>
        <v>3.7679050979578628E-5</v>
      </c>
      <c r="HC1523" s="51">
        <f t="shared" si="1197"/>
        <v>2.6990997377214034E-3</v>
      </c>
      <c r="HD1523" s="453">
        <f t="shared" si="1198"/>
        <v>0.26549122249186008</v>
      </c>
    </row>
    <row r="1524" spans="201:212">
      <c r="GS1524" s="48">
        <v>8</v>
      </c>
      <c r="GT1524" s="47">
        <v>4</v>
      </c>
      <c r="GU1524" s="97" t="s">
        <v>240</v>
      </c>
      <c r="GV1524" s="93">
        <f t="shared" si="1199"/>
        <v>30</v>
      </c>
      <c r="GW1524" s="47" t="s">
        <v>206</v>
      </c>
      <c r="GX1524" s="99" t="str">
        <f t="shared" si="1194"/>
        <v>Kg4</v>
      </c>
      <c r="GY1524" s="48">
        <f t="shared" si="1201"/>
        <v>1500</v>
      </c>
      <c r="GZ1524" s="305">
        <f t="shared" si="1202"/>
        <v>11202.17656713514</v>
      </c>
      <c r="HA1524" s="95">
        <f t="shared" si="1200"/>
        <v>15630.211588851822</v>
      </c>
      <c r="HB1524" s="51">
        <f t="shared" si="1196"/>
        <v>8.9313306025667864E-5</v>
      </c>
      <c r="HC1524" s="51">
        <f t="shared" si="1197"/>
        <v>1.5994665112423134E-3</v>
      </c>
      <c r="HD1524" s="453">
        <f t="shared" si="1198"/>
        <v>3.740056064037095E-2</v>
      </c>
    </row>
    <row r="1525" spans="201:212">
      <c r="GS1525" s="48">
        <v>8</v>
      </c>
      <c r="GT1525" s="47">
        <v>3</v>
      </c>
      <c r="GU1525" s="97" t="s">
        <v>240</v>
      </c>
      <c r="GV1525" s="93">
        <f t="shared" si="1199"/>
        <v>30</v>
      </c>
      <c r="GW1525" s="47" t="s">
        <v>206</v>
      </c>
      <c r="GX1525" s="99" t="str">
        <f t="shared" si="1194"/>
        <v>Kg3</v>
      </c>
      <c r="GY1525" s="48">
        <f t="shared" si="1201"/>
        <v>300</v>
      </c>
      <c r="GZ1525" s="305">
        <f t="shared" si="1202"/>
        <v>9291.388637063912</v>
      </c>
      <c r="HA1525" s="95">
        <f t="shared" si="1200"/>
        <v>18844.587912461851</v>
      </c>
      <c r="HB1525" s="51">
        <f t="shared" si="1196"/>
        <v>7.4078874919727126E-5</v>
      </c>
      <c r="HC1525" s="51">
        <f t="shared" si="1197"/>
        <v>2.6532816866181081E-4</v>
      </c>
      <c r="HD1525" s="453">
        <f t="shared" si="1198"/>
        <v>9.263243732154109E-4</v>
      </c>
    </row>
    <row r="1526" spans="201:212">
      <c r="GS1526" s="48">
        <v>8</v>
      </c>
      <c r="GT1526" s="47">
        <v>2</v>
      </c>
      <c r="GU1526" s="97" t="s">
        <v>240</v>
      </c>
      <c r="GV1526" s="93">
        <f t="shared" si="1199"/>
        <v>30</v>
      </c>
      <c r="GW1526" s="47" t="s">
        <v>206</v>
      </c>
      <c r="GX1526" s="99" t="str">
        <f t="shared" si="1194"/>
        <v>Kg2</v>
      </c>
      <c r="GY1526" s="48">
        <f t="shared" si="1201"/>
        <v>0</v>
      </c>
      <c r="GZ1526" s="305">
        <f t="shared" si="1202"/>
        <v>0</v>
      </c>
      <c r="HA1526" s="95">
        <f t="shared" si="1200"/>
        <v>0</v>
      </c>
      <c r="HB1526" s="51">
        <f t="shared" si="1196"/>
        <v>0</v>
      </c>
      <c r="HC1526" s="51">
        <f t="shared" si="1197"/>
        <v>0</v>
      </c>
      <c r="HD1526" s="453">
        <f t="shared" si="1198"/>
        <v>0</v>
      </c>
    </row>
    <row r="1527" spans="201:212">
      <c r="GS1527" s="48">
        <v>8</v>
      </c>
      <c r="GT1527" s="47">
        <v>1</v>
      </c>
      <c r="GU1527" s="97" t="s">
        <v>240</v>
      </c>
      <c r="GV1527" s="93">
        <f t="shared" si="1199"/>
        <v>30</v>
      </c>
      <c r="GW1527" s="47" t="s">
        <v>206</v>
      </c>
      <c r="GX1527" s="99" t="str">
        <f t="shared" si="1194"/>
        <v>Kg1</v>
      </c>
      <c r="GY1527" s="48">
        <f t="shared" si="1201"/>
        <v>0</v>
      </c>
      <c r="GZ1527" s="305">
        <f t="shared" si="1202"/>
        <v>0</v>
      </c>
      <c r="HA1527" s="95">
        <f t="shared" si="1200"/>
        <v>0</v>
      </c>
      <c r="HB1527" s="51">
        <f t="shared" si="1196"/>
        <v>0</v>
      </c>
      <c r="HC1527" s="51">
        <f t="shared" si="1197"/>
        <v>0</v>
      </c>
      <c r="HD1527" s="453">
        <f t="shared" si="1198"/>
        <v>0</v>
      </c>
    </row>
    <row r="1528" spans="201:212">
      <c r="GS1528" s="48">
        <v>9</v>
      </c>
      <c r="GT1528" s="47">
        <v>5</v>
      </c>
      <c r="GU1528" s="97" t="s">
        <v>240</v>
      </c>
      <c r="GV1528" s="93">
        <f t="shared" si="1199"/>
        <v>30</v>
      </c>
      <c r="GW1528" s="47" t="s">
        <v>206</v>
      </c>
      <c r="GX1528" s="99" t="str">
        <f t="shared" si="1194"/>
        <v>Qn5</v>
      </c>
      <c r="GY1528" s="48">
        <f t="shared" si="1201"/>
        <v>3000</v>
      </c>
      <c r="GZ1528" s="305">
        <f t="shared" si="1202"/>
        <v>29405.713488729743</v>
      </c>
      <c r="HA1528" s="95">
        <f t="shared" si="1200"/>
        <v>5954.3663195625995</v>
      </c>
      <c r="HB1528" s="51">
        <f t="shared" si="1196"/>
        <v>2.3444742831737816E-4</v>
      </c>
      <c r="HC1528" s="51">
        <f t="shared" si="1197"/>
        <v>8.3971991840221458E-3</v>
      </c>
      <c r="HD1528" s="453">
        <f t="shared" si="1198"/>
        <v>0.4061694629846942</v>
      </c>
    </row>
    <row r="1529" spans="201:212">
      <c r="GS1529" s="48">
        <v>9</v>
      </c>
      <c r="GT1529" s="47">
        <v>4</v>
      </c>
      <c r="GU1529" s="97" t="s">
        <v>240</v>
      </c>
      <c r="GV1529" s="93">
        <f t="shared" si="1199"/>
        <v>30</v>
      </c>
      <c r="GW1529" s="47" t="s">
        <v>206</v>
      </c>
      <c r="GX1529" s="99" t="str">
        <f t="shared" si="1194"/>
        <v>Qn4</v>
      </c>
      <c r="GY1529" s="48">
        <f t="shared" si="1201"/>
        <v>600</v>
      </c>
      <c r="GZ1529" s="305">
        <f t="shared" si="1202"/>
        <v>33326.475287227033</v>
      </c>
      <c r="HA1529" s="95">
        <f t="shared" si="1200"/>
        <v>5253.8526349081776</v>
      </c>
      <c r="HB1529" s="51">
        <f t="shared" si="1196"/>
        <v>2.6570708542636185E-4</v>
      </c>
      <c r="HC1529" s="51">
        <f t="shared" si="1197"/>
        <v>1.9033651483783523E-3</v>
      </c>
      <c r="HD1529" s="453">
        <f t="shared" si="1198"/>
        <v>1.6033342721274869E-2</v>
      </c>
    </row>
    <row r="1530" spans="201:212">
      <c r="GS1530" s="48">
        <v>9</v>
      </c>
      <c r="GT1530" s="47">
        <v>3</v>
      </c>
      <c r="GU1530" s="97" t="s">
        <v>240</v>
      </c>
      <c r="GV1530" s="93">
        <f t="shared" si="1199"/>
        <v>30</v>
      </c>
      <c r="GW1530" s="47" t="s">
        <v>206</v>
      </c>
      <c r="GX1530" s="99" t="str">
        <f t="shared" si="1194"/>
        <v>Qn3</v>
      </c>
      <c r="GY1530" s="48">
        <f t="shared" si="1201"/>
        <v>300</v>
      </c>
      <c r="GZ1530" s="305">
        <f t="shared" si="1202"/>
        <v>219276.77183470826</v>
      </c>
      <c r="HA1530" s="95">
        <f t="shared" si="1200"/>
        <v>798.49948781618048</v>
      </c>
      <c r="HB1530" s="51">
        <f t="shared" si="1196"/>
        <v>1.7482614481055595E-3</v>
      </c>
      <c r="HC1530" s="51">
        <f t="shared" si="1197"/>
        <v>6.2617447804187336E-3</v>
      </c>
      <c r="HD1530" s="453">
        <f t="shared" si="1198"/>
        <v>2.1861255207883686E-2</v>
      </c>
    </row>
    <row r="1531" spans="201:212">
      <c r="GS1531" s="48">
        <v>9</v>
      </c>
      <c r="GT1531" s="47">
        <v>2</v>
      </c>
      <c r="GU1531" s="97" t="s">
        <v>240</v>
      </c>
      <c r="GV1531" s="93">
        <f t="shared" si="1199"/>
        <v>30</v>
      </c>
      <c r="GW1531" s="47" t="s">
        <v>206</v>
      </c>
      <c r="GX1531" s="99" t="str">
        <f t="shared" si="1194"/>
        <v>Qn2</v>
      </c>
      <c r="GY1531" s="48">
        <f t="shared" si="1201"/>
        <v>0</v>
      </c>
      <c r="GZ1531" s="305">
        <f t="shared" si="1202"/>
        <v>0</v>
      </c>
      <c r="HA1531" s="95">
        <f t="shared" si="1200"/>
        <v>0</v>
      </c>
      <c r="HB1531" s="51">
        <f t="shared" si="1196"/>
        <v>0</v>
      </c>
      <c r="HC1531" s="51">
        <f t="shared" si="1197"/>
        <v>0</v>
      </c>
      <c r="HD1531" s="453">
        <f t="shared" si="1198"/>
        <v>0</v>
      </c>
    </row>
    <row r="1532" spans="201:212">
      <c r="GS1532" s="48">
        <v>9</v>
      </c>
      <c r="GT1532" s="47">
        <v>1</v>
      </c>
      <c r="GU1532" s="97" t="s">
        <v>240</v>
      </c>
      <c r="GV1532" s="93">
        <f t="shared" si="1199"/>
        <v>30</v>
      </c>
      <c r="GW1532" s="47" t="s">
        <v>206</v>
      </c>
      <c r="GX1532" s="99" t="str">
        <f t="shared" si="1194"/>
        <v>Qn1</v>
      </c>
      <c r="GY1532" s="48">
        <f t="shared" si="1201"/>
        <v>0</v>
      </c>
      <c r="GZ1532" s="305">
        <f t="shared" si="1202"/>
        <v>0</v>
      </c>
      <c r="HA1532" s="95">
        <f t="shared" si="1200"/>
        <v>0</v>
      </c>
      <c r="HB1532" s="51">
        <f t="shared" si="1196"/>
        <v>0</v>
      </c>
      <c r="HC1532" s="51">
        <f t="shared" si="1197"/>
        <v>0</v>
      </c>
      <c r="HD1532" s="453">
        <f t="shared" si="1198"/>
        <v>0</v>
      </c>
    </row>
    <row r="1533" spans="201:212">
      <c r="GS1533" s="48">
        <v>10</v>
      </c>
      <c r="GT1533" s="47">
        <v>5</v>
      </c>
      <c r="GU1533" s="97" t="s">
        <v>240</v>
      </c>
      <c r="GV1533" s="93">
        <f t="shared" si="1199"/>
        <v>30</v>
      </c>
      <c r="GW1533" s="47" t="s">
        <v>206</v>
      </c>
      <c r="GX1533" s="99" t="str">
        <f t="shared" si="1194"/>
        <v>Jk5</v>
      </c>
      <c r="GY1533" s="48">
        <f t="shared" si="1201"/>
        <v>3000</v>
      </c>
      <c r="GZ1533" s="305">
        <f t="shared" si="1202"/>
        <v>19113.713767674333</v>
      </c>
      <c r="HA1533" s="95">
        <f t="shared" si="1200"/>
        <v>9160.5635685578454</v>
      </c>
      <c r="HB1533" s="51">
        <f t="shared" si="1196"/>
        <v>1.5239082840629579E-4</v>
      </c>
      <c r="HC1533" s="51">
        <f t="shared" si="1197"/>
        <v>5.4581794696143947E-3</v>
      </c>
      <c r="HD1533" s="453">
        <f t="shared" si="1198"/>
        <v>0.2640101509400512</v>
      </c>
    </row>
    <row r="1534" spans="201:212">
      <c r="GS1534" s="48">
        <v>10</v>
      </c>
      <c r="GT1534" s="47">
        <v>4</v>
      </c>
      <c r="GU1534" s="97" t="s">
        <v>240</v>
      </c>
      <c r="GV1534" s="93">
        <f t="shared" si="1199"/>
        <v>30</v>
      </c>
      <c r="GW1534" s="47" t="s">
        <v>206</v>
      </c>
      <c r="GX1534" s="99" t="str">
        <f t="shared" si="1194"/>
        <v>Jk4</v>
      </c>
      <c r="GY1534" s="48">
        <f t="shared" si="1201"/>
        <v>600</v>
      </c>
      <c r="GZ1534" s="305">
        <f t="shared" si="1202"/>
        <v>63712.379225581113</v>
      </c>
      <c r="HA1534" s="95">
        <f t="shared" si="1200"/>
        <v>2748.1690705673532</v>
      </c>
      <c r="HB1534" s="51">
        <f t="shared" si="1196"/>
        <v>5.0796942802098599E-4</v>
      </c>
      <c r="HC1534" s="51">
        <f t="shared" si="1197"/>
        <v>3.638786313076263E-3</v>
      </c>
      <c r="HD1534" s="453">
        <f t="shared" si="1198"/>
        <v>3.0651978731849022E-2</v>
      </c>
    </row>
    <row r="1535" spans="201:212">
      <c r="GS1535" s="48">
        <v>10</v>
      </c>
      <c r="GT1535" s="47">
        <v>3</v>
      </c>
      <c r="GU1535" s="97" t="s">
        <v>240</v>
      </c>
      <c r="GV1535" s="93">
        <f t="shared" si="1199"/>
        <v>30</v>
      </c>
      <c r="GW1535" s="47" t="s">
        <v>206</v>
      </c>
      <c r="GX1535" s="99" t="str">
        <f t="shared" si="1194"/>
        <v>Jk3</v>
      </c>
      <c r="GY1535" s="48">
        <f t="shared" si="1201"/>
        <v>300</v>
      </c>
      <c r="GZ1535" s="305">
        <f t="shared" si="1202"/>
        <v>43005.855977267245</v>
      </c>
      <c r="HA1535" s="95">
        <f t="shared" si="1200"/>
        <v>4071.3615860257091</v>
      </c>
      <c r="HB1535" s="51">
        <f t="shared" si="1196"/>
        <v>3.4287936391416549E-4</v>
      </c>
      <c r="HC1535" s="51">
        <f t="shared" si="1197"/>
        <v>1.2280903806632386E-3</v>
      </c>
      <c r="HD1535" s="453">
        <f t="shared" si="1198"/>
        <v>4.2875585274541866E-3</v>
      </c>
    </row>
    <row r="1536" spans="201:212">
      <c r="GS1536" s="48">
        <v>10</v>
      </c>
      <c r="GT1536" s="47">
        <v>2</v>
      </c>
      <c r="GU1536" s="97" t="s">
        <v>240</v>
      </c>
      <c r="GV1536" s="93">
        <f t="shared" si="1199"/>
        <v>30</v>
      </c>
      <c r="GW1536" s="47" t="s">
        <v>206</v>
      </c>
      <c r="GX1536" s="99" t="str">
        <f t="shared" si="1194"/>
        <v>Jk2</v>
      </c>
      <c r="GY1536" s="48">
        <f t="shared" si="1201"/>
        <v>0</v>
      </c>
      <c r="GZ1536" s="305">
        <f t="shared" si="1202"/>
        <v>0</v>
      </c>
      <c r="HA1536" s="95">
        <f t="shared" si="1200"/>
        <v>0</v>
      </c>
      <c r="HB1536" s="51">
        <f t="shared" si="1196"/>
        <v>0</v>
      </c>
      <c r="HC1536" s="51">
        <f t="shared" si="1197"/>
        <v>0</v>
      </c>
      <c r="HD1536" s="453">
        <f t="shared" si="1198"/>
        <v>0</v>
      </c>
    </row>
    <row r="1537" spans="201:212">
      <c r="GS1537" s="48">
        <v>10</v>
      </c>
      <c r="GT1537" s="47">
        <v>1</v>
      </c>
      <c r="GU1537" s="97" t="s">
        <v>240</v>
      </c>
      <c r="GV1537" s="93">
        <f t="shared" si="1199"/>
        <v>30</v>
      </c>
      <c r="GW1537" s="47" t="s">
        <v>206</v>
      </c>
      <c r="GX1537" s="99" t="str">
        <f t="shared" si="1194"/>
        <v>Jk1</v>
      </c>
      <c r="GY1537" s="48">
        <f t="shared" si="1201"/>
        <v>0</v>
      </c>
      <c r="GZ1537" s="305">
        <f t="shared" si="1202"/>
        <v>0</v>
      </c>
      <c r="HA1537" s="95">
        <f t="shared" si="1200"/>
        <v>0</v>
      </c>
      <c r="HB1537" s="51">
        <f t="shared" si="1196"/>
        <v>0</v>
      </c>
      <c r="HC1537" s="51">
        <f t="shared" si="1197"/>
        <v>0</v>
      </c>
      <c r="HD1537" s="453">
        <f t="shared" si="1198"/>
        <v>0</v>
      </c>
    </row>
    <row r="1538" spans="201:212">
      <c r="GS1538" s="48">
        <v>11</v>
      </c>
      <c r="GT1538" s="47">
        <v>5</v>
      </c>
      <c r="GU1538" s="97" t="s">
        <v>240</v>
      </c>
      <c r="GV1538" s="93">
        <f t="shared" si="1199"/>
        <v>30</v>
      </c>
      <c r="GW1538" s="47" t="s">
        <v>206</v>
      </c>
      <c r="GX1538" s="99" t="str">
        <f t="shared" si="1194"/>
        <v>Te5</v>
      </c>
      <c r="GY1538" s="48">
        <f t="shared" si="1201"/>
        <v>3000</v>
      </c>
      <c r="GZ1538" s="305">
        <f t="shared" si="1202"/>
        <v>19603.808992486494</v>
      </c>
      <c r="HA1538" s="95">
        <f t="shared" si="1200"/>
        <v>8931.5494793438993</v>
      </c>
      <c r="HB1538" s="51">
        <f t="shared" si="1196"/>
        <v>1.5629828554491876E-4</v>
      </c>
      <c r="HC1538" s="51">
        <f t="shared" si="1197"/>
        <v>5.598132789348096E-3</v>
      </c>
      <c r="HD1538" s="453">
        <f t="shared" si="1198"/>
        <v>0.27077964198979609</v>
      </c>
    </row>
    <row r="1539" spans="201:212">
      <c r="GS1539" s="48">
        <v>11</v>
      </c>
      <c r="GT1539" s="47">
        <v>4</v>
      </c>
      <c r="GU1539" s="97" t="s">
        <v>240</v>
      </c>
      <c r="GV1539" s="93">
        <f t="shared" si="1199"/>
        <v>30</v>
      </c>
      <c r="GW1539" s="47" t="s">
        <v>206</v>
      </c>
      <c r="GX1539" s="99" t="str">
        <f t="shared" si="1194"/>
        <v>Te4</v>
      </c>
      <c r="GY1539" s="48">
        <f t="shared" si="1201"/>
        <v>600</v>
      </c>
      <c r="GZ1539" s="305">
        <f t="shared" si="1202"/>
        <v>54727.300104024791</v>
      </c>
      <c r="HA1539" s="95">
        <f t="shared" si="1200"/>
        <v>3199.3610075261731</v>
      </c>
      <c r="HB1539" s="51">
        <f t="shared" si="1196"/>
        <v>4.3633271381289816E-4</v>
      </c>
      <c r="HC1539" s="51">
        <f t="shared" si="1197"/>
        <v>3.1256241407193533E-3</v>
      </c>
      <c r="HD1539" s="453">
        <f t="shared" si="1198"/>
        <v>2.6329263782485693E-2</v>
      </c>
    </row>
    <row r="1540" spans="201:212">
      <c r="GS1540" s="48">
        <v>11</v>
      </c>
      <c r="GT1540" s="47">
        <v>3</v>
      </c>
      <c r="GU1540" s="97" t="s">
        <v>240</v>
      </c>
      <c r="GV1540" s="93">
        <f t="shared" si="1199"/>
        <v>30</v>
      </c>
      <c r="GW1540" s="47" t="s">
        <v>206</v>
      </c>
      <c r="GX1540" s="99" t="str">
        <f t="shared" si="1194"/>
        <v>Te3</v>
      </c>
      <c r="GY1540" s="48">
        <f t="shared" si="1201"/>
        <v>300</v>
      </c>
      <c r="GZ1540" s="305">
        <f t="shared" si="1202"/>
        <v>122115.39351569713</v>
      </c>
      <c r="HA1540" s="95">
        <f t="shared" si="1200"/>
        <v>1433.8273411655757</v>
      </c>
      <c r="HB1540" s="51">
        <f t="shared" si="1196"/>
        <v>9.7360807037355642E-4</v>
      </c>
      <c r="HC1540" s="51">
        <f t="shared" si="1197"/>
        <v>3.4871702166980852E-3</v>
      </c>
      <c r="HD1540" s="453">
        <f t="shared" si="1198"/>
        <v>1.2174548905116826E-2</v>
      </c>
    </row>
    <row r="1541" spans="201:212">
      <c r="GS1541" s="48">
        <v>11</v>
      </c>
      <c r="GT1541" s="47">
        <v>2</v>
      </c>
      <c r="GU1541" s="97" t="s">
        <v>240</v>
      </c>
      <c r="GV1541" s="93">
        <f t="shared" si="1199"/>
        <v>30</v>
      </c>
      <c r="GW1541" s="47" t="s">
        <v>206</v>
      </c>
      <c r="GX1541" s="99" t="str">
        <f t="shared" si="1194"/>
        <v>Te2</v>
      </c>
      <c r="GY1541" s="48">
        <f t="shared" si="1201"/>
        <v>0</v>
      </c>
      <c r="GZ1541" s="305">
        <f t="shared" si="1202"/>
        <v>0</v>
      </c>
      <c r="HA1541" s="95">
        <f t="shared" si="1200"/>
        <v>0</v>
      </c>
      <c r="HB1541" s="51">
        <f t="shared" si="1196"/>
        <v>0</v>
      </c>
      <c r="HC1541" s="51">
        <f t="shared" si="1197"/>
        <v>0</v>
      </c>
      <c r="HD1541" s="453">
        <f t="shared" si="1198"/>
        <v>0</v>
      </c>
    </row>
    <row r="1542" spans="201:212">
      <c r="GS1542" s="48">
        <v>11</v>
      </c>
      <c r="GT1542" s="47">
        <v>1</v>
      </c>
      <c r="GU1542" s="97" t="s">
        <v>240</v>
      </c>
      <c r="GV1542" s="93">
        <f t="shared" si="1199"/>
        <v>30</v>
      </c>
      <c r="GW1542" s="47" t="s">
        <v>206</v>
      </c>
      <c r="GX1542" s="99" t="str">
        <f t="shared" si="1194"/>
        <v>Te1</v>
      </c>
      <c r="GY1542" s="48">
        <f t="shared" si="1201"/>
        <v>0</v>
      </c>
      <c r="GZ1542" s="305">
        <f t="shared" si="1202"/>
        <v>0</v>
      </c>
      <c r="HA1542" s="95">
        <f t="shared" si="1200"/>
        <v>0</v>
      </c>
      <c r="HB1542" s="51">
        <f t="shared" si="1196"/>
        <v>0</v>
      </c>
      <c r="HC1542" s="51">
        <f t="shared" si="1197"/>
        <v>0</v>
      </c>
      <c r="HD1542" s="453">
        <f t="shared" si="1198"/>
        <v>0</v>
      </c>
    </row>
    <row r="1543" spans="201:212">
      <c r="GS1543" s="48">
        <v>12</v>
      </c>
      <c r="GT1543" s="47">
        <v>5</v>
      </c>
      <c r="GU1543" s="97" t="s">
        <v>240</v>
      </c>
      <c r="GV1543" s="93">
        <f t="shared" si="1199"/>
        <v>30</v>
      </c>
      <c r="GW1543" s="47" t="s">
        <v>206</v>
      </c>
      <c r="GX1543" s="99" t="str">
        <f t="shared" si="1194"/>
        <v>Nn5</v>
      </c>
      <c r="GY1543" s="48">
        <f t="shared" si="1201"/>
        <v>3000</v>
      </c>
      <c r="GZ1543" s="305">
        <f t="shared" si="1202"/>
        <v>16173.142418801357</v>
      </c>
      <c r="HA1543" s="95">
        <f t="shared" si="1200"/>
        <v>10826.120581022909</v>
      </c>
      <c r="HB1543" s="51">
        <f t="shared" si="1196"/>
        <v>1.2894608557455797E-4</v>
      </c>
      <c r="HC1543" s="51">
        <f t="shared" si="1197"/>
        <v>4.6184595512121793E-3</v>
      </c>
      <c r="HD1543" s="453">
        <f t="shared" si="1198"/>
        <v>0.22339320464158174</v>
      </c>
    </row>
    <row r="1544" spans="201:212">
      <c r="GS1544" s="48">
        <v>12</v>
      </c>
      <c r="GT1544" s="47">
        <v>4</v>
      </c>
      <c r="GU1544" s="97" t="s">
        <v>240</v>
      </c>
      <c r="GV1544" s="93">
        <f t="shared" si="1199"/>
        <v>30</v>
      </c>
      <c r="GW1544" s="47" t="s">
        <v>206</v>
      </c>
      <c r="GX1544" s="99" t="str">
        <f t="shared" si="1194"/>
        <v>Nn4</v>
      </c>
      <c r="GY1544" s="48">
        <f t="shared" si="1201"/>
        <v>600</v>
      </c>
      <c r="GZ1544" s="305">
        <f t="shared" si="1202"/>
        <v>147355.29759352349</v>
      </c>
      <c r="HA1544" s="95">
        <f t="shared" si="1200"/>
        <v>1188.2327466976362</v>
      </c>
      <c r="HB1544" s="51">
        <f t="shared" si="1196"/>
        <v>1.1748421130126393E-3</v>
      </c>
      <c r="HC1544" s="51">
        <f t="shared" si="1197"/>
        <v>8.4158596266533051E-3</v>
      </c>
      <c r="HD1544" s="453">
        <f t="shared" si="1198"/>
        <v>7.0892525169558504E-2</v>
      </c>
    </row>
    <row r="1545" spans="201:212">
      <c r="GS1545" s="48">
        <v>12</v>
      </c>
      <c r="GT1545" s="47">
        <v>3</v>
      </c>
      <c r="GU1545" s="97" t="s">
        <v>240</v>
      </c>
      <c r="GV1545" s="93">
        <f t="shared" si="1199"/>
        <v>30</v>
      </c>
      <c r="GW1545" s="47" t="s">
        <v>206</v>
      </c>
      <c r="GX1545" s="99" t="str">
        <f t="shared" si="1194"/>
        <v>Nn3</v>
      </c>
      <c r="GY1545" s="48">
        <f t="shared" si="1201"/>
        <v>300</v>
      </c>
      <c r="GZ1545" s="305">
        <f t="shared" si="1202"/>
        <v>98798.432507446254</v>
      </c>
      <c r="HA1545" s="95">
        <f t="shared" si="1200"/>
        <v>1772.2182989776038</v>
      </c>
      <c r="HB1545" s="51">
        <f t="shared" si="1196"/>
        <v>7.8770536997976501E-4</v>
      </c>
      <c r="HC1545" s="51">
        <f t="shared" si="1197"/>
        <v>2.8213228601039215E-3</v>
      </c>
      <c r="HD1545" s="453">
        <f t="shared" si="1198"/>
        <v>9.8499158351905338E-3</v>
      </c>
    </row>
    <row r="1546" spans="201:212">
      <c r="GS1546" s="48">
        <v>12</v>
      </c>
      <c r="GT1546" s="47">
        <v>2</v>
      </c>
      <c r="GU1546" s="97" t="s">
        <v>240</v>
      </c>
      <c r="GV1546" s="93">
        <f t="shared" si="1199"/>
        <v>30</v>
      </c>
      <c r="GW1546" s="47" t="s">
        <v>206</v>
      </c>
      <c r="GX1546" s="99" t="str">
        <f t="shared" si="1194"/>
        <v>Nn2</v>
      </c>
      <c r="GY1546" s="48">
        <f t="shared" si="1201"/>
        <v>0</v>
      </c>
      <c r="GZ1546" s="305">
        <f t="shared" si="1202"/>
        <v>0</v>
      </c>
      <c r="HA1546" s="95">
        <f t="shared" si="1200"/>
        <v>0</v>
      </c>
      <c r="HB1546" s="51">
        <f t="shared" si="1196"/>
        <v>0</v>
      </c>
      <c r="HC1546" s="51">
        <f t="shared" si="1197"/>
        <v>0</v>
      </c>
      <c r="HD1546" s="453">
        <f t="shared" si="1198"/>
        <v>0</v>
      </c>
    </row>
    <row r="1547" spans="201:212">
      <c r="GS1547" s="48">
        <v>12</v>
      </c>
      <c r="GT1547" s="47">
        <v>1</v>
      </c>
      <c r="GU1547" s="97" t="s">
        <v>240</v>
      </c>
      <c r="GV1547" s="93">
        <f t="shared" si="1199"/>
        <v>30</v>
      </c>
      <c r="GW1547" s="47" t="s">
        <v>206</v>
      </c>
      <c r="GX1547" s="99" t="str">
        <f t="shared" si="1194"/>
        <v>Nn1</v>
      </c>
      <c r="GY1547" s="48">
        <f t="shared" si="1201"/>
        <v>0</v>
      </c>
      <c r="GZ1547" s="305">
        <f t="shared" si="1202"/>
        <v>0</v>
      </c>
      <c r="HA1547" s="95">
        <f t="shared" si="1200"/>
        <v>0</v>
      </c>
      <c r="HB1547" s="51">
        <f t="shared" si="1196"/>
        <v>0</v>
      </c>
      <c r="HC1547" s="51">
        <f t="shared" si="1197"/>
        <v>0</v>
      </c>
      <c r="HD1547" s="453">
        <f t="shared" si="1198"/>
        <v>0</v>
      </c>
    </row>
    <row r="1548" spans="201:212">
      <c r="GS1548" s="48">
        <v>13</v>
      </c>
      <c r="GT1548" s="47">
        <v>5</v>
      </c>
      <c r="GU1548" s="97" t="s">
        <v>240</v>
      </c>
      <c r="GV1548" s="93">
        <f t="shared" si="1199"/>
        <v>30</v>
      </c>
      <c r="GW1548" s="141" t="s">
        <v>130</v>
      </c>
      <c r="GX1548" s="99" t="str">
        <f t="shared" si="1194"/>
        <v>Sc5</v>
      </c>
      <c r="GY1548" s="48">
        <f t="shared" si="1201"/>
        <v>54000</v>
      </c>
      <c r="GZ1548" s="305">
        <f t="shared" si="1202"/>
        <v>5.834466962049552</v>
      </c>
      <c r="HA1548" s="95">
        <f t="shared" si="1200"/>
        <v>30010006.250595503</v>
      </c>
      <c r="HB1548" s="51">
        <f t="shared" si="1196"/>
        <v>4.6517346888368675E-8</v>
      </c>
      <c r="HC1548" s="51">
        <f t="shared" si="1197"/>
        <v>2.9989997085793376E-5</v>
      </c>
      <c r="HD1548" s="453">
        <f t="shared" si="1198"/>
        <v>2.6941720045563607E-2</v>
      </c>
    </row>
    <row r="1549" spans="201:212">
      <c r="GS1549" s="48">
        <v>13</v>
      </c>
      <c r="GT1549" s="47">
        <v>4</v>
      </c>
      <c r="GU1549" s="97" t="s">
        <v>240</v>
      </c>
      <c r="GV1549" s="93">
        <f t="shared" si="1199"/>
        <v>30</v>
      </c>
      <c r="GW1549" s="141" t="s">
        <v>130</v>
      </c>
      <c r="GX1549" s="99" t="str">
        <f t="shared" si="1194"/>
        <v>Sc4</v>
      </c>
      <c r="GY1549" s="48">
        <f t="shared" si="1201"/>
        <v>18000</v>
      </c>
      <c r="GZ1549" s="305">
        <f t="shared" si="1202"/>
        <v>405.00924828227306</v>
      </c>
      <c r="HA1549" s="95">
        <f t="shared" si="1200"/>
        <v>432317.01681530132</v>
      </c>
      <c r="HB1549" s="51">
        <f t="shared" si="1196"/>
        <v>3.2290791631675923E-6</v>
      </c>
      <c r="HC1549" s="51">
        <f t="shared" si="1197"/>
        <v>6.9393521034627438E-4</v>
      </c>
      <c r="HD1549" s="453">
        <f t="shared" si="1198"/>
        <v>0.20704138220280432</v>
      </c>
    </row>
    <row r="1550" spans="201:212">
      <c r="GS1550" s="48">
        <v>13</v>
      </c>
      <c r="GT1550" s="47">
        <v>3</v>
      </c>
      <c r="GU1550" s="97" t="s">
        <v>240</v>
      </c>
      <c r="GV1550" s="93">
        <f t="shared" si="1199"/>
        <v>30</v>
      </c>
      <c r="GW1550" s="141" t="s">
        <v>130</v>
      </c>
      <c r="GX1550" s="99" t="str">
        <f t="shared" si="1194"/>
        <v>Sc3</v>
      </c>
      <c r="GY1550" s="48">
        <f t="shared" si="1201"/>
        <v>3600</v>
      </c>
      <c r="GZ1550" s="305">
        <f t="shared" si="1202"/>
        <v>10135.846695557222</v>
      </c>
      <c r="HA1550" s="95">
        <f t="shared" si="1200"/>
        <v>17274.569679190892</v>
      </c>
      <c r="HB1550" s="51">
        <f t="shared" si="1196"/>
        <v>8.0811614807556139E-5</v>
      </c>
      <c r="HC1550" s="51">
        <f t="shared" si="1197"/>
        <v>3.4733137273038153E-3</v>
      </c>
      <c r="HD1550" s="453">
        <f t="shared" si="1198"/>
        <v>0.20272823422522462</v>
      </c>
    </row>
    <row r="1551" spans="201:212">
      <c r="GS1551" s="48">
        <v>13</v>
      </c>
      <c r="GT1551" s="47">
        <v>2</v>
      </c>
      <c r="GU1551" s="97" t="s">
        <v>240</v>
      </c>
      <c r="GV1551" s="93">
        <f t="shared" si="1199"/>
        <v>30</v>
      </c>
      <c r="GW1551" s="141" t="s">
        <v>130</v>
      </c>
      <c r="GX1551" s="99" t="str">
        <f t="shared" si="1194"/>
        <v>Sc2</v>
      </c>
      <c r="GY1551" s="48">
        <f t="shared" si="1201"/>
        <v>0</v>
      </c>
      <c r="GZ1551" s="305">
        <f t="shared" si="1202"/>
        <v>0</v>
      </c>
      <c r="HA1551" s="95">
        <f t="shared" si="1200"/>
        <v>0</v>
      </c>
      <c r="HB1551" s="51">
        <f t="shared" si="1196"/>
        <v>0</v>
      </c>
      <c r="HC1551" s="51">
        <f t="shared" si="1197"/>
        <v>0</v>
      </c>
      <c r="HD1551" s="453">
        <f t="shared" si="1198"/>
        <v>0</v>
      </c>
    </row>
    <row r="1552" spans="201:212">
      <c r="GS1552" s="63"/>
      <c r="GT1552" s="56"/>
      <c r="GU1552" s="56"/>
      <c r="GV1552" s="56"/>
      <c r="GW1552" s="56"/>
      <c r="GX1552" s="56"/>
      <c r="GY1552" s="56"/>
      <c r="GZ1552" s="155">
        <f>SUM(GZ1296:GZ1551)</f>
        <v>108641805.8367434</v>
      </c>
      <c r="HA1552" s="56"/>
      <c r="HB1552" s="156">
        <f>SUM(HB1296:HB1551)</f>
        <v>0.86618513765845406</v>
      </c>
      <c r="HC1552" s="156">
        <f>SUM(HC1296:HC1551)</f>
        <v>0.82193786133488111</v>
      </c>
      <c r="HD1552" s="456">
        <f>SUM(HD1296:HD1551)</f>
        <v>40.504602437052576</v>
      </c>
    </row>
  </sheetData>
  <mergeCells count="25">
    <mergeCell ref="HD39:HE39"/>
    <mergeCell ref="BC82:CD82"/>
    <mergeCell ref="CF2:DG2"/>
    <mergeCell ref="CF82:DG82"/>
    <mergeCell ref="BC2:CD2"/>
    <mergeCell ref="GZ39:HA39"/>
    <mergeCell ref="HB39:HC39"/>
    <mergeCell ref="DI2:EJ2"/>
    <mergeCell ref="DI82:EJ82"/>
    <mergeCell ref="EL2:FM2"/>
    <mergeCell ref="EL82:FM82"/>
    <mergeCell ref="FO2:GP2"/>
    <mergeCell ref="FO82:GP82"/>
    <mergeCell ref="GZ1286:HA1286"/>
    <mergeCell ref="HB1286:HC1286"/>
    <mergeCell ref="HD1286:HE1286"/>
    <mergeCell ref="GZ351:HA351"/>
    <mergeCell ref="HB351:HC351"/>
    <mergeCell ref="HD351:HE351"/>
    <mergeCell ref="GZ663:HA663"/>
    <mergeCell ref="HB663:HC663"/>
    <mergeCell ref="HD663:HE663"/>
    <mergeCell ref="HD979:HE979"/>
    <mergeCell ref="GZ979:HA979"/>
    <mergeCell ref="HB979:HC979"/>
  </mergeCells>
  <phoneticPr fontId="4"/>
  <conditionalFormatting sqref="GT1285 GT1286:GY1287 GY1288 GT1289:HE65437 GY981 GZ1252:HB1283 GT978 GT979:GY980 GZ977:HE981 GZ1284:HE1288 HC1276:HE1283 GY1252:GY1285 GT1252:GX1284 HC1252:HE1270 GT982:HE1251 HC962:HE976 GZ938:HB976 GY938:GY978 GT664 GT662:GY663 GT665:GY665 GY664 GT938:GX977 HC938:HE956 GT666:HE937 HC649:HE660 GY625:HB660 GY661 GT625:GX661 GZ661:HE665 HC625:HE643 GZ349:HE353 GT352 GT349:GY351 GT353:GY353 GT354:HE624 GY352 HC336:HE348 GT312:HB348 HC312:HE330 GY40:GY41 GZ37:HE42 AN30 A2:AV2 BB54:BN54 AT1:AV1 AQ1:AR1 AF1:AO1 Z1:AD1 BB57:BB383 BC167:BJ232 BI136:BJ136 BD135:BE136 BJ134 BF135:BJ135 BF136:BG136 BC242:BI253 BC83:CB83 BC239:BJ241 BC233:BI238 BJ248:BJ253 BK331:CC336 BH148:BJ150 BD134:BH134 BC144:BC147 BD148:BF150 CD325:CD336 BC84:CD86 CD83 BK318:CD318 CA87:CD129 AW384:BB65536 BC254:BJ65536 CD241 CD162 BK163:CD212 BC130:CD133 FN5:GL5 GN5:GN65 GS2:HE5 GT40:GT41 HC6:HE24 HC30:HE36 GT42:GY45 AL214:AS65536 AL59:AN59 AP59:AS59 AL60:AS64 AN36:AS38 AM13:AM25 Y7:AK96 GQ1:GR1048576 Y4:AP6 A3:AP3 GT37:GY39 HF1:HF65536 AL7:AP12 A4:A96 A1:X1 CX134:DG135 DH57:DH135 EA134:EJ135 EK57:EK135 CJ54:CL54 CF164:CM164 FN57:FN135 CG56:CL71 FN136:FV155 CF72:CL79 CF54:CF71 BU54:CE56 CE57:CE133 BC82:CD82 BB55:BL56 BC80:BN81 BT80:CD81 BM55:BN79 BU57:CD79 FO157:FV180 CE239:CE275 DH160:DH215 EK160:EK215 FN156:FN215 CF170:CM215 CF239:CM258 EL190:ES215 EL239:ES278 FO186:FV215 CE279:CE294 DH239:DH294 EK239:EK294 CF280:CM294 DI288:DO294 DP294 EL288:ER294 ES294 FO284:FU294 FV290:FV294 CX136:DP159 EA136:ES159 AL39:AS58 BK160:CD161 BK239:CD240 AS65:AS180 GT6:HB36 BD137:BJ147 BC137:BC140 BD151:BJ166 BC151:BC154 AN13:AS29 AL13:AL38 BC158:BC161 BC161:BF166 BH129:BH158 CE164:CE215 AU18:BA20 AU38:BA40 AO30:AS35 AL181:AL213 AN181:AS213 N1:R1048576 AF1:AJ1048576 BD127:BZ129 BT54:BT79 BK242:CD291 BK322:CD324 BK337:CD65536 BK241:CB241 BZ162:CB162 CG165:CM169 CF80:CQ80 CL135:CM163 CM134 CJ55:CK55 CG54:CI55 DG325:DG336 CF268:CL279 CF84:DG85 DG83 CF83:DE83 CF265:CM267 CF259:CL264 CN318:DG318 CM274:CM279 CN331:DF336 CN161:DB161 CM87:CW123 CM86:DG86 CX87:DG129 DF161:DG161 DF240:DG240 CM54:CQ79 CF124:CW129 CW54:DG80 CN242:DG291 CN322:DG324 CE318:CM65536 CN337:DG65536 CN239:DG239 CF130:DG133 CN160:DG160 DH54:DT56 DJ185:DP189 DI134:DN134 DP134 DI135:DP135 DI160:DP184 EJ325:EJ336 DH295:DP65536 DI84:EJ85 EJ83 DI83:EH83 DI285:DP287 DI279:DO284 DQ318:EJ318 DQ331:EI336 DQ161:EE161 DP86:EJ86 DP87:EF123 EG87:EJ129 DI190:DP215 DI239:DP278 EI161:EJ161 EI240:EJ240 DI57:DT80 DI124:EF129 DZ54:EJ80 DQ242:EJ291 DQ322:EJ324 DQ337:EJ65536 DQ239:EJ239 DQ160:EJ160 EK54:EW56 EM185:ES189 BB1:FM53 EL134:EQ134 ES134 EL135:ES135 EL160:ES184 FM325:FM336 EK295:ES65536 EL84:FM85 FM83 EL83:FK83 EL285:ES287 EL279:ER284 ET318:FM318 ET331:FL336 ET161:FH161 ES86:FM86 ES87:FI123 FJ87:FM129 FL161:FM161 FL240:FM240 EL57:EW80 EL124:FI129 FC54:FM80 ET242:FM291 ET322:FM324 ET337:FM65536 ET239:FM239 EL130:FM133 ET160:FM160 FN54:FZ56 FP181:FV185 FN1:GP4 FU156:FV156 FO134:FT134 FV134 FO135:FV135 FO156:FS156 GP325:GP336 FO84:GP85 GP83 FO83:GN83 FO281:FV283 FO275:FU280 FW318:GP318 FW331:GO336 FW161:GK161 GF72:GP80 FV86:GP86 FV87:GL123 GM87:GP129 FN6:GM53 GF66:GN71 GO5:GP71 GO161:GP161 GO240:GP240 FO57:FZ80 FO124:GL129 GF54:GM65 FW242:GP291 FW322:GP324 FN449:FV65536 FW337:GP65536 FW239:GP239 FW160:GP160 CF86:CL123 FO86:FU123 BC87:BZ126 DI86:DO123 EL86:ER123 CF81:DG82 DI81:EJ82 EL81:FM82 FO81:GP82 DG162 DG241 EJ162 EJ241 FM162 FM241 GP162 GP241 HG2:HG65536 GT46:HE311 GS6:GS65437 AW146:BA149 AT181:BA181 AT198:BA198 AW233:BA234 AT215:BA215 AW248:BA248 AT266:BA266 AT233:AV248 AT283:BA283 AT300:BA300 AW163:BA166 AT3:AV180 AW182:BA183 AW197:BA197 AT182:AV197 AW180:BA180 AW199:BA200 AW214:BA214 AT199:AV214 AW216:BA217 AW231:BA231 AT216:AV231 AW250:BA251 AW265:BA265 AT250:AV265 AW267:BA268 AW282:BA282 AT267:AV282 AW284:BA285 AW299:BA299 AT284:AV299 AW301:BA302 AW316:BA383 AT301:AV65536 AQ3:AS12 BC57:BL79 BQ54:BS54 BO56:BS79 BQ55:BR55 BO54:BP55 BQ134:BS134 BO136:BS159 BQ135:BR135 BO134:BP135 BK134:BN159 BT134:CD159 EK216:ES238 FN216:FV234 BT213:CD238 FO236:FV274 FN235:FN294 CL216:CM238 DH216:DP238 FU235:FV235 FO235:FS235 BK213:BN238 FN295:FV313 BT292:CD317 CL295:CM317 FO315:FV448 FN314:FN448 FU314:FV314 FO314:FS314 FC213:FM238 BK292:BN317 CT135:CU135 CR134:CS135 CT134:CV134 CR136:CV159 CN134:CQ159 CW134:CW159 EZ134:FB134 EX136:FB159 EZ135:FA135 EX134:EY135 ET134:EW159 FC134:FM159 CN163:DG212 CT213:CV213 CR215:CV238 CT214:CU214 CR213:CS214 CN213:CQ238 CW213:DG238 CT292:CV292 CR294:CV317 CT293:CU293 CR292:CS293 CN292:CQ317 CW292:DG317 DW292:DY292 DU294:DY317 DW293:DX293 DU292:DV293 DQ292:DT317 DZ292:EJ317 DQ163:EJ212 DW213:DY213 DU215:DY238 DW214:DX214 DU213:DV214 DQ213:DT238 DZ213:EJ238 DI130:EJ133 DW134:DY134 DU136:DY159 DW135:DX135 DU134:DV135 DQ134:DT159 DZ134:DZ159 ET163:FM212 EZ213:FB213 EX215:FB238 EZ214:FA214 EX213:EY214 ET213:EW238 EZ292:FB292 EX294:FB317 EZ293:FA293 EX292:EY293 ET292:EW317 FC292:FM317 GC292:GE292 GA294:GE317 GC293:GD293 GA292:GB293 FW292:FZ317 GF292:GP317 FW163:GP212 GC213:GE213 GA215:GE238 GC214:GD214 GA213:GB214 FW213:FZ238 GF213:GP238 FO130:GP133 GC134:GE134 GA136:GE159 GC135:GD135 GA134:GB135 FW134:FZ159 GF134:GP159 BQ213:BS213 BO215:BS238 BQ214:BR214 BO213:BP214 BQ292:BS292 BO294:BS317 BQ293:BR293 BO292:BP293 DC319:DE319 CN240:DE241 DQ240:EH241 GL319:GN319 BY319:CB319 DC161:DE162 EF161:EH162 EF319:EH319 FI319:FK319 ET240:FK241 FI161:FK162 GL161:GN162 FW240:GN241 B8:F96 D4:D49 B4:B82 G4:X96 A97:AK65536 C7:F7 B4:F6 AW1:BA132">
    <cfRule type="cellIs" dxfId="8" priority="1984" stopIfTrue="1" operator="equal">
      <formula>"Scatter"</formula>
    </cfRule>
    <cfRule type="cellIs" dxfId="7" priority="1985" stopIfTrue="1" operator="equal">
      <formula>"Wild"</formula>
    </cfRule>
  </conditionalFormatting>
  <conditionalFormatting sqref="CR54:CV79 DU54:DY79 EX54:FB79 GA54:GE79">
    <cfRule type="cellIs" dxfId="6" priority="1148" stopIfTrue="1" operator="equal">
      <formula>$M$23</formula>
    </cfRule>
    <cfRule type="cellIs" dxfId="5" priority="1149" stopIfTrue="1" operator="equal">
      <formula>$M$31</formula>
    </cfRule>
    <cfRule type="cellIs" dxfId="4" priority="1150" operator="equal">
      <formula>$M$24</formula>
    </cfRule>
  </conditionalFormatting>
  <conditionalFormatting sqref="AW4:BA16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4:BA36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45:BA56">
    <cfRule type="cellIs" dxfId="3" priority="25" stopIfTrue="1" operator="equal">
      <formula>$AI$16</formula>
    </cfRule>
    <cfRule type="cellIs" dxfId="2" priority="26" stopIfTrue="1" operator="equal">
      <formula>$AI$4</formula>
    </cfRule>
  </conditionalFormatting>
  <conditionalFormatting sqref="HB1291 HB984 HB668 HB356 HB44">
    <cfRule type="cellIs" dxfId="1" priority="20" stopIfTrue="1" operator="equal">
      <formula>"""Not Comply"""</formula>
    </cfRule>
  </conditionalFormatting>
  <conditionalFormatting sqref="HB1291 HB984 HB668 HB356 HB44">
    <cfRule type="cellIs" dxfId="0" priority="19" stopIfTrue="1" operator="equal">
      <formula>"""Please check lowest Max Line Option Top Award Cycle using Slot Simulator"""</formula>
    </cfRule>
  </conditionalFormatting>
  <dataValidations count="1">
    <dataValidation type="list" allowBlank="1" showInputMessage="1" showErrorMessage="1" sqref="AO26" xr:uid="{00000000-0002-0000-0100-000000000000}">
      <formula1>$AO$31:$AO$35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U249"/>
  <sheetViews>
    <sheetView tabSelected="1" view="pageBreakPreview" zoomScale="85" zoomScaleNormal="75" zoomScaleSheetLayoutView="85" workbookViewId="0"/>
  </sheetViews>
  <sheetFormatPr defaultRowHeight="12.75"/>
  <cols>
    <col min="1" max="1" width="1.7109375" style="14" customWidth="1"/>
    <col min="2" max="6" width="20.7109375" style="14" customWidth="1"/>
    <col min="7" max="7" width="26.28515625" style="14" customWidth="1"/>
    <col min="8" max="8" width="1.7109375" style="14" customWidth="1"/>
    <col min="9" max="9" width="40.42578125" style="14" customWidth="1"/>
    <col min="10" max="10" width="21.5703125" style="14" bestFit="1" customWidth="1"/>
    <col min="11" max="11" width="12.42578125" style="14" bestFit="1" customWidth="1"/>
    <col min="12" max="12" width="21.5703125" style="14" bestFit="1" customWidth="1"/>
    <col min="13" max="13" width="12.42578125" style="14" bestFit="1" customWidth="1"/>
    <col min="14" max="14" width="21.5703125" style="14" bestFit="1" customWidth="1"/>
    <col min="15" max="15" width="1.85546875" style="14" customWidth="1"/>
    <col min="16" max="16" width="17.85546875" style="14" customWidth="1"/>
    <col min="17" max="17" width="9.140625" style="14"/>
    <col min="18" max="18" width="21.5703125" style="14" bestFit="1" customWidth="1"/>
    <col min="19" max="16384" width="9.140625" style="14"/>
  </cols>
  <sheetData>
    <row r="2" spans="2:10" ht="15.75">
      <c r="B2" s="13" t="str">
        <f>"GAME NAME: "&amp;'Game Summary'!C4</f>
        <v>GAME NAME: Dragon's Glory</v>
      </c>
      <c r="D2" s="189"/>
      <c r="I2" s="22">
        <f>ABS(P137)+ABS(P211)</f>
        <v>0</v>
      </c>
    </row>
    <row r="3" spans="2:10" ht="15.75">
      <c r="B3" s="15" t="str">
        <f>"KONAMI ID#: "&amp;'Game Summary'!C3</f>
        <v>KONAMI ID#: M-497-DDG-0821901</v>
      </c>
      <c r="I3" s="247" t="str">
        <f>'Game Summary'!B6</f>
        <v>MINIMUM BET</v>
      </c>
      <c r="J3" s="459">
        <f>'Game Summary'!C6</f>
        <v>60</v>
      </c>
    </row>
    <row r="4" spans="2:10">
      <c r="B4" s="12"/>
      <c r="I4" s="248" t="s">
        <v>265</v>
      </c>
      <c r="J4" s="460">
        <f>'Game Summary'!C7</f>
        <v>50</v>
      </c>
    </row>
    <row r="5" spans="2:10" ht="25.5" customHeight="1">
      <c r="B5" s="474" t="s">
        <v>266</v>
      </c>
      <c r="C5" s="475"/>
      <c r="D5" s="475"/>
      <c r="E5" s="475"/>
      <c r="F5" s="475"/>
      <c r="G5" s="475"/>
      <c r="I5" s="248" t="s">
        <v>267</v>
      </c>
      <c r="J5" s="460">
        <f>J3*J4</f>
        <v>3000</v>
      </c>
    </row>
    <row r="6" spans="2:10">
      <c r="B6" s="12"/>
      <c r="I6" s="461"/>
      <c r="J6" s="462"/>
    </row>
    <row r="7" spans="2:10">
      <c r="B7" s="16" t="s">
        <v>268</v>
      </c>
      <c r="I7" s="248" t="str">
        <f>"FREQUENCY FOR TOP AWARD (bet level " &amp;J4&amp;"):"</f>
        <v>FREQUENCY FOR TOP AWARD (bet level 50):</v>
      </c>
      <c r="J7" s="229">
        <f>Calculation!GX5</f>
        <v>43759.333203325747</v>
      </c>
    </row>
    <row r="8" spans="2:10">
      <c r="B8" s="1" t="s">
        <v>5</v>
      </c>
      <c r="C8" s="2">
        <f>'Game Summary'!C6</f>
        <v>60</v>
      </c>
      <c r="I8" s="249" t="str">
        <f>"1ST EVENT FREQUENCY (bet level " &amp;J4&amp;"):"</f>
        <v>1ST EVENT FREQUENCY (bet level 50):</v>
      </c>
      <c r="J8" s="229">
        <f>D44</f>
        <v>129.70344695779974</v>
      </c>
    </row>
    <row r="9" spans="2:10">
      <c r="B9" s="1" t="s">
        <v>6</v>
      </c>
      <c r="C9" s="280" t="s">
        <v>269</v>
      </c>
      <c r="D9" s="189"/>
      <c r="I9" s="250" t="str">
        <f>"1ST EVENT AVERAGE WIN (bet level " &amp;J4&amp;"):"</f>
        <v>1ST EVENT AVERAGE WIN (bet level 50):</v>
      </c>
      <c r="J9" s="230">
        <f>D45</f>
        <v>109520.52914548658</v>
      </c>
    </row>
    <row r="10" spans="2:10">
      <c r="B10" s="1"/>
      <c r="C10" s="280"/>
      <c r="D10" s="189"/>
      <c r="I10" s="356"/>
      <c r="J10" s="357"/>
    </row>
    <row r="11" spans="2:10">
      <c r="B11" s="17" t="s">
        <v>270</v>
      </c>
      <c r="C11" s="17" t="s">
        <v>271</v>
      </c>
      <c r="I11" s="356"/>
      <c r="J11" s="357"/>
    </row>
    <row r="12" spans="2:10">
      <c r="B12" s="18">
        <v>1</v>
      </c>
      <c r="C12" s="19">
        <f>'Game Summary'!$D$11</f>
        <v>0.82194408182022205</v>
      </c>
      <c r="I12" s="356"/>
      <c r="J12" s="357"/>
    </row>
    <row r="13" spans="2:10">
      <c r="B13" s="18">
        <v>2</v>
      </c>
      <c r="C13" s="19">
        <f>'Game Summary'!$D$11</f>
        <v>0.82194408182022205</v>
      </c>
      <c r="I13" s="356"/>
      <c r="J13" s="357"/>
    </row>
    <row r="14" spans="2:10">
      <c r="B14" s="18">
        <v>3</v>
      </c>
      <c r="C14" s="19">
        <f>'Game Summary'!$D$11</f>
        <v>0.82194408182022205</v>
      </c>
      <c r="I14" s="356"/>
      <c r="J14" s="357"/>
    </row>
    <row r="15" spans="2:10">
      <c r="B15" s="18">
        <v>4</v>
      </c>
      <c r="C15" s="19">
        <f>'Game Summary'!$D$11</f>
        <v>0.82194408182022205</v>
      </c>
      <c r="I15" s="356"/>
      <c r="J15" s="357"/>
    </row>
    <row r="16" spans="2:10">
      <c r="B16" s="18">
        <v>5</v>
      </c>
      <c r="C16" s="19">
        <f>'Game Summary'!$D$11</f>
        <v>0.82194408182022205</v>
      </c>
      <c r="I16" s="356"/>
      <c r="J16" s="357"/>
    </row>
    <row r="17" spans="2:20">
      <c r="B17" s="18">
        <v>8</v>
      </c>
      <c r="C17" s="19">
        <f>'Game Summary'!$D$11</f>
        <v>0.82194408182022205</v>
      </c>
    </row>
    <row r="18" spans="2:20">
      <c r="B18" s="18">
        <v>10</v>
      </c>
      <c r="C18" s="19">
        <f>'Game Summary'!$D$11</f>
        <v>0.82194408182022205</v>
      </c>
      <c r="I18" s="233" t="s">
        <v>272</v>
      </c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</row>
    <row r="19" spans="2:20">
      <c r="B19" s="18">
        <v>20</v>
      </c>
      <c r="C19" s="19">
        <f>'Game Summary'!$D$11</f>
        <v>0.82194408182022205</v>
      </c>
      <c r="I19" s="234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6"/>
    </row>
    <row r="20" spans="2:20">
      <c r="B20" s="18">
        <v>50</v>
      </c>
      <c r="C20" s="19">
        <f>'Game Summary'!$D$11</f>
        <v>0.82194408182022205</v>
      </c>
      <c r="I20" s="237"/>
      <c r="J20" s="469" t="s">
        <v>273</v>
      </c>
      <c r="K20" s="470"/>
      <c r="L20" s="470"/>
      <c r="M20" s="470"/>
      <c r="N20" s="470"/>
      <c r="O20" s="470"/>
      <c r="P20" s="470"/>
      <c r="Q20" s="470"/>
      <c r="R20" s="470"/>
      <c r="S20" s="471"/>
      <c r="T20" s="238"/>
    </row>
    <row r="21" spans="2:20">
      <c r="B21" s="18" t="s">
        <v>274</v>
      </c>
      <c r="C21" s="19">
        <f>MAX(C12:C20)</f>
        <v>0.82194408182022205</v>
      </c>
      <c r="I21" s="237"/>
      <c r="J21" s="232" t="s">
        <v>275</v>
      </c>
      <c r="K21" s="232" t="s">
        <v>276</v>
      </c>
      <c r="L21" s="232" t="s">
        <v>277</v>
      </c>
      <c r="M21" s="232" t="s">
        <v>278</v>
      </c>
      <c r="N21" s="232" t="s">
        <v>279</v>
      </c>
      <c r="O21" s="232"/>
      <c r="P21" s="232"/>
      <c r="Q21" s="232"/>
      <c r="R21" s="232"/>
      <c r="S21" s="232"/>
      <c r="T21" s="238"/>
    </row>
    <row r="22" spans="2:20">
      <c r="B22" s="18" t="s">
        <v>280</v>
      </c>
      <c r="C22" s="19">
        <f>MIN(C12:C20)</f>
        <v>0.82194408182022205</v>
      </c>
      <c r="I22" s="237"/>
      <c r="J22" s="239">
        <f>Calculation!AW17</f>
        <v>53</v>
      </c>
      <c r="K22" s="239">
        <f>Calculation!AX17</f>
        <v>22</v>
      </c>
      <c r="L22" s="239">
        <f>Calculation!AY17</f>
        <v>45</v>
      </c>
      <c r="M22" s="239">
        <f>Calculation!AZ17</f>
        <v>71</v>
      </c>
      <c r="N22" s="239">
        <f>Calculation!BA17</f>
        <v>47</v>
      </c>
      <c r="O22" s="239"/>
      <c r="P22" s="239"/>
      <c r="Q22" s="239"/>
      <c r="R22" s="239"/>
      <c r="S22" s="239"/>
      <c r="T22" s="238"/>
    </row>
    <row r="23" spans="2:20">
      <c r="B23" s="12"/>
      <c r="C23" s="20"/>
      <c r="D23" s="20"/>
      <c r="E23" s="20"/>
      <c r="F23" s="20"/>
      <c r="I23" s="237"/>
      <c r="J23" s="233" t="s">
        <v>281</v>
      </c>
      <c r="K23" s="231"/>
      <c r="L23" s="233" t="s">
        <v>282</v>
      </c>
      <c r="M23" s="231"/>
      <c r="N23" s="233" t="s">
        <v>283</v>
      </c>
      <c r="O23" s="231"/>
      <c r="P23" s="233" t="s">
        <v>284</v>
      </c>
      <c r="Q23" s="231"/>
      <c r="R23" s="233" t="s">
        <v>285</v>
      </c>
      <c r="S23" s="231"/>
      <c r="T23" s="238"/>
    </row>
    <row r="24" spans="2:20">
      <c r="B24" s="40" t="s">
        <v>286</v>
      </c>
      <c r="I24" s="237"/>
      <c r="J24" s="240" t="s">
        <v>287</v>
      </c>
      <c r="K24" s="231"/>
      <c r="L24" s="240" t="s">
        <v>287</v>
      </c>
      <c r="M24" s="231"/>
      <c r="N24" s="240" t="s">
        <v>287</v>
      </c>
      <c r="O24" s="231"/>
      <c r="P24" s="240" t="s">
        <v>287</v>
      </c>
      <c r="Q24" s="231"/>
      <c r="R24" s="240" t="s">
        <v>287</v>
      </c>
      <c r="S24" s="231"/>
      <c r="T24" s="238"/>
    </row>
    <row r="25" spans="2:20">
      <c r="B25" s="41" t="s">
        <v>288</v>
      </c>
      <c r="I25" s="237"/>
      <c r="J25" s="241">
        <f>Calculation!GX5</f>
        <v>43759.333203325747</v>
      </c>
      <c r="K25" s="231"/>
      <c r="L25" s="241">
        <f>Calculation!GX311</f>
        <v>79720.335780175519</v>
      </c>
      <c r="M25" s="231"/>
      <c r="N25" s="241">
        <f>Calculation!GX624</f>
        <v>83349.595899818945</v>
      </c>
      <c r="O25" s="231"/>
      <c r="P25" s="241">
        <f>Calculation!GX937</f>
        <v>170556.98031499106</v>
      </c>
      <c r="Q25" s="231"/>
      <c r="R25" s="241">
        <f>Calculation!GX1251</f>
        <v>166722.25694775282</v>
      </c>
      <c r="S25" s="231"/>
      <c r="T25" s="238"/>
    </row>
    <row r="26" spans="2:20">
      <c r="B26" s="340" t="str">
        <f>Calculation!GU1251&amp;" X bet level"</f>
        <v>60000 X bet level</v>
      </c>
      <c r="I26" s="237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8"/>
    </row>
    <row r="27" spans="2:20">
      <c r="B27" s="17" t="s">
        <v>270</v>
      </c>
      <c r="C27" s="17" t="s">
        <v>13</v>
      </c>
      <c r="D27" s="23"/>
      <c r="E27" s="14" t="s">
        <v>289</v>
      </c>
      <c r="I27" s="237"/>
      <c r="J27" s="240" t="s">
        <v>290</v>
      </c>
      <c r="K27" s="231"/>
      <c r="L27" s="240" t="s">
        <v>290</v>
      </c>
      <c r="M27" s="231"/>
      <c r="N27" s="240" t="s">
        <v>290</v>
      </c>
      <c r="O27" s="231"/>
      <c r="P27" s="240" t="s">
        <v>290</v>
      </c>
      <c r="Q27" s="231"/>
      <c r="R27" s="240" t="s">
        <v>290</v>
      </c>
      <c r="S27" s="231"/>
      <c r="T27" s="238"/>
    </row>
    <row r="28" spans="2:20">
      <c r="B28" s="24">
        <v>1</v>
      </c>
      <c r="C28" s="25">
        <f>Calculation!GU1251*B28</f>
        <v>60000</v>
      </c>
      <c r="D28" s="23"/>
      <c r="I28" s="237"/>
      <c r="J28" s="242">
        <f>IF(MAX(Calculation!$GX$5:$GX$36)=Marketing!J25,"",MAX(Calculation!$GX$5:$GX$36))</f>
        <v>113469.57949481822</v>
      </c>
      <c r="K28" s="231"/>
      <c r="L28" s="242">
        <f>IF(MAX(Calculation!$GX$311:$GX$348)=Marketing!L25,"",MAX(Calculation!$GX$311:$GX$348))</f>
        <v>206717.7974611994</v>
      </c>
      <c r="M28" s="231"/>
      <c r="N28" s="242">
        <f>IF(MAX(Calculation!$GX$624:$GX$660)=Marketing!N25,"",MAX(Calculation!$GX$624:$GX$660))</f>
        <v>216128.6040139363</v>
      </c>
      <c r="O28" s="231"/>
      <c r="P28" s="242">
        <f>IF(MAX(Calculation!$GX$937:$GX$976)=Marketing!P25,"",MAX(Calculation!$GX$937:$GX$976))</f>
        <v>442260.59721534298</v>
      </c>
      <c r="Q28" s="231"/>
      <c r="R28" s="242">
        <f>IF(MAX(Calculation!$GX$1251:$GX$1283)=Marketing!R25,"",MAX(Calculation!$GX$1251:$GX$1283))</f>
        <v>454591.60120048304</v>
      </c>
      <c r="S28" s="231"/>
      <c r="T28" s="238"/>
    </row>
    <row r="29" spans="2:20">
      <c r="B29" s="24">
        <v>2</v>
      </c>
      <c r="C29" s="25">
        <f t="shared" ref="C29:C36" si="0">$C$28/$B$28*B29</f>
        <v>120000</v>
      </c>
      <c r="D29" s="23"/>
      <c r="E29" s="14" t="s">
        <v>289</v>
      </c>
      <c r="I29" s="243"/>
      <c r="J29" s="244"/>
      <c r="K29" s="244"/>
      <c r="L29" s="244"/>
      <c r="M29" s="244"/>
      <c r="N29" s="244"/>
      <c r="O29" s="244"/>
      <c r="P29" s="244"/>
      <c r="Q29" s="244"/>
      <c r="R29" s="244"/>
      <c r="S29" s="244"/>
      <c r="T29" s="245"/>
    </row>
    <row r="30" spans="2:20">
      <c r="B30" s="24">
        <v>3</v>
      </c>
      <c r="C30" s="25">
        <f t="shared" si="0"/>
        <v>180000</v>
      </c>
      <c r="D30" s="23"/>
    </row>
    <row r="31" spans="2:20" ht="13.5" customHeight="1">
      <c r="B31" s="24">
        <v>4</v>
      </c>
      <c r="C31" s="25">
        <f t="shared" si="0"/>
        <v>240000</v>
      </c>
      <c r="D31" s="23"/>
      <c r="E31" s="14" t="s">
        <v>289</v>
      </c>
      <c r="I31" s="246" t="s">
        <v>291</v>
      </c>
      <c r="J31" s="397" t="s">
        <v>292</v>
      </c>
      <c r="K31" s="397" t="s">
        <v>293</v>
      </c>
      <c r="L31" s="397" t="s">
        <v>294</v>
      </c>
      <c r="M31" s="397" t="s">
        <v>295</v>
      </c>
      <c r="N31" s="397" t="s">
        <v>296</v>
      </c>
      <c r="O31" s="341"/>
      <c r="P31" s="341"/>
    </row>
    <row r="32" spans="2:20" ht="13.5" customHeight="1">
      <c r="B32" s="24">
        <v>5</v>
      </c>
      <c r="C32" s="25">
        <f t="shared" si="0"/>
        <v>300000</v>
      </c>
      <c r="D32" s="23"/>
      <c r="I32" s="396" t="str">
        <f>IF(COUNTIF(J32:N32,"Not Comply")&gt;0,"Not Comply", "Comply")</f>
        <v>Not Comply</v>
      </c>
      <c r="J32" s="396" t="str">
        <f>IF(COUNTIFS(Calculation!$GZ$41:$HE$41,"Not Comply")&gt;0,"Not Comply","Comply")</f>
        <v>Not Comply</v>
      </c>
      <c r="K32" s="396" t="str">
        <f>IF(COUNTIFS(Calculation!$GZ$353:$HE$353,"Not Comply")&gt;0,"Not Comply","Comply")</f>
        <v>Not Comply</v>
      </c>
      <c r="L32" s="396" t="str">
        <f>IF(COUNTIFS(Calculation!$GZ$665:$HE$665,"Not Comply")&gt;0,"Not Comply","Comply")</f>
        <v>Not Comply</v>
      </c>
      <c r="M32" s="396" t="str">
        <f>IF(COUNTIFS(Calculation!$GZ$981:$HE$981,"Not Comply")&gt;0,"Not Comply","Comply")</f>
        <v>Not Comply</v>
      </c>
      <c r="N32" s="396" t="str">
        <f>IF(COUNTIFS(Calculation!$GZ$1288:$HE$1288,"Not Comply")&gt;0,"Not Comply","Comply")</f>
        <v>Not Comply</v>
      </c>
      <c r="O32" s="341"/>
      <c r="P32" s="341"/>
      <c r="Q32" s="341"/>
    </row>
    <row r="33" spans="2:7" ht="12.75" customHeight="1">
      <c r="B33" s="24">
        <v>8</v>
      </c>
      <c r="C33" s="25">
        <f t="shared" si="0"/>
        <v>480000</v>
      </c>
      <c r="D33" s="23"/>
    </row>
    <row r="34" spans="2:7">
      <c r="B34" s="18">
        <v>10</v>
      </c>
      <c r="C34" s="25">
        <f t="shared" si="0"/>
        <v>600000</v>
      </c>
      <c r="D34" s="23"/>
    </row>
    <row r="35" spans="2:7">
      <c r="B35" s="18">
        <v>20</v>
      </c>
      <c r="C35" s="25">
        <f t="shared" si="0"/>
        <v>1200000</v>
      </c>
      <c r="D35" s="23"/>
    </row>
    <row r="36" spans="2:7">
      <c r="B36" s="18">
        <v>50</v>
      </c>
      <c r="C36" s="25">
        <f t="shared" si="0"/>
        <v>3000000</v>
      </c>
      <c r="D36" s="23"/>
    </row>
    <row r="37" spans="2:7">
      <c r="B37" s="41" t="s">
        <v>297</v>
      </c>
      <c r="C37" s="26"/>
      <c r="D37" s="23"/>
    </row>
    <row r="38" spans="2:7">
      <c r="B38" s="472" t="str">
        <f>"["&amp;B51&amp;"] ["&amp;B51&amp;"] ["&amp;B51&amp;"] ["&amp;B51&amp;"] ["&amp;B51&amp;"] with x30 multiplier on any positions during the free games."</f>
        <v>[INGOTS] [INGOTS] [INGOTS] [INGOTS] [INGOTS] with x30 multiplier on any positions during the free games.</v>
      </c>
      <c r="C38" s="473"/>
      <c r="D38" s="473"/>
      <c r="E38" s="473"/>
      <c r="F38" s="473"/>
      <c r="G38" s="473"/>
    </row>
    <row r="39" spans="2:7" ht="13.5" customHeight="1">
      <c r="B39" s="1" t="s">
        <v>298</v>
      </c>
      <c r="C39" s="44"/>
      <c r="D39" s="363">
        <f>'Game Summary'!D15</f>
        <v>166722.25694775282</v>
      </c>
    </row>
    <row r="40" spans="2:7" ht="13.5" customHeight="1"/>
    <row r="41" spans="2:7" ht="13.5" customHeight="1">
      <c r="B41" s="40" t="str">
        <f>"SECONDARY EVENT (bet level "&amp;J4&amp;"):"</f>
        <v>SECONDARY EVENT (bet level 50):</v>
      </c>
    </row>
    <row r="42" spans="2:7" ht="13.5" customHeight="1">
      <c r="B42" s="41" t="s">
        <v>299</v>
      </c>
      <c r="D42" s="350" t="s">
        <v>300</v>
      </c>
    </row>
    <row r="43" spans="2:7" ht="13.5" customHeight="1">
      <c r="B43" s="41" t="s">
        <v>301</v>
      </c>
      <c r="D43" s="14" t="s">
        <v>302</v>
      </c>
    </row>
    <row r="44" spans="2:7" ht="13.5" customHeight="1">
      <c r="B44" s="42" t="s">
        <v>303</v>
      </c>
      <c r="D44" s="339">
        <f>Calculation!AO6</f>
        <v>129.70344695779974</v>
      </c>
    </row>
    <row r="45" spans="2:7" ht="13.5" customHeight="1">
      <c r="B45" s="41" t="s">
        <v>304</v>
      </c>
      <c r="D45" s="215">
        <f>J5*D44*'Game Summary'!C12</f>
        <v>109520.52914548658</v>
      </c>
    </row>
    <row r="46" spans="2:7" ht="13.5" customHeight="1">
      <c r="B46" s="1"/>
      <c r="C46" s="215"/>
    </row>
    <row r="47" spans="2:7" ht="13.5" customHeight="1">
      <c r="B47" s="11" t="s">
        <v>305</v>
      </c>
    </row>
    <row r="48" spans="2:7" ht="13.5" customHeight="1">
      <c r="B48" s="21" t="s">
        <v>306</v>
      </c>
      <c r="C48" s="16"/>
      <c r="E48" s="12" t="s">
        <v>307</v>
      </c>
    </row>
    <row r="49" spans="2:8" ht="13.5" customHeight="1">
      <c r="B49" s="17" t="s">
        <v>308</v>
      </c>
      <c r="C49" s="17" t="s">
        <v>309</v>
      </c>
      <c r="D49" s="17" t="s">
        <v>310</v>
      </c>
      <c r="E49" s="17" t="s">
        <v>311</v>
      </c>
      <c r="F49" s="17" t="s">
        <v>312</v>
      </c>
      <c r="G49" s="17" t="s">
        <v>313</v>
      </c>
    </row>
    <row r="50" spans="2:8" ht="13.5" customHeight="1">
      <c r="B50" s="28" t="str">
        <f>C67</f>
        <v>DRAGON</v>
      </c>
      <c r="C50" s="337" t="str">
        <f>IF(OR(Calculation!AW44="",Calculation!AW44=0),"",Calculation!AW44)</f>
        <v/>
      </c>
      <c r="D50" s="337" t="str">
        <f>IF(OR(Calculation!AX44="",Calculation!AX44=0),"",Calculation!AX44)</f>
        <v/>
      </c>
      <c r="E50" s="337" t="str">
        <f>IF(OR(Calculation!AY44="",Calculation!AY44=0),"",Calculation!AY44)</f>
        <v/>
      </c>
      <c r="F50" s="337" t="str">
        <f>IF(OR(Calculation!AZ44="",Calculation!AZ44=0),"",Calculation!AZ44)</f>
        <v/>
      </c>
      <c r="G50" s="337" t="str">
        <f>IF(OR(Calculation!BA44="",Calculation!BA44=0),"",Calculation!BA44)</f>
        <v/>
      </c>
    </row>
    <row r="51" spans="2:8" ht="13.5" customHeight="1">
      <c r="B51" s="28" t="str">
        <f t="shared" ref="B51:B60" si="1">C68</f>
        <v>INGOTS</v>
      </c>
      <c r="C51" s="337" t="str">
        <f>IF(OR(Calculation!AW45="",Calculation!AW45=0),"",Calculation!AW45)</f>
        <v/>
      </c>
      <c r="D51" s="337" t="str">
        <f>IF(OR(Calculation!AX45="",Calculation!AX45=0),"",Calculation!AX45)</f>
        <v/>
      </c>
      <c r="E51" s="337">
        <f>IF(OR(Calculation!AY45="",Calculation!AY45=0),"",Calculation!AY45)</f>
        <v>100</v>
      </c>
      <c r="F51" s="337">
        <f>IF(OR(Calculation!AZ45="",Calculation!AZ45=0),"",Calculation!AZ45)</f>
        <v>500</v>
      </c>
      <c r="G51" s="337">
        <f>IF(OR(Calculation!BA45="",Calculation!BA45=0),"",Calculation!BA45)</f>
        <v>2000</v>
      </c>
    </row>
    <row r="52" spans="2:8" ht="13.5" customHeight="1">
      <c r="B52" s="28" t="str">
        <f t="shared" si="1"/>
        <v>TURTLE</v>
      </c>
      <c r="C52" s="337" t="str">
        <f>IF(OR(Calculation!AW46="",Calculation!AW46=0),"",Calculation!AW46)</f>
        <v/>
      </c>
      <c r="D52" s="337" t="str">
        <f>IF(OR(Calculation!AX46="",Calculation!AX46=0),"",Calculation!AX46)</f>
        <v/>
      </c>
      <c r="E52" s="337">
        <f>IF(OR(Calculation!AY46="",Calculation!AY46=0),"",Calculation!AY46)</f>
        <v>50</v>
      </c>
      <c r="F52" s="337">
        <f>IF(OR(Calculation!AZ46="",Calculation!AZ46=0),"",Calculation!AZ46)</f>
        <v>300</v>
      </c>
      <c r="G52" s="337">
        <f>IF(OR(Calculation!BA46="",Calculation!BA46=0),"",Calculation!BA46)</f>
        <v>1800</v>
      </c>
    </row>
    <row r="53" spans="2:8">
      <c r="B53" s="28" t="str">
        <f t="shared" si="1"/>
        <v>FROG</v>
      </c>
      <c r="C53" s="337" t="str">
        <f>IF(OR(Calculation!AW47="",Calculation!AW47=0),"",Calculation!AW47)</f>
        <v/>
      </c>
      <c r="D53" s="337" t="str">
        <f>IF(OR(Calculation!AX47="",Calculation!AX47=0),"",Calculation!AX47)</f>
        <v/>
      </c>
      <c r="E53" s="337">
        <f>IF(OR(Calculation!AY47="",Calculation!AY47=0),"",Calculation!AY47)</f>
        <v>30</v>
      </c>
      <c r="F53" s="337">
        <f>IF(OR(Calculation!AZ47="",Calculation!AZ47=0),"",Calculation!AZ47)</f>
        <v>300</v>
      </c>
      <c r="G53" s="337">
        <f>IF(OR(Calculation!BA47="",Calculation!BA47=0),"",Calculation!BA47)</f>
        <v>1800</v>
      </c>
    </row>
    <row r="54" spans="2:8">
      <c r="B54" s="28" t="str">
        <f t="shared" si="1"/>
        <v>FISHES</v>
      </c>
      <c r="C54" s="337" t="str">
        <f>IF(OR(Calculation!AW48="",Calculation!AW48=0),"",Calculation!AW48)</f>
        <v/>
      </c>
      <c r="D54" s="337" t="str">
        <f>IF(OR(Calculation!AX48="",Calculation!AX48=0),"",Calculation!AX48)</f>
        <v/>
      </c>
      <c r="E54" s="337">
        <f>IF(OR(Calculation!AY48="",Calculation!AY48=0),"",Calculation!AY48)</f>
        <v>30</v>
      </c>
      <c r="F54" s="337">
        <f>IF(OR(Calculation!AZ48="",Calculation!AZ48=0),"",Calculation!AZ48)</f>
        <v>100</v>
      </c>
      <c r="G54" s="337">
        <f>IF(OR(Calculation!BA48="",Calculation!BA48=0),"",Calculation!BA48)</f>
        <v>300</v>
      </c>
    </row>
    <row r="55" spans="2:8">
      <c r="B55" s="28" t="str">
        <f t="shared" si="1"/>
        <v>COIN TREE</v>
      </c>
      <c r="C55" s="337" t="str">
        <f>IF(OR(Calculation!AW49="",Calculation!AW49=0),"",Calculation!AW49)</f>
        <v/>
      </c>
      <c r="D55" s="337" t="str">
        <f>IF(OR(Calculation!AX49="",Calculation!AX49=0),"",Calculation!AX49)</f>
        <v/>
      </c>
      <c r="E55" s="337">
        <f>IF(OR(Calculation!AY49="",Calculation!AY49=0),"",Calculation!AY49)</f>
        <v>30</v>
      </c>
      <c r="F55" s="337">
        <f>IF(OR(Calculation!AZ49="",Calculation!AZ49=0),"",Calculation!AZ49)</f>
        <v>100</v>
      </c>
      <c r="G55" s="337">
        <f>IF(OR(Calculation!BA49="",Calculation!BA49=0),"",Calculation!BA49)</f>
        <v>300</v>
      </c>
    </row>
    <row r="56" spans="2:8">
      <c r="B56" s="28" t="str">
        <f t="shared" si="1"/>
        <v>A</v>
      </c>
      <c r="C56" s="337" t="str">
        <f>IF(OR(Calculation!AW50="",Calculation!AW50=0),"",Calculation!AW50)</f>
        <v/>
      </c>
      <c r="D56" s="337" t="str">
        <f>IF(OR(Calculation!AX50="",Calculation!AX50=0),"",Calculation!AX50)</f>
        <v/>
      </c>
      <c r="E56" s="337">
        <f>IF(OR(Calculation!AY50="",Calculation!AY50=0),"",Calculation!AY50)</f>
        <v>10</v>
      </c>
      <c r="F56" s="337">
        <f>IF(OR(Calculation!AZ50="",Calculation!AZ50=0),"",Calculation!AZ50)</f>
        <v>50</v>
      </c>
      <c r="G56" s="337">
        <f>IF(OR(Calculation!BA50="",Calculation!BA50=0),"",Calculation!BA50)</f>
        <v>200</v>
      </c>
    </row>
    <row r="57" spans="2:8">
      <c r="B57" s="28" t="str">
        <f t="shared" si="1"/>
        <v>K</v>
      </c>
      <c r="C57" s="337" t="str">
        <f>IF(OR(Calculation!AW51="",Calculation!AW51=0),"",Calculation!AW51)</f>
        <v/>
      </c>
      <c r="D57" s="337" t="str">
        <f>IF(OR(Calculation!AX51="",Calculation!AX51=0),"",Calculation!AX51)</f>
        <v/>
      </c>
      <c r="E57" s="337">
        <f>IF(OR(Calculation!AY51="",Calculation!AY51=0),"",Calculation!AY51)</f>
        <v>10</v>
      </c>
      <c r="F57" s="337">
        <f>IF(OR(Calculation!AZ51="",Calculation!AZ51=0),"",Calculation!AZ51)</f>
        <v>50</v>
      </c>
      <c r="G57" s="337">
        <f>IF(OR(Calculation!BA51="",Calculation!BA51=0),"",Calculation!BA51)</f>
        <v>200</v>
      </c>
      <c r="H57" s="2"/>
    </row>
    <row r="58" spans="2:8">
      <c r="B58" s="28" t="str">
        <f t="shared" si="1"/>
        <v>Q</v>
      </c>
      <c r="C58" s="337" t="str">
        <f>IF(OR(Calculation!AW52="",Calculation!AW52=0),"",Calculation!AW52)</f>
        <v/>
      </c>
      <c r="D58" s="337" t="str">
        <f>IF(OR(Calculation!AX52="",Calculation!AX52=0),"",Calculation!AX52)</f>
        <v/>
      </c>
      <c r="E58" s="337">
        <f>IF(OR(Calculation!AY52="",Calculation!AY52=0),"",Calculation!AY52)</f>
        <v>10</v>
      </c>
      <c r="F58" s="337">
        <f>IF(OR(Calculation!AZ52="",Calculation!AZ52=0),"",Calculation!AZ52)</f>
        <v>20</v>
      </c>
      <c r="G58" s="337">
        <f>IF(OR(Calculation!BA52="",Calculation!BA52=0),"",Calculation!BA52)</f>
        <v>100</v>
      </c>
      <c r="H58" s="2"/>
    </row>
    <row r="59" spans="2:8">
      <c r="B59" s="28" t="str">
        <f t="shared" si="1"/>
        <v>J</v>
      </c>
      <c r="C59" s="337" t="str">
        <f>IF(OR(Calculation!AW53="",Calculation!AW53=0),"",Calculation!AW53)</f>
        <v/>
      </c>
      <c r="D59" s="337" t="str">
        <f>IF(OR(Calculation!AX53="",Calculation!AX53=0),"",Calculation!AX53)</f>
        <v/>
      </c>
      <c r="E59" s="337">
        <f>IF(OR(Calculation!AY53="",Calculation!AY53=0),"",Calculation!AY53)</f>
        <v>10</v>
      </c>
      <c r="F59" s="337">
        <f>IF(OR(Calculation!AZ53="",Calculation!AZ53=0),"",Calculation!AZ53)</f>
        <v>20</v>
      </c>
      <c r="G59" s="337">
        <f>IF(OR(Calculation!BA53="",Calculation!BA53=0),"",Calculation!BA53)</f>
        <v>100</v>
      </c>
      <c r="H59" s="2"/>
    </row>
    <row r="60" spans="2:8">
      <c r="B60" s="28" t="str">
        <f t="shared" si="1"/>
        <v>10</v>
      </c>
      <c r="C60" s="337" t="str">
        <f>IF(OR(Calculation!AW55="",Calculation!AW55=0),"",Calculation!AW55)</f>
        <v/>
      </c>
      <c r="D60" s="337" t="str">
        <f>IF(OR(Calculation!AX55="",Calculation!AX55=0),"",Calculation!AX55)</f>
        <v/>
      </c>
      <c r="E60" s="337">
        <f>IF(OR(Calculation!AY54="",Calculation!AY54=0),"",Calculation!AY54)</f>
        <v>10</v>
      </c>
      <c r="F60" s="337">
        <f>IF(OR(Calculation!AZ54="",Calculation!AZ54=0),"",Calculation!AZ54)</f>
        <v>20</v>
      </c>
      <c r="G60" s="337">
        <f>IF(OR(Calculation!BA54="",Calculation!BA54=0),"",Calculation!BA54)</f>
        <v>100</v>
      </c>
      <c r="H60" s="2"/>
    </row>
    <row r="61" spans="2:8">
      <c r="B61" s="28" t="str">
        <f>C78</f>
        <v>9</v>
      </c>
      <c r="C61" s="337" t="str">
        <f>IF(OR(Calculation!AW56="",Calculation!AW56=0),"",Calculation!AW56)</f>
        <v/>
      </c>
      <c r="D61" s="337" t="str">
        <f>IF(OR(Calculation!AX56="",Calculation!AX56=0),"",Calculation!AX56)</f>
        <v/>
      </c>
      <c r="E61" s="337">
        <f>IF(OR(Calculation!AY55="",Calculation!AY55=0),"",Calculation!AY55)</f>
        <v>10</v>
      </c>
      <c r="F61" s="337">
        <f>IF(OR(Calculation!AZ55="",Calculation!AZ55=0),"",Calculation!AZ55)</f>
        <v>20</v>
      </c>
      <c r="G61" s="337">
        <f>IF(OR(Calculation!BA55="",Calculation!BA55=0),"",Calculation!BA55)</f>
        <v>100</v>
      </c>
      <c r="H61" s="2"/>
    </row>
    <row r="62" spans="2:8">
      <c r="B62" s="21" t="s">
        <v>314</v>
      </c>
      <c r="E62" s="12" t="str">
        <f>"MULTIPLIED BY "&amp;'Game Summary'!C6&amp;" CREDITS TIMES THE BET LEVEL"</f>
        <v>MULTIPLIED BY 60 CREDITS TIMES THE BET LEVEL</v>
      </c>
      <c r="H62" s="2"/>
    </row>
    <row r="63" spans="2:8">
      <c r="B63" s="17" t="s">
        <v>308</v>
      </c>
      <c r="C63" s="17" t="s">
        <v>309</v>
      </c>
      <c r="D63" s="17" t="s">
        <v>310</v>
      </c>
      <c r="E63" s="17" t="s">
        <v>311</v>
      </c>
      <c r="F63" s="17" t="s">
        <v>312</v>
      </c>
      <c r="G63" s="17" t="s">
        <v>313</v>
      </c>
      <c r="H63" s="2"/>
    </row>
    <row r="64" spans="2:8">
      <c r="B64" s="28" t="str">
        <f>C79</f>
        <v>COIN</v>
      </c>
      <c r="C64" s="337" t="str">
        <f>IF(OR(Calculation!AW56="",Calculation!AW56=0),"",Calculation!AW56)</f>
        <v/>
      </c>
      <c r="D64" s="337" t="str">
        <f>IF(OR(Calculation!AX56="",Calculation!AX56=0),"",Calculation!AX56)</f>
        <v/>
      </c>
      <c r="E64" s="337">
        <f>IF(OR(Calculation!AY56="",Calculation!AY56=0),"",Calculation!AY56)</f>
        <v>2</v>
      </c>
      <c r="F64" s="337">
        <f>IF(OR(Calculation!AZ56="",Calculation!AZ56=0),"",Calculation!AZ56)</f>
        <v>10</v>
      </c>
      <c r="G64" s="337">
        <f>IF(OR(Calculation!BA56="",Calculation!BA56=0),"",Calculation!BA56)</f>
        <v>30</v>
      </c>
      <c r="H64" s="2"/>
    </row>
    <row r="65" spans="2:9">
      <c r="B65" s="2"/>
      <c r="C65" s="2"/>
      <c r="D65" s="2"/>
      <c r="E65" s="2"/>
      <c r="F65" s="2"/>
      <c r="G65" s="2"/>
      <c r="H65" s="2"/>
      <c r="I65" s="189"/>
    </row>
    <row r="66" spans="2:9">
      <c r="B66" s="11" t="s">
        <v>315</v>
      </c>
      <c r="C66" s="11" t="s">
        <v>316</v>
      </c>
      <c r="D66" s="11" t="s">
        <v>317</v>
      </c>
      <c r="E66" s="2"/>
      <c r="F66" s="2"/>
      <c r="G66" s="2"/>
      <c r="H66" s="2"/>
      <c r="I66" s="189"/>
    </row>
    <row r="67" spans="2:9">
      <c r="B67" s="335" t="str">
        <f>Calculation!AL26</f>
        <v>Wild</v>
      </c>
      <c r="C67" s="335" t="str">
        <f>UPPER(Calculation!AM26)</f>
        <v>DRAGON</v>
      </c>
      <c r="D67" s="468" t="str">
        <f>"APPEARS ON REELS 2, 3 AND 4 ONLY. SUBSTITUTES FOR "&amp;C68&amp;", "&amp;C69&amp;", "&amp;C70&amp;", "&amp;C71&amp;", "&amp;C72&amp;", "&amp;C73&amp;", "&amp;C74&amp;", "&amp;C75&amp;", "&amp;C76&amp;", "&amp;C77&amp;" and "&amp;C78&amp;"."</f>
        <v>APPEARS ON REELS 2, 3 AND 4 ONLY. SUBSTITUTES FOR INGOTS, TURTLE, FROG, FISHES, COIN TREE, A, K, Q, J, 10 and 9.</v>
      </c>
      <c r="E67" s="468"/>
      <c r="F67" s="468"/>
      <c r="G67" s="468"/>
      <c r="H67" s="2"/>
      <c r="I67" s="189"/>
    </row>
    <row r="68" spans="2:9">
      <c r="B68" s="335" t="str">
        <f>Calculation!AL27</f>
        <v>PIC-a</v>
      </c>
      <c r="C68" s="335" t="str">
        <f>UPPER(Calculation!AM27)</f>
        <v>INGOTS</v>
      </c>
      <c r="D68" s="468" t="s">
        <v>318</v>
      </c>
      <c r="E68" s="468"/>
      <c r="F68" s="468"/>
      <c r="G68" s="468"/>
      <c r="H68" s="2"/>
      <c r="I68" s="189"/>
    </row>
    <row r="69" spans="2:9">
      <c r="B69" s="335" t="str">
        <f>Calculation!AL28</f>
        <v>PIC-b</v>
      </c>
      <c r="C69" s="335" t="str">
        <f>UPPER(Calculation!AM28)</f>
        <v>TURTLE</v>
      </c>
      <c r="D69" s="468" t="s">
        <v>318</v>
      </c>
      <c r="E69" s="468"/>
      <c r="F69" s="468"/>
      <c r="G69" s="468"/>
      <c r="H69" s="2"/>
      <c r="I69" s="189"/>
    </row>
    <row r="70" spans="2:9">
      <c r="B70" s="335" t="str">
        <f>Calculation!AL29</f>
        <v>PIC-c</v>
      </c>
      <c r="C70" s="335" t="str">
        <f>UPPER(Calculation!AM29)</f>
        <v>FROG</v>
      </c>
      <c r="D70" s="468" t="s">
        <v>318</v>
      </c>
      <c r="E70" s="468"/>
      <c r="F70" s="468"/>
      <c r="G70" s="468"/>
    </row>
    <row r="71" spans="2:9">
      <c r="B71" s="335" t="str">
        <f>Calculation!AL30</f>
        <v>PIC-d</v>
      </c>
      <c r="C71" s="335" t="str">
        <f>UPPER(Calculation!AM30)</f>
        <v>FISHES</v>
      </c>
      <c r="D71" s="468" t="s">
        <v>318</v>
      </c>
      <c r="E71" s="468"/>
      <c r="F71" s="468"/>
      <c r="G71" s="468"/>
    </row>
    <row r="72" spans="2:9">
      <c r="B72" s="335" t="str">
        <f>Calculation!AL31</f>
        <v>PIC-e</v>
      </c>
      <c r="C72" s="335" t="str">
        <f>UPPER(Calculation!AM31)</f>
        <v>COIN TREE</v>
      </c>
      <c r="D72" s="468" t="s">
        <v>318</v>
      </c>
      <c r="E72" s="468"/>
      <c r="F72" s="468"/>
      <c r="G72" s="468"/>
    </row>
    <row r="73" spans="2:9">
      <c r="B73" s="335" t="str">
        <f>Calculation!AL32</f>
        <v>A</v>
      </c>
      <c r="C73" s="335" t="str">
        <f>UPPER(Calculation!AM32)</f>
        <v>A</v>
      </c>
      <c r="D73" s="468" t="s">
        <v>318</v>
      </c>
      <c r="E73" s="468"/>
      <c r="F73" s="468"/>
      <c r="G73" s="468"/>
    </row>
    <row r="74" spans="2:9">
      <c r="B74" s="335" t="str">
        <f>Calculation!AL33</f>
        <v>K</v>
      </c>
      <c r="C74" s="335" t="str">
        <f>UPPER(Calculation!AM33)</f>
        <v>K</v>
      </c>
      <c r="D74" s="468" t="s">
        <v>318</v>
      </c>
      <c r="E74" s="468"/>
      <c r="F74" s="468"/>
      <c r="G74" s="468"/>
    </row>
    <row r="75" spans="2:9">
      <c r="B75" s="335" t="str">
        <f>Calculation!AL34</f>
        <v>Q</v>
      </c>
      <c r="C75" s="335" t="str">
        <f>UPPER(Calculation!AM34)</f>
        <v>Q</v>
      </c>
      <c r="D75" s="468" t="s">
        <v>318</v>
      </c>
      <c r="E75" s="468"/>
      <c r="F75" s="468"/>
      <c r="G75" s="468"/>
    </row>
    <row r="76" spans="2:9">
      <c r="B76" s="335" t="str">
        <f>Calculation!AL35</f>
        <v>J</v>
      </c>
      <c r="C76" s="335" t="str">
        <f>UPPER(Calculation!AM35)</f>
        <v>J</v>
      </c>
      <c r="D76" s="468" t="s">
        <v>318</v>
      </c>
      <c r="E76" s="468"/>
      <c r="F76" s="468"/>
      <c r="G76" s="468"/>
    </row>
    <row r="77" spans="2:9">
      <c r="B77" s="335">
        <f>Calculation!AL36</f>
        <v>10</v>
      </c>
      <c r="C77" s="335" t="str">
        <f>UPPER(Calculation!AM36)</f>
        <v>10</v>
      </c>
      <c r="D77" s="468" t="s">
        <v>318</v>
      </c>
      <c r="E77" s="468"/>
      <c r="F77" s="468"/>
      <c r="G77" s="468"/>
    </row>
    <row r="78" spans="2:9">
      <c r="B78" s="335">
        <f>Calculation!AL37</f>
        <v>9</v>
      </c>
      <c r="C78" s="335" t="str">
        <f>UPPER(Calculation!AM37)</f>
        <v>9</v>
      </c>
      <c r="D78" s="468" t="s">
        <v>318</v>
      </c>
      <c r="E78" s="468"/>
      <c r="F78" s="468"/>
      <c r="G78" s="468"/>
    </row>
    <row r="79" spans="2:9">
      <c r="B79" s="335" t="str">
        <f>Calculation!AL38</f>
        <v>Scatter</v>
      </c>
      <c r="C79" s="335" t="str">
        <f>UPPER(Calculation!AM38)</f>
        <v>COIN</v>
      </c>
      <c r="D79" s="468" t="s">
        <v>319</v>
      </c>
      <c r="E79" s="468"/>
      <c r="F79" s="468"/>
      <c r="G79" s="468"/>
    </row>
    <row r="80" spans="2:9">
      <c r="B80" s="2"/>
      <c r="C80" s="2"/>
      <c r="D80" s="2"/>
      <c r="E80" s="2"/>
      <c r="F80" s="2"/>
      <c r="G80" s="2"/>
    </row>
    <row r="82" spans="2:7">
      <c r="B82" s="43" t="s">
        <v>320</v>
      </c>
    </row>
    <row r="83" spans="2:7">
      <c r="B83" s="226" t="s">
        <v>321</v>
      </c>
      <c r="C83" s="227" t="s">
        <v>322</v>
      </c>
      <c r="D83" s="227" t="s">
        <v>323</v>
      </c>
      <c r="E83" s="227" t="s">
        <v>324</v>
      </c>
      <c r="F83" s="227" t="s">
        <v>325</v>
      </c>
      <c r="G83" s="227" t="s">
        <v>326</v>
      </c>
    </row>
    <row r="84" spans="2:7">
      <c r="B84" s="226">
        <f>Calculation!A4</f>
        <v>0</v>
      </c>
      <c r="C84" s="336" t="str">
        <f>IF(Calculation!B4="","",VLOOKUP(Calculation!B4,$B$67:$C$79,2,FALSE))</f>
        <v>9</v>
      </c>
      <c r="D84" s="336" t="str">
        <f>IF(Calculation!C4="","",VLOOKUP(Calculation!C4,$B$67:$C$79,2,FALSE))</f>
        <v>J</v>
      </c>
      <c r="E84" s="336" t="str">
        <f>IF(Calculation!D4="","",VLOOKUP(Calculation!D4,$B$67:$C$79,2,FALSE))</f>
        <v>FROG</v>
      </c>
      <c r="F84" s="336" t="str">
        <f>IF(Calculation!E4="","",VLOOKUP(Calculation!E4,$B$67:$C$79,2,FALSE))</f>
        <v>DRAGON</v>
      </c>
      <c r="G84" s="336" t="str">
        <f>IF(Calculation!F4="","",VLOOKUP(Calculation!F4,$B$67:$C$79,2,FALSE))</f>
        <v>COIN</v>
      </c>
    </row>
    <row r="85" spans="2:7">
      <c r="B85" s="226">
        <f>B84+1</f>
        <v>1</v>
      </c>
      <c r="C85" s="336" t="str">
        <f>IF(Calculation!B5="","",VLOOKUP(Calculation!B5,$B$67:$C$79,2,FALSE))</f>
        <v>COIN TREE</v>
      </c>
      <c r="D85" s="336" t="str">
        <f>IF(Calculation!C5="","",VLOOKUP(Calculation!C5,$B$67:$C$79,2,FALSE))</f>
        <v>K</v>
      </c>
      <c r="E85" s="336" t="str">
        <f>IF(Calculation!D5="","",VLOOKUP(Calculation!D5,$B$67:$C$79,2,FALSE))</f>
        <v>COIN</v>
      </c>
      <c r="F85" s="336" t="str">
        <f>IF(Calculation!E5="","",VLOOKUP(Calculation!E5,$B$67:$C$79,2,FALSE))</f>
        <v>9</v>
      </c>
      <c r="G85" s="336" t="str">
        <f>IF(Calculation!F5="","",VLOOKUP(Calculation!F5,$B$67:$C$79,2,FALSE))</f>
        <v>Q</v>
      </c>
    </row>
    <row r="86" spans="2:7">
      <c r="B86" s="226">
        <f t="shared" ref="B86:B149" si="2">B85+1</f>
        <v>2</v>
      </c>
      <c r="C86" s="336" t="str">
        <f>IF(Calculation!B6="","",VLOOKUP(Calculation!B6,$B$67:$C$79,2,FALSE))</f>
        <v>COIN</v>
      </c>
      <c r="D86" s="336" t="str">
        <f>IF(Calculation!C6="","",VLOOKUP(Calculation!C6,$B$67:$C$79,2,FALSE))</f>
        <v>COIN TREE</v>
      </c>
      <c r="E86" s="336" t="str">
        <f>IF(Calculation!D6="","",VLOOKUP(Calculation!D6,$B$67:$C$79,2,FALSE))</f>
        <v>10</v>
      </c>
      <c r="F86" s="336" t="str">
        <f>IF(Calculation!E6="","",VLOOKUP(Calculation!E6,$B$67:$C$79,2,FALSE))</f>
        <v>J</v>
      </c>
      <c r="G86" s="336" t="str">
        <f>IF(Calculation!F6="","",VLOOKUP(Calculation!F6,$B$67:$C$79,2,FALSE))</f>
        <v>A</v>
      </c>
    </row>
    <row r="87" spans="2:7">
      <c r="B87" s="226">
        <f t="shared" si="2"/>
        <v>3</v>
      </c>
      <c r="C87" s="336" t="str">
        <f>IF(Calculation!B7="","",VLOOKUP(Calculation!B7,$B$67:$C$79,2,FALSE))</f>
        <v>Q</v>
      </c>
      <c r="D87" s="336" t="str">
        <f>IF(Calculation!C7="","",VLOOKUP(Calculation!C7,$B$67:$C$79,2,FALSE))</f>
        <v>DRAGON</v>
      </c>
      <c r="E87" s="336" t="str">
        <f>IF(Calculation!D7="","",VLOOKUP(Calculation!D7,$B$67:$C$79,2,FALSE))</f>
        <v>Q</v>
      </c>
      <c r="F87" s="336" t="str">
        <f>IF(Calculation!E7="","",VLOOKUP(Calculation!E7,$B$67:$C$79,2,FALSE))</f>
        <v>TURTLE</v>
      </c>
      <c r="G87" s="336" t="str">
        <f>IF(Calculation!F7="","",VLOOKUP(Calculation!F7,$B$67:$C$79,2,FALSE))</f>
        <v>FROG</v>
      </c>
    </row>
    <row r="88" spans="2:7">
      <c r="B88" s="226">
        <f t="shared" si="2"/>
        <v>4</v>
      </c>
      <c r="C88" s="336" t="str">
        <f>IF(Calculation!B8="","",VLOOKUP(Calculation!B8,$B$67:$C$79,2,FALSE))</f>
        <v>FROG</v>
      </c>
      <c r="D88" s="336" t="str">
        <f>IF(Calculation!C8="","",VLOOKUP(Calculation!C8,$B$67:$C$79,2,FALSE))</f>
        <v>9</v>
      </c>
      <c r="E88" s="336" t="str">
        <f>IF(Calculation!D8="","",VLOOKUP(Calculation!D8,$B$67:$C$79,2,FALSE))</f>
        <v>DRAGON</v>
      </c>
      <c r="F88" s="336" t="str">
        <f>IF(Calculation!E8="","",VLOOKUP(Calculation!E8,$B$67:$C$79,2,FALSE))</f>
        <v>K</v>
      </c>
      <c r="G88" s="336" t="str">
        <f>IF(Calculation!F8="","",VLOOKUP(Calculation!F8,$B$67:$C$79,2,FALSE))</f>
        <v>J</v>
      </c>
    </row>
    <row r="89" spans="2:7">
      <c r="B89" s="226">
        <f t="shared" si="2"/>
        <v>5</v>
      </c>
      <c r="C89" s="336" t="str">
        <f>IF(Calculation!B9="","",VLOOKUP(Calculation!B9,$B$67:$C$79,2,FALSE))</f>
        <v>9</v>
      </c>
      <c r="D89" s="336" t="str">
        <f>IF(Calculation!C9="","",VLOOKUP(Calculation!C9,$B$67:$C$79,2,FALSE))</f>
        <v>INGOTS</v>
      </c>
      <c r="E89" s="336" t="str">
        <f>IF(Calculation!D9="","",VLOOKUP(Calculation!D9,$B$67:$C$79,2,FALSE))</f>
        <v>10</v>
      </c>
      <c r="F89" s="336" t="str">
        <f>IF(Calculation!E9="","",VLOOKUP(Calculation!E9,$B$67:$C$79,2,FALSE))</f>
        <v>FROG</v>
      </c>
      <c r="G89" s="336" t="str">
        <f>IF(Calculation!F9="","",VLOOKUP(Calculation!F9,$B$67:$C$79,2,FALSE))</f>
        <v>A</v>
      </c>
    </row>
    <row r="90" spans="2:7">
      <c r="B90" s="226">
        <f t="shared" si="2"/>
        <v>6</v>
      </c>
      <c r="C90" s="336" t="str">
        <f>IF(Calculation!B10="","",VLOOKUP(Calculation!B10,$B$67:$C$79,2,FALSE))</f>
        <v>Q</v>
      </c>
      <c r="D90" s="336" t="str">
        <f>IF(Calculation!C10="","",VLOOKUP(Calculation!C10,$B$67:$C$79,2,FALSE))</f>
        <v>K</v>
      </c>
      <c r="E90" s="336" t="str">
        <f>IF(Calculation!D10="","",VLOOKUP(Calculation!D10,$B$67:$C$79,2,FALSE))</f>
        <v>INGOTS</v>
      </c>
      <c r="F90" s="336" t="str">
        <f>IF(Calculation!E10="","",VLOOKUP(Calculation!E10,$B$67:$C$79,2,FALSE))</f>
        <v>10</v>
      </c>
      <c r="G90" s="336" t="str">
        <f>IF(Calculation!F10="","",VLOOKUP(Calculation!F10,$B$67:$C$79,2,FALSE))</f>
        <v>9</v>
      </c>
    </row>
    <row r="91" spans="2:7">
      <c r="B91" s="226">
        <f t="shared" si="2"/>
        <v>7</v>
      </c>
      <c r="C91" s="336" t="str">
        <f>IF(Calculation!B11="","",VLOOKUP(Calculation!B11,$B$67:$C$79,2,FALSE))</f>
        <v>9</v>
      </c>
      <c r="D91" s="336" t="str">
        <f>IF(Calculation!C11="","",VLOOKUP(Calculation!C11,$B$67:$C$79,2,FALSE))</f>
        <v>Q</v>
      </c>
      <c r="E91" s="336" t="str">
        <f>IF(Calculation!D11="","",VLOOKUP(Calculation!D11,$B$67:$C$79,2,FALSE))</f>
        <v>9</v>
      </c>
      <c r="F91" s="336" t="str">
        <f>IF(Calculation!E11="","",VLOOKUP(Calculation!E11,$B$67:$C$79,2,FALSE))</f>
        <v>INGOTS</v>
      </c>
      <c r="G91" s="336" t="str">
        <f>IF(Calculation!F11="","",VLOOKUP(Calculation!F11,$B$67:$C$79,2,FALSE))</f>
        <v>FISHES</v>
      </c>
    </row>
    <row r="92" spans="2:7">
      <c r="B92" s="226">
        <f t="shared" si="2"/>
        <v>8</v>
      </c>
      <c r="C92" s="336" t="str">
        <f>IF(Calculation!B12="","",VLOOKUP(Calculation!B12,$B$67:$C$79,2,FALSE))</f>
        <v>FISHES</v>
      </c>
      <c r="D92" s="336" t="str">
        <f>IF(Calculation!C12="","",VLOOKUP(Calculation!C12,$B$67:$C$79,2,FALSE))</f>
        <v>FROG</v>
      </c>
      <c r="E92" s="336" t="str">
        <f>IF(Calculation!D12="","",VLOOKUP(Calculation!D12,$B$67:$C$79,2,FALSE))</f>
        <v>COIN TREE</v>
      </c>
      <c r="F92" s="336" t="str">
        <f>IF(Calculation!E12="","",VLOOKUP(Calculation!E12,$B$67:$C$79,2,FALSE))</f>
        <v>9</v>
      </c>
      <c r="G92" s="336" t="str">
        <f>IF(Calculation!F12="","",VLOOKUP(Calculation!F12,$B$67:$C$79,2,FALSE))</f>
        <v>10</v>
      </c>
    </row>
    <row r="93" spans="2:7">
      <c r="B93" s="226">
        <f t="shared" si="2"/>
        <v>9</v>
      </c>
      <c r="C93" s="336" t="str">
        <f>IF(Calculation!B13="","",VLOOKUP(Calculation!B13,$B$67:$C$79,2,FALSE))</f>
        <v>10</v>
      </c>
      <c r="D93" s="336" t="str">
        <f>IF(Calculation!C13="","",VLOOKUP(Calculation!C13,$B$67:$C$79,2,FALSE))</f>
        <v>K</v>
      </c>
      <c r="E93" s="336" t="str">
        <f>IF(Calculation!D13="","",VLOOKUP(Calculation!D13,$B$67:$C$79,2,FALSE))</f>
        <v>10</v>
      </c>
      <c r="F93" s="336" t="str">
        <f>IF(Calculation!E13="","",VLOOKUP(Calculation!E13,$B$67:$C$79,2,FALSE))</f>
        <v>FROG</v>
      </c>
      <c r="G93" s="336" t="str">
        <f>IF(Calculation!F13="","",VLOOKUP(Calculation!F13,$B$67:$C$79,2,FALSE))</f>
        <v>Q</v>
      </c>
    </row>
    <row r="94" spans="2:7">
      <c r="B94" s="226">
        <f t="shared" si="2"/>
        <v>10</v>
      </c>
      <c r="C94" s="336" t="str">
        <f>IF(Calculation!B14="","",VLOOKUP(Calculation!B14,$B$67:$C$79,2,FALSE))</f>
        <v>J</v>
      </c>
      <c r="D94" s="336" t="str">
        <f>IF(Calculation!C14="","",VLOOKUP(Calculation!C14,$B$67:$C$79,2,FALSE))</f>
        <v>FISHES</v>
      </c>
      <c r="E94" s="336" t="str">
        <f>IF(Calculation!D14="","",VLOOKUP(Calculation!D14,$B$67:$C$79,2,FALSE))</f>
        <v>COIN TREE</v>
      </c>
      <c r="F94" s="336" t="str">
        <f>IF(Calculation!E14="","",VLOOKUP(Calculation!E14,$B$67:$C$79,2,FALSE))</f>
        <v>A</v>
      </c>
      <c r="G94" s="336" t="str">
        <f>IF(Calculation!F14="","",VLOOKUP(Calculation!F14,$B$67:$C$79,2,FALSE))</f>
        <v>FROG</v>
      </c>
    </row>
    <row r="95" spans="2:7">
      <c r="B95" s="226">
        <f t="shared" si="2"/>
        <v>11</v>
      </c>
      <c r="C95" s="336" t="str">
        <f>IF(Calculation!B15="","",VLOOKUP(Calculation!B15,$B$67:$C$79,2,FALSE))</f>
        <v>INGOTS</v>
      </c>
      <c r="D95" s="336" t="str">
        <f>IF(Calculation!C15="","",VLOOKUP(Calculation!C15,$B$67:$C$79,2,FALSE))</f>
        <v>Q</v>
      </c>
      <c r="E95" s="336" t="str">
        <f>IF(Calculation!D15="","",VLOOKUP(Calculation!D15,$B$67:$C$79,2,FALSE))</f>
        <v>K</v>
      </c>
      <c r="F95" s="336" t="str">
        <f>IF(Calculation!E15="","",VLOOKUP(Calculation!E15,$B$67:$C$79,2,FALSE))</f>
        <v>COIN</v>
      </c>
      <c r="G95" s="336" t="str">
        <f>IF(Calculation!F15="","",VLOOKUP(Calculation!F15,$B$67:$C$79,2,FALSE))</f>
        <v>Q</v>
      </c>
    </row>
    <row r="96" spans="2:7">
      <c r="B96" s="226">
        <f t="shared" si="2"/>
        <v>12</v>
      </c>
      <c r="C96" s="336" t="str">
        <f>IF(Calculation!B16="","",VLOOKUP(Calculation!B16,$B$67:$C$79,2,FALSE))</f>
        <v>9</v>
      </c>
      <c r="D96" s="336" t="str">
        <f>IF(Calculation!C16="","",VLOOKUP(Calculation!C16,$B$67:$C$79,2,FALSE))</f>
        <v>TURTLE</v>
      </c>
      <c r="E96" s="336" t="str">
        <f>IF(Calculation!D16="","",VLOOKUP(Calculation!D16,$B$67:$C$79,2,FALSE))</f>
        <v>10</v>
      </c>
      <c r="F96" s="336" t="str">
        <f>IF(Calculation!E16="","",VLOOKUP(Calculation!E16,$B$67:$C$79,2,FALSE))</f>
        <v>Q</v>
      </c>
      <c r="G96" s="336" t="str">
        <f>IF(Calculation!F16="","",VLOOKUP(Calculation!F16,$B$67:$C$79,2,FALSE))</f>
        <v>A</v>
      </c>
    </row>
    <row r="97" spans="2:21">
      <c r="B97" s="226">
        <f t="shared" si="2"/>
        <v>13</v>
      </c>
      <c r="C97" s="336" t="str">
        <f>IF(Calculation!B17="","",VLOOKUP(Calculation!B17,$B$67:$C$79,2,FALSE))</f>
        <v>INGOTS</v>
      </c>
      <c r="D97" s="336" t="str">
        <f>IF(Calculation!C17="","",VLOOKUP(Calculation!C17,$B$67:$C$79,2,FALSE))</f>
        <v>K</v>
      </c>
      <c r="E97" s="336" t="str">
        <f>IF(Calculation!D17="","",VLOOKUP(Calculation!D17,$B$67:$C$79,2,FALSE))</f>
        <v>Q</v>
      </c>
      <c r="F97" s="336" t="str">
        <f>IF(Calculation!E17="","",VLOOKUP(Calculation!E17,$B$67:$C$79,2,FALSE))</f>
        <v>FISHES</v>
      </c>
      <c r="G97" s="336" t="str">
        <f>IF(Calculation!F17="","",VLOOKUP(Calculation!F17,$B$67:$C$79,2,FALSE))</f>
        <v>TURTLE</v>
      </c>
    </row>
    <row r="98" spans="2:21" ht="12.75" customHeight="1">
      <c r="B98" s="226">
        <f t="shared" si="2"/>
        <v>14</v>
      </c>
      <c r="C98" s="336" t="str">
        <f>IF(Calculation!B18="","",VLOOKUP(Calculation!B18,$B$67:$C$79,2,FALSE))</f>
        <v>J</v>
      </c>
      <c r="D98" s="336" t="str">
        <f>IF(Calculation!C18="","",VLOOKUP(Calculation!C18,$B$67:$C$79,2,FALSE))</f>
        <v>K</v>
      </c>
      <c r="E98" s="336" t="str">
        <f>IF(Calculation!D18="","",VLOOKUP(Calculation!D18,$B$67:$C$79,2,FALSE))</f>
        <v>TURTLE</v>
      </c>
      <c r="F98" s="336" t="str">
        <f>IF(Calculation!E18="","",VLOOKUP(Calculation!E18,$B$67:$C$79,2,FALSE))</f>
        <v>10</v>
      </c>
      <c r="G98" s="336" t="str">
        <f>IF(Calculation!F18="","",VLOOKUP(Calculation!F18,$B$67:$C$79,2,FALSE))</f>
        <v>10</v>
      </c>
    </row>
    <row r="99" spans="2:21" ht="12.75" customHeight="1">
      <c r="B99" s="226">
        <f t="shared" si="2"/>
        <v>15</v>
      </c>
      <c r="C99" s="336" t="str">
        <f>IF(Calculation!B19="","",VLOOKUP(Calculation!B19,$B$67:$C$79,2,FALSE))</f>
        <v>COIN TREE</v>
      </c>
      <c r="D99" s="336" t="str">
        <f>IF(Calculation!C19="","",VLOOKUP(Calculation!C19,$B$67:$C$79,2,FALSE))</f>
        <v>COIN</v>
      </c>
      <c r="E99" s="336" t="str">
        <f>IF(Calculation!D19="","",VLOOKUP(Calculation!D19,$B$67:$C$79,2,FALSE))</f>
        <v>10</v>
      </c>
      <c r="F99" s="336" t="str">
        <f>IF(Calculation!E19="","",VLOOKUP(Calculation!E19,$B$67:$C$79,2,FALSE))</f>
        <v>TURTLE</v>
      </c>
      <c r="G99" s="336" t="str">
        <f>IF(Calculation!F19="","",VLOOKUP(Calculation!F19,$B$67:$C$79,2,FALSE))</f>
        <v>FISHES</v>
      </c>
    </row>
    <row r="100" spans="2:21" ht="12.75" customHeight="1">
      <c r="B100" s="226">
        <f t="shared" si="2"/>
        <v>16</v>
      </c>
      <c r="C100" s="336" t="str">
        <f>IF(Calculation!B20="","",VLOOKUP(Calculation!B20,$B$67:$C$79,2,FALSE))</f>
        <v>COIN TREE</v>
      </c>
      <c r="D100" s="336" t="str">
        <f>IF(Calculation!C20="","",VLOOKUP(Calculation!C20,$B$67:$C$79,2,FALSE))</f>
        <v>Q</v>
      </c>
      <c r="E100" s="336" t="str">
        <f>IF(Calculation!D20="","",VLOOKUP(Calculation!D20,$B$67:$C$79,2,FALSE))</f>
        <v>FROG</v>
      </c>
      <c r="F100" s="336" t="str">
        <f>IF(Calculation!E20="","",VLOOKUP(Calculation!E20,$B$67:$C$79,2,FALSE))</f>
        <v>10</v>
      </c>
      <c r="G100" s="336" t="str">
        <f>IF(Calculation!F20="","",VLOOKUP(Calculation!F20,$B$67:$C$79,2,FALSE))</f>
        <v>A</v>
      </c>
    </row>
    <row r="101" spans="2:21" ht="12.75" customHeight="1">
      <c r="B101" s="226">
        <f t="shared" si="2"/>
        <v>17</v>
      </c>
      <c r="C101" s="336" t="str">
        <f>IF(Calculation!B21="","",VLOOKUP(Calculation!B21,$B$67:$C$79,2,FALSE))</f>
        <v>J</v>
      </c>
      <c r="D101" s="336" t="str">
        <f>IF(Calculation!C21="","",VLOOKUP(Calculation!C21,$B$67:$C$79,2,FALSE))</f>
        <v>10</v>
      </c>
      <c r="E101" s="336" t="str">
        <f>IF(Calculation!D21="","",VLOOKUP(Calculation!D21,$B$67:$C$79,2,FALSE))</f>
        <v>A</v>
      </c>
      <c r="F101" s="336" t="str">
        <f>IF(Calculation!E21="","",VLOOKUP(Calculation!E21,$B$67:$C$79,2,FALSE))</f>
        <v>K</v>
      </c>
      <c r="G101" s="336" t="str">
        <f>IF(Calculation!F21="","",VLOOKUP(Calculation!F21,$B$67:$C$79,2,FALSE))</f>
        <v>K</v>
      </c>
    </row>
    <row r="102" spans="2:21" ht="12.75" customHeight="1">
      <c r="B102" s="226">
        <f t="shared" si="2"/>
        <v>18</v>
      </c>
      <c r="C102" s="336" t="str">
        <f>IF(Calculation!B22="","",VLOOKUP(Calculation!B22,$B$67:$C$79,2,FALSE))</f>
        <v>TURTLE</v>
      </c>
      <c r="D102" s="336" t="str">
        <f>IF(Calculation!C22="","",VLOOKUP(Calculation!C22,$B$67:$C$79,2,FALSE))</f>
        <v>TURTLE</v>
      </c>
      <c r="E102" s="336" t="str">
        <f>IF(Calculation!D22="","",VLOOKUP(Calculation!D22,$B$67:$C$79,2,FALSE))</f>
        <v>10</v>
      </c>
      <c r="F102" s="336" t="str">
        <f>IF(Calculation!E22="","",VLOOKUP(Calculation!E22,$B$67:$C$79,2,FALSE))</f>
        <v>FISHES</v>
      </c>
      <c r="G102" s="336" t="str">
        <f>IF(Calculation!F22="","",VLOOKUP(Calculation!F22,$B$67:$C$79,2,FALSE))</f>
        <v>INGOTS</v>
      </c>
    </row>
    <row r="103" spans="2:21" ht="12.75" customHeight="1">
      <c r="B103" s="226">
        <f t="shared" si="2"/>
        <v>19</v>
      </c>
      <c r="C103" s="336" t="str">
        <f>IF(Calculation!B23="","",VLOOKUP(Calculation!B23,$B$67:$C$79,2,FALSE))</f>
        <v>J</v>
      </c>
      <c r="D103" s="336" t="str">
        <f>IF(Calculation!C23="","",VLOOKUP(Calculation!C23,$B$67:$C$79,2,FALSE))</f>
        <v>A</v>
      </c>
      <c r="E103" s="336" t="str">
        <f>IF(Calculation!D23="","",VLOOKUP(Calculation!D23,$B$67:$C$79,2,FALSE))</f>
        <v>10</v>
      </c>
      <c r="F103" s="336" t="str">
        <f>IF(Calculation!E23="","",VLOOKUP(Calculation!E23,$B$67:$C$79,2,FALSE))</f>
        <v>A</v>
      </c>
      <c r="G103" s="336" t="str">
        <f>IF(Calculation!F23="","",VLOOKUP(Calculation!F23,$B$67:$C$79,2,FALSE))</f>
        <v>10</v>
      </c>
    </row>
    <row r="104" spans="2:21" ht="12.75" customHeight="1">
      <c r="B104" s="226">
        <f t="shared" si="2"/>
        <v>20</v>
      </c>
      <c r="C104" s="336" t="str">
        <f>IF(Calculation!B24="","",VLOOKUP(Calculation!B24,$B$67:$C$79,2,FALSE))</f>
        <v>COIN TREE</v>
      </c>
      <c r="D104" s="336" t="str">
        <f>IF(Calculation!C24="","",VLOOKUP(Calculation!C24,$B$67:$C$79,2,FALSE))</f>
        <v>10</v>
      </c>
      <c r="E104" s="336" t="str">
        <f>IF(Calculation!D24="","",VLOOKUP(Calculation!D24,$B$67:$C$79,2,FALSE))</f>
        <v>FISHES</v>
      </c>
      <c r="F104" s="336" t="str">
        <f>IF(Calculation!E24="","",VLOOKUP(Calculation!E24,$B$67:$C$79,2,FALSE))</f>
        <v>J</v>
      </c>
      <c r="G104" s="336" t="str">
        <f>IF(Calculation!F24="","",VLOOKUP(Calculation!F24,$B$67:$C$79,2,FALSE))</f>
        <v>A</v>
      </c>
    </row>
    <row r="105" spans="2:21" ht="12.75" customHeight="1">
      <c r="B105" s="226">
        <f t="shared" si="2"/>
        <v>21</v>
      </c>
      <c r="C105" s="336" t="str">
        <f>IF(Calculation!B25="","",VLOOKUP(Calculation!B25,$B$67:$C$79,2,FALSE))</f>
        <v>9</v>
      </c>
      <c r="D105" s="336" t="str">
        <f>IF(Calculation!C25="","",VLOOKUP(Calculation!C25,$B$67:$C$79,2,FALSE))</f>
        <v>INGOTS</v>
      </c>
      <c r="E105" s="336" t="str">
        <f>IF(Calculation!D25="","",VLOOKUP(Calculation!D25,$B$67:$C$79,2,FALSE))</f>
        <v>9</v>
      </c>
      <c r="F105" s="336" t="str">
        <f>IF(Calculation!E25="","",VLOOKUP(Calculation!E25,$B$67:$C$79,2,FALSE))</f>
        <v>FISHES</v>
      </c>
      <c r="G105" s="336" t="str">
        <f>IF(Calculation!F25="","",VLOOKUP(Calculation!F25,$B$67:$C$79,2,FALSE))</f>
        <v>COIN TREE</v>
      </c>
      <c r="I105" s="12" t="s">
        <v>327</v>
      </c>
    </row>
    <row r="106" spans="2:21" ht="12.75" customHeight="1">
      <c r="B106" s="226">
        <f t="shared" si="2"/>
        <v>22</v>
      </c>
      <c r="C106" s="336" t="str">
        <f>IF(Calculation!B26="","",VLOOKUP(Calculation!B26,$B$67:$C$79,2,FALSE))</f>
        <v>K</v>
      </c>
      <c r="D106" s="336" t="str">
        <f>IF(Calculation!C26="","",VLOOKUP(Calculation!C26,$B$67:$C$79,2,FALSE))</f>
        <v/>
      </c>
      <c r="E106" s="336" t="str">
        <f>IF(Calculation!D26="","",VLOOKUP(Calculation!D26,$B$67:$C$79,2,FALSE))</f>
        <v>10</v>
      </c>
      <c r="F106" s="336" t="str">
        <f>IF(Calculation!E26="","",VLOOKUP(Calculation!E26,$B$67:$C$79,2,FALSE))</f>
        <v>9</v>
      </c>
      <c r="G106" s="336" t="str">
        <f>IF(Calculation!F26="","",VLOOKUP(Calculation!F26,$B$67:$C$79,2,FALSE))</f>
        <v>FISHES</v>
      </c>
      <c r="I106" s="227" t="s">
        <v>328</v>
      </c>
      <c r="J106" s="227" t="s">
        <v>329</v>
      </c>
      <c r="K106" s="227" t="s">
        <v>330</v>
      </c>
      <c r="L106" s="227" t="s">
        <v>331</v>
      </c>
      <c r="M106" s="227" t="s">
        <v>332</v>
      </c>
      <c r="N106" s="227" t="s">
        <v>333</v>
      </c>
      <c r="P106" s="227" t="s">
        <v>328</v>
      </c>
      <c r="Q106" s="227" t="s">
        <v>329</v>
      </c>
      <c r="R106" s="227" t="s">
        <v>330</v>
      </c>
      <c r="S106" s="227" t="s">
        <v>331</v>
      </c>
      <c r="T106" s="227" t="s">
        <v>332</v>
      </c>
      <c r="U106" s="227" t="s">
        <v>333</v>
      </c>
    </row>
    <row r="107" spans="2:21" ht="12.75" customHeight="1">
      <c r="B107" s="226">
        <f t="shared" si="2"/>
        <v>23</v>
      </c>
      <c r="C107" s="336" t="str">
        <f>IF(Calculation!B27="","",VLOOKUP(Calculation!B27,$B$67:$C$79,2,FALSE))</f>
        <v>COIN TREE</v>
      </c>
      <c r="D107" s="336" t="str">
        <f>IF(Calculation!C27="","",VLOOKUP(Calculation!C27,$B$67:$C$79,2,FALSE))</f>
        <v/>
      </c>
      <c r="E107" s="336" t="str">
        <f>IF(Calculation!D27="","",VLOOKUP(Calculation!D27,$B$67:$C$79,2,FALSE))</f>
        <v>FISHES</v>
      </c>
      <c r="F107" s="336" t="str">
        <f>IF(Calculation!E27="","",VLOOKUP(Calculation!E27,$B$67:$C$79,2,FALSE))</f>
        <v>COIN TREE</v>
      </c>
      <c r="G107" s="336" t="str">
        <f>IF(Calculation!F27="","",VLOOKUP(Calculation!F27,$B$67:$C$79,2,FALSE))</f>
        <v>A</v>
      </c>
      <c r="I107" s="28" t="str">
        <f t="shared" ref="I107:I119" si="3">C67</f>
        <v>DRAGON</v>
      </c>
      <c r="J107" s="28">
        <f t="shared" ref="J107:J119" si="4">COUNTIF(C$84:C$154,$I107)</f>
        <v>0</v>
      </c>
      <c r="K107" s="28">
        <f t="shared" ref="K107:K119" si="5">COUNTIF(D$84:D$154,$I107)</f>
        <v>1</v>
      </c>
      <c r="L107" s="28">
        <f t="shared" ref="L107:L119" si="6">COUNTIF(E$84:E$154,$I107)</f>
        <v>2</v>
      </c>
      <c r="M107" s="28">
        <f t="shared" ref="M107:M119" si="7">COUNTIF(F$84:F$154,$I107)</f>
        <v>1</v>
      </c>
      <c r="N107" s="28">
        <f t="shared" ref="N107:N119" si="8">COUNTIF(G$84:G$154,$I107)</f>
        <v>0</v>
      </c>
      <c r="P107" s="28" t="str">
        <f>I107</f>
        <v>DRAGON</v>
      </c>
      <c r="Q107" s="28">
        <f>Calculation!AW4</f>
        <v>0</v>
      </c>
      <c r="R107" s="28">
        <f>Calculation!AX4</f>
        <v>1</v>
      </c>
      <c r="S107" s="28">
        <f>Calculation!AY4</f>
        <v>2</v>
      </c>
      <c r="T107" s="28">
        <f>Calculation!AZ4</f>
        <v>1</v>
      </c>
      <c r="U107" s="28">
        <f>Calculation!BA4</f>
        <v>0</v>
      </c>
    </row>
    <row r="108" spans="2:21" ht="12.75" customHeight="1">
      <c r="B108" s="226">
        <f t="shared" si="2"/>
        <v>24</v>
      </c>
      <c r="C108" s="336" t="str">
        <f>IF(Calculation!B28="","",VLOOKUP(Calculation!B28,$B$67:$C$79,2,FALSE))</f>
        <v>9</v>
      </c>
      <c r="D108" s="336" t="str">
        <f>IF(Calculation!C28="","",VLOOKUP(Calculation!C28,$B$67:$C$79,2,FALSE))</f>
        <v/>
      </c>
      <c r="E108" s="336" t="str">
        <f>IF(Calculation!D28="","",VLOOKUP(Calculation!D28,$B$67:$C$79,2,FALSE))</f>
        <v>9</v>
      </c>
      <c r="F108" s="336" t="str">
        <f>IF(Calculation!E28="","",VLOOKUP(Calculation!E28,$B$67:$C$79,2,FALSE))</f>
        <v>K</v>
      </c>
      <c r="G108" s="336" t="str">
        <f>IF(Calculation!F28="","",VLOOKUP(Calculation!F28,$B$67:$C$79,2,FALSE))</f>
        <v>Q</v>
      </c>
      <c r="I108" s="28" t="str">
        <f t="shared" si="3"/>
        <v>INGOTS</v>
      </c>
      <c r="J108" s="28">
        <f t="shared" si="4"/>
        <v>2</v>
      </c>
      <c r="K108" s="28">
        <f t="shared" si="5"/>
        <v>2</v>
      </c>
      <c r="L108" s="28">
        <f t="shared" si="6"/>
        <v>1</v>
      </c>
      <c r="M108" s="28">
        <f t="shared" si="7"/>
        <v>4</v>
      </c>
      <c r="N108" s="28">
        <f t="shared" si="8"/>
        <v>1</v>
      </c>
      <c r="P108" s="28" t="str">
        <f t="shared" ref="P108:P119" si="9">I108</f>
        <v>INGOTS</v>
      </c>
      <c r="Q108" s="28">
        <f>Calculation!AW5</f>
        <v>2</v>
      </c>
      <c r="R108" s="28">
        <f>Calculation!AX5</f>
        <v>2</v>
      </c>
      <c r="S108" s="28">
        <f>Calculation!AY5</f>
        <v>1</v>
      </c>
      <c r="T108" s="28">
        <f>Calculation!AZ5</f>
        <v>4</v>
      </c>
      <c r="U108" s="28">
        <f>Calculation!BA5</f>
        <v>1</v>
      </c>
    </row>
    <row r="109" spans="2:21">
      <c r="B109" s="226">
        <f t="shared" si="2"/>
        <v>25</v>
      </c>
      <c r="C109" s="336" t="str">
        <f>IF(Calculation!B29="","",VLOOKUP(Calculation!B29,$B$67:$C$79,2,FALSE))</f>
        <v>9</v>
      </c>
      <c r="D109" s="336" t="str">
        <f>IF(Calculation!C29="","",VLOOKUP(Calculation!C29,$B$67:$C$79,2,FALSE))</f>
        <v/>
      </c>
      <c r="E109" s="336" t="str">
        <f>IF(Calculation!D29="","",VLOOKUP(Calculation!D29,$B$67:$C$79,2,FALSE))</f>
        <v>A</v>
      </c>
      <c r="F109" s="336" t="str">
        <f>IF(Calculation!E29="","",VLOOKUP(Calculation!E29,$B$67:$C$79,2,FALSE))</f>
        <v>10</v>
      </c>
      <c r="G109" s="336" t="str">
        <f>IF(Calculation!F29="","",VLOOKUP(Calculation!F29,$B$67:$C$79,2,FALSE))</f>
        <v>TURTLE</v>
      </c>
      <c r="I109" s="28" t="str">
        <f t="shared" si="3"/>
        <v>TURTLE</v>
      </c>
      <c r="J109" s="28">
        <f t="shared" si="4"/>
        <v>2</v>
      </c>
      <c r="K109" s="28">
        <f t="shared" si="5"/>
        <v>2</v>
      </c>
      <c r="L109" s="28">
        <f t="shared" si="6"/>
        <v>1</v>
      </c>
      <c r="M109" s="28">
        <f t="shared" si="7"/>
        <v>3</v>
      </c>
      <c r="N109" s="28">
        <f t="shared" si="8"/>
        <v>2</v>
      </c>
      <c r="P109" s="28" t="str">
        <f t="shared" si="9"/>
        <v>TURTLE</v>
      </c>
      <c r="Q109" s="28">
        <f>Calculation!AW6</f>
        <v>2</v>
      </c>
      <c r="R109" s="28">
        <f>Calculation!AX6</f>
        <v>2</v>
      </c>
      <c r="S109" s="28">
        <f>Calculation!AY6</f>
        <v>1</v>
      </c>
      <c r="T109" s="28">
        <f>Calculation!AZ6</f>
        <v>3</v>
      </c>
      <c r="U109" s="28">
        <f>Calculation!BA6</f>
        <v>2</v>
      </c>
    </row>
    <row r="110" spans="2:21">
      <c r="B110" s="226">
        <f t="shared" si="2"/>
        <v>26</v>
      </c>
      <c r="C110" s="336" t="str">
        <f>IF(Calculation!B30="","",VLOOKUP(Calculation!B30,$B$67:$C$79,2,FALSE))</f>
        <v>FROG</v>
      </c>
      <c r="D110" s="336" t="str">
        <f>IF(Calculation!C30="","",VLOOKUP(Calculation!C30,$B$67:$C$79,2,FALSE))</f>
        <v/>
      </c>
      <c r="E110" s="336" t="str">
        <f>IF(Calculation!D30="","",VLOOKUP(Calculation!D30,$B$67:$C$79,2,FALSE))</f>
        <v>DRAGON</v>
      </c>
      <c r="F110" s="336" t="str">
        <f>IF(Calculation!E30="","",VLOOKUP(Calculation!E30,$B$67:$C$79,2,FALSE))</f>
        <v>J</v>
      </c>
      <c r="G110" s="336" t="str">
        <f>IF(Calculation!F30="","",VLOOKUP(Calculation!F30,$B$67:$C$79,2,FALSE))</f>
        <v>J</v>
      </c>
      <c r="I110" s="28" t="str">
        <f t="shared" si="3"/>
        <v>FROG</v>
      </c>
      <c r="J110" s="28">
        <f t="shared" si="4"/>
        <v>4</v>
      </c>
      <c r="K110" s="28">
        <f t="shared" si="5"/>
        <v>1</v>
      </c>
      <c r="L110" s="28">
        <f t="shared" si="6"/>
        <v>2</v>
      </c>
      <c r="M110" s="28">
        <f t="shared" si="7"/>
        <v>3</v>
      </c>
      <c r="N110" s="28">
        <f t="shared" si="8"/>
        <v>4</v>
      </c>
      <c r="P110" s="28" t="str">
        <f t="shared" si="9"/>
        <v>FROG</v>
      </c>
      <c r="Q110" s="28">
        <f>Calculation!AW7</f>
        <v>4</v>
      </c>
      <c r="R110" s="28">
        <f>Calculation!AX7</f>
        <v>1</v>
      </c>
      <c r="S110" s="28">
        <f>Calculation!AY7</f>
        <v>2</v>
      </c>
      <c r="T110" s="28">
        <f>Calculation!AZ7</f>
        <v>3</v>
      </c>
      <c r="U110" s="28">
        <f>Calculation!BA7</f>
        <v>4</v>
      </c>
    </row>
    <row r="111" spans="2:21">
      <c r="B111" s="226">
        <f t="shared" si="2"/>
        <v>27</v>
      </c>
      <c r="C111" s="336" t="str">
        <f>IF(Calculation!B31="","",VLOOKUP(Calculation!B31,$B$67:$C$79,2,FALSE))</f>
        <v>J</v>
      </c>
      <c r="D111" s="336" t="str">
        <f>IF(Calculation!C31="","",VLOOKUP(Calculation!C31,$B$67:$C$79,2,FALSE))</f>
        <v/>
      </c>
      <c r="E111" s="336" t="str">
        <f>IF(Calculation!D31="","",VLOOKUP(Calculation!D31,$B$67:$C$79,2,FALSE))</f>
        <v>FISHES</v>
      </c>
      <c r="F111" s="336" t="str">
        <f>IF(Calculation!E31="","",VLOOKUP(Calculation!E31,$B$67:$C$79,2,FALSE))</f>
        <v>INGOTS</v>
      </c>
      <c r="G111" s="336" t="str">
        <f>IF(Calculation!F31="","",VLOOKUP(Calculation!F31,$B$67:$C$79,2,FALSE))</f>
        <v>10</v>
      </c>
      <c r="I111" s="28" t="str">
        <f t="shared" si="3"/>
        <v>FISHES</v>
      </c>
      <c r="J111" s="28">
        <f t="shared" si="4"/>
        <v>2</v>
      </c>
      <c r="K111" s="28">
        <f t="shared" si="5"/>
        <v>1</v>
      </c>
      <c r="L111" s="28">
        <f t="shared" si="6"/>
        <v>7</v>
      </c>
      <c r="M111" s="28">
        <f t="shared" si="7"/>
        <v>8</v>
      </c>
      <c r="N111" s="28">
        <f t="shared" si="8"/>
        <v>7</v>
      </c>
      <c r="P111" s="28" t="str">
        <f t="shared" si="9"/>
        <v>FISHES</v>
      </c>
      <c r="Q111" s="28">
        <f>Calculation!AW8</f>
        <v>2</v>
      </c>
      <c r="R111" s="28">
        <f>Calculation!AX8</f>
        <v>1</v>
      </c>
      <c r="S111" s="28">
        <f>Calculation!AY8</f>
        <v>7</v>
      </c>
      <c r="T111" s="28">
        <f>Calculation!AZ8</f>
        <v>8</v>
      </c>
      <c r="U111" s="28">
        <f>Calculation!BA8</f>
        <v>7</v>
      </c>
    </row>
    <row r="112" spans="2:21">
      <c r="B112" s="226">
        <f t="shared" si="2"/>
        <v>28</v>
      </c>
      <c r="C112" s="336" t="str">
        <f>IF(Calculation!B32="","",VLOOKUP(Calculation!B32,$B$67:$C$79,2,FALSE))</f>
        <v>COIN TREE</v>
      </c>
      <c r="D112" s="336" t="str">
        <f>IF(Calculation!C32="","",VLOOKUP(Calculation!C32,$B$67:$C$79,2,FALSE))</f>
        <v/>
      </c>
      <c r="E112" s="336" t="str">
        <f>IF(Calculation!D32="","",VLOOKUP(Calculation!D32,$B$67:$C$79,2,FALSE))</f>
        <v>Q</v>
      </c>
      <c r="F112" s="336" t="str">
        <f>IF(Calculation!E32="","",VLOOKUP(Calculation!E32,$B$67:$C$79,2,FALSE))</f>
        <v>K</v>
      </c>
      <c r="G112" s="336" t="str">
        <f>IF(Calculation!F32="","",VLOOKUP(Calculation!F32,$B$67:$C$79,2,FALSE))</f>
        <v>COIN TREE</v>
      </c>
      <c r="I112" s="28" t="str">
        <f t="shared" si="3"/>
        <v>COIN TREE</v>
      </c>
      <c r="J112" s="28">
        <f t="shared" si="4"/>
        <v>10</v>
      </c>
      <c r="K112" s="28">
        <f t="shared" si="5"/>
        <v>1</v>
      </c>
      <c r="L112" s="28">
        <f t="shared" si="6"/>
        <v>3</v>
      </c>
      <c r="M112" s="28">
        <f t="shared" si="7"/>
        <v>6</v>
      </c>
      <c r="N112" s="28">
        <f t="shared" si="8"/>
        <v>2</v>
      </c>
      <c r="P112" s="28" t="str">
        <f t="shared" si="9"/>
        <v>COIN TREE</v>
      </c>
      <c r="Q112" s="28">
        <f>Calculation!AW9</f>
        <v>10</v>
      </c>
      <c r="R112" s="28">
        <f>Calculation!AX9</f>
        <v>1</v>
      </c>
      <c r="S112" s="28">
        <f>Calculation!AY9</f>
        <v>3</v>
      </c>
      <c r="T112" s="28">
        <f>Calculation!AZ9</f>
        <v>6</v>
      </c>
      <c r="U112" s="28">
        <f>Calculation!BA9</f>
        <v>2</v>
      </c>
    </row>
    <row r="113" spans="2:21">
      <c r="B113" s="226">
        <f t="shared" si="2"/>
        <v>29</v>
      </c>
      <c r="C113" s="336" t="str">
        <f>IF(Calculation!B33="","",VLOOKUP(Calculation!B33,$B$67:$C$79,2,FALSE))</f>
        <v>J</v>
      </c>
      <c r="D113" s="336" t="str">
        <f>IF(Calculation!C33="","",VLOOKUP(Calculation!C33,$B$67:$C$79,2,FALSE))</f>
        <v/>
      </c>
      <c r="E113" s="336" t="str">
        <f>IF(Calculation!D33="","",VLOOKUP(Calculation!D33,$B$67:$C$79,2,FALSE))</f>
        <v>A</v>
      </c>
      <c r="F113" s="336" t="str">
        <f>IF(Calculation!E33="","",VLOOKUP(Calculation!E33,$B$67:$C$79,2,FALSE))</f>
        <v>COIN TREE</v>
      </c>
      <c r="G113" s="336" t="str">
        <f>IF(Calculation!F33="","",VLOOKUP(Calculation!F33,$B$67:$C$79,2,FALSE))</f>
        <v>FISHES</v>
      </c>
      <c r="I113" s="28" t="str">
        <f t="shared" si="3"/>
        <v>A</v>
      </c>
      <c r="J113" s="28">
        <f t="shared" si="4"/>
        <v>1</v>
      </c>
      <c r="K113" s="28">
        <f t="shared" si="5"/>
        <v>1</v>
      </c>
      <c r="L113" s="28">
        <f t="shared" si="6"/>
        <v>6</v>
      </c>
      <c r="M113" s="28">
        <f t="shared" si="7"/>
        <v>3</v>
      </c>
      <c r="N113" s="28">
        <f t="shared" si="8"/>
        <v>8</v>
      </c>
      <c r="P113" s="28" t="str">
        <f t="shared" si="9"/>
        <v>A</v>
      </c>
      <c r="Q113" s="28">
        <f>Calculation!AW10</f>
        <v>1</v>
      </c>
      <c r="R113" s="28">
        <f>Calculation!AX10</f>
        <v>1</v>
      </c>
      <c r="S113" s="28">
        <f>Calculation!AY10</f>
        <v>6</v>
      </c>
      <c r="T113" s="28">
        <f>Calculation!AZ10</f>
        <v>3</v>
      </c>
      <c r="U113" s="28">
        <f>Calculation!BA10</f>
        <v>8</v>
      </c>
    </row>
    <row r="114" spans="2:21">
      <c r="B114" s="226">
        <f t="shared" si="2"/>
        <v>30</v>
      </c>
      <c r="C114" s="336" t="str">
        <f>IF(Calculation!B34="","",VLOOKUP(Calculation!B34,$B$67:$C$79,2,FALSE))</f>
        <v>9</v>
      </c>
      <c r="D114" s="336" t="str">
        <f>IF(Calculation!C34="","",VLOOKUP(Calculation!C34,$B$67:$C$79,2,FALSE))</f>
        <v/>
      </c>
      <c r="E114" s="336" t="str">
        <f>IF(Calculation!D34="","",VLOOKUP(Calculation!D34,$B$67:$C$79,2,FALSE))</f>
        <v>A</v>
      </c>
      <c r="F114" s="336" t="str">
        <f>IF(Calculation!E34="","",VLOOKUP(Calculation!E34,$B$67:$C$79,2,FALSE))</f>
        <v>K</v>
      </c>
      <c r="G114" s="336" t="str">
        <f>IF(Calculation!F34="","",VLOOKUP(Calculation!F34,$B$67:$C$79,2,FALSE))</f>
        <v>K</v>
      </c>
      <c r="I114" s="28" t="str">
        <f t="shared" si="3"/>
        <v>K</v>
      </c>
      <c r="J114" s="28">
        <f t="shared" si="4"/>
        <v>1</v>
      </c>
      <c r="K114" s="28">
        <f t="shared" si="5"/>
        <v>5</v>
      </c>
      <c r="L114" s="28">
        <f t="shared" si="6"/>
        <v>1</v>
      </c>
      <c r="M114" s="28">
        <f t="shared" si="7"/>
        <v>11</v>
      </c>
      <c r="N114" s="28">
        <f t="shared" si="8"/>
        <v>3</v>
      </c>
      <c r="P114" s="28" t="str">
        <f t="shared" si="9"/>
        <v>K</v>
      </c>
      <c r="Q114" s="28">
        <f>Calculation!AW11</f>
        <v>1</v>
      </c>
      <c r="R114" s="28">
        <f>Calculation!AX11</f>
        <v>5</v>
      </c>
      <c r="S114" s="28">
        <f>Calculation!AY11</f>
        <v>1</v>
      </c>
      <c r="T114" s="28">
        <f>Calculation!AZ11</f>
        <v>11</v>
      </c>
      <c r="U114" s="28">
        <f>Calculation!BA11</f>
        <v>3</v>
      </c>
    </row>
    <row r="115" spans="2:21">
      <c r="B115" s="226">
        <f t="shared" si="2"/>
        <v>31</v>
      </c>
      <c r="C115" s="336" t="str">
        <f>IF(Calculation!B35="","",VLOOKUP(Calculation!B35,$B$67:$C$79,2,FALSE))</f>
        <v>COIN TREE</v>
      </c>
      <c r="D115" s="336" t="str">
        <f>IF(Calculation!C35="","",VLOOKUP(Calculation!C35,$B$67:$C$79,2,FALSE))</f>
        <v/>
      </c>
      <c r="E115" s="336" t="str">
        <f>IF(Calculation!D35="","",VLOOKUP(Calculation!D35,$B$67:$C$79,2,FALSE))</f>
        <v>FISHES</v>
      </c>
      <c r="F115" s="336" t="str">
        <f>IF(Calculation!E35="","",VLOOKUP(Calculation!E35,$B$67:$C$79,2,FALSE))</f>
        <v>FISHES</v>
      </c>
      <c r="G115" s="336" t="str">
        <f>IF(Calculation!F35="","",VLOOKUP(Calculation!F35,$B$67:$C$79,2,FALSE))</f>
        <v>FISHES</v>
      </c>
      <c r="I115" s="28" t="str">
        <f t="shared" si="3"/>
        <v>Q</v>
      </c>
      <c r="J115" s="28">
        <f t="shared" si="4"/>
        <v>5</v>
      </c>
      <c r="K115" s="28">
        <f t="shared" si="5"/>
        <v>3</v>
      </c>
      <c r="L115" s="28">
        <f t="shared" si="6"/>
        <v>5</v>
      </c>
      <c r="M115" s="28">
        <f t="shared" si="7"/>
        <v>2</v>
      </c>
      <c r="N115" s="28">
        <f t="shared" si="8"/>
        <v>7</v>
      </c>
      <c r="P115" s="28" t="str">
        <f t="shared" si="9"/>
        <v>Q</v>
      </c>
      <c r="Q115" s="28">
        <f>Calculation!AW12</f>
        <v>5</v>
      </c>
      <c r="R115" s="28">
        <f>Calculation!AX12</f>
        <v>3</v>
      </c>
      <c r="S115" s="28">
        <f>Calculation!AY12</f>
        <v>5</v>
      </c>
      <c r="T115" s="28">
        <f>Calculation!AZ12</f>
        <v>2</v>
      </c>
      <c r="U115" s="28">
        <f>Calculation!BA12</f>
        <v>7</v>
      </c>
    </row>
    <row r="116" spans="2:21">
      <c r="B116" s="226">
        <f t="shared" si="2"/>
        <v>32</v>
      </c>
      <c r="C116" s="336" t="str">
        <f>IF(Calculation!B36="","",VLOOKUP(Calculation!B36,$B$67:$C$79,2,FALSE))</f>
        <v>Q</v>
      </c>
      <c r="D116" s="336" t="str">
        <f>IF(Calculation!C36="","",VLOOKUP(Calculation!C36,$B$67:$C$79,2,FALSE))</f>
        <v/>
      </c>
      <c r="E116" s="336" t="str">
        <f>IF(Calculation!D36="","",VLOOKUP(Calculation!D36,$B$67:$C$79,2,FALSE))</f>
        <v>Q</v>
      </c>
      <c r="F116" s="336" t="str">
        <f>IF(Calculation!E36="","",VLOOKUP(Calculation!E36,$B$67:$C$79,2,FALSE))</f>
        <v>10</v>
      </c>
      <c r="G116" s="336" t="str">
        <f>IF(Calculation!F36="","",VLOOKUP(Calculation!F36,$B$67:$C$79,2,FALSE))</f>
        <v>J</v>
      </c>
      <c r="I116" s="28" t="str">
        <f t="shared" si="3"/>
        <v>J</v>
      </c>
      <c r="J116" s="28">
        <f t="shared" si="4"/>
        <v>11</v>
      </c>
      <c r="K116" s="28">
        <f t="shared" si="5"/>
        <v>1</v>
      </c>
      <c r="L116" s="28">
        <f t="shared" si="6"/>
        <v>1</v>
      </c>
      <c r="M116" s="28">
        <f t="shared" si="7"/>
        <v>10</v>
      </c>
      <c r="N116" s="28">
        <f t="shared" si="8"/>
        <v>5</v>
      </c>
      <c r="P116" s="28" t="str">
        <f t="shared" si="9"/>
        <v>J</v>
      </c>
      <c r="Q116" s="28">
        <f>Calculation!AW13</f>
        <v>11</v>
      </c>
      <c r="R116" s="28">
        <f>Calculation!AX13</f>
        <v>1</v>
      </c>
      <c r="S116" s="28">
        <f>Calculation!AY13</f>
        <v>1</v>
      </c>
      <c r="T116" s="28">
        <f>Calculation!AZ13</f>
        <v>10</v>
      </c>
      <c r="U116" s="28">
        <f>Calculation!BA13</f>
        <v>5</v>
      </c>
    </row>
    <row r="117" spans="2:21">
      <c r="B117" s="226">
        <f t="shared" si="2"/>
        <v>33</v>
      </c>
      <c r="C117" s="336" t="str">
        <f>IF(Calculation!B37="","",VLOOKUP(Calculation!B37,$B$67:$C$79,2,FALSE))</f>
        <v>J</v>
      </c>
      <c r="D117" s="336" t="str">
        <f>IF(Calculation!C37="","",VLOOKUP(Calculation!C37,$B$67:$C$79,2,FALSE))</f>
        <v/>
      </c>
      <c r="E117" s="336" t="str">
        <f>IF(Calculation!D37="","",VLOOKUP(Calculation!D37,$B$67:$C$79,2,FALSE))</f>
        <v>A</v>
      </c>
      <c r="F117" s="336" t="str">
        <f>IF(Calculation!E37="","",VLOOKUP(Calculation!E37,$B$67:$C$79,2,FALSE))</f>
        <v>9</v>
      </c>
      <c r="G117" s="336" t="str">
        <f>IF(Calculation!F37="","",VLOOKUP(Calculation!F37,$B$67:$C$79,2,FALSE))</f>
        <v>9</v>
      </c>
      <c r="I117" s="28" t="str">
        <f t="shared" si="3"/>
        <v>10</v>
      </c>
      <c r="J117" s="28">
        <f t="shared" si="4"/>
        <v>1</v>
      </c>
      <c r="K117" s="28">
        <f t="shared" si="5"/>
        <v>2</v>
      </c>
      <c r="L117" s="28">
        <f t="shared" si="6"/>
        <v>11</v>
      </c>
      <c r="M117" s="28">
        <f t="shared" si="7"/>
        <v>11</v>
      </c>
      <c r="N117" s="28">
        <f t="shared" si="8"/>
        <v>5</v>
      </c>
      <c r="P117" s="28" t="str">
        <f t="shared" si="9"/>
        <v>10</v>
      </c>
      <c r="Q117" s="28">
        <f>Calculation!AW14</f>
        <v>1</v>
      </c>
      <c r="R117" s="28">
        <f>Calculation!AX14</f>
        <v>2</v>
      </c>
      <c r="S117" s="28">
        <f>Calculation!AY14</f>
        <v>11</v>
      </c>
      <c r="T117" s="28">
        <f>Calculation!AZ14</f>
        <v>11</v>
      </c>
      <c r="U117" s="28">
        <f>Calculation!BA14</f>
        <v>5</v>
      </c>
    </row>
    <row r="118" spans="2:21">
      <c r="B118" s="226">
        <f t="shared" si="2"/>
        <v>34</v>
      </c>
      <c r="C118" s="336" t="str">
        <f>IF(Calculation!B38="","",VLOOKUP(Calculation!B38,$B$67:$C$79,2,FALSE))</f>
        <v>COIN TREE</v>
      </c>
      <c r="D118" s="336" t="str">
        <f>IF(Calculation!C38="","",VLOOKUP(Calculation!C38,$B$67:$C$79,2,FALSE))</f>
        <v/>
      </c>
      <c r="E118" s="336" t="str">
        <f>IF(Calculation!D38="","",VLOOKUP(Calculation!D38,$B$67:$C$79,2,FALSE))</f>
        <v>FISHES</v>
      </c>
      <c r="F118" s="336" t="str">
        <f>IF(Calculation!E38="","",VLOOKUP(Calculation!E38,$B$67:$C$79,2,FALSE))</f>
        <v>10</v>
      </c>
      <c r="G118" s="336" t="str">
        <f>IF(Calculation!F38="","",VLOOKUP(Calculation!F38,$B$67:$C$79,2,FALSE))</f>
        <v>10</v>
      </c>
      <c r="I118" s="28" t="str">
        <f t="shared" si="3"/>
        <v>9</v>
      </c>
      <c r="J118" s="28">
        <f t="shared" si="4"/>
        <v>12</v>
      </c>
      <c r="K118" s="28">
        <f t="shared" si="5"/>
        <v>1</v>
      </c>
      <c r="L118" s="28">
        <f t="shared" si="6"/>
        <v>4</v>
      </c>
      <c r="M118" s="28">
        <f t="shared" si="7"/>
        <v>8</v>
      </c>
      <c r="N118" s="28">
        <f t="shared" si="8"/>
        <v>2</v>
      </c>
      <c r="P118" s="28" t="str">
        <f t="shared" si="9"/>
        <v>9</v>
      </c>
      <c r="Q118" s="28">
        <f>Calculation!AW15</f>
        <v>12</v>
      </c>
      <c r="R118" s="28">
        <f>Calculation!AX15</f>
        <v>1</v>
      </c>
      <c r="S118" s="28">
        <f>Calculation!AY15</f>
        <v>4</v>
      </c>
      <c r="T118" s="28">
        <f>Calculation!AZ15</f>
        <v>8</v>
      </c>
      <c r="U118" s="28">
        <f>Calculation!BA15</f>
        <v>2</v>
      </c>
    </row>
    <row r="119" spans="2:21">
      <c r="B119" s="226">
        <f t="shared" si="2"/>
        <v>35</v>
      </c>
      <c r="C119" s="336" t="str">
        <f>IF(Calculation!B39="","",VLOOKUP(Calculation!B39,$B$67:$C$79,2,FALSE))</f>
        <v>Q</v>
      </c>
      <c r="D119" s="336" t="str">
        <f>IF(Calculation!C39="","",VLOOKUP(Calculation!C39,$B$67:$C$79,2,FALSE))</f>
        <v/>
      </c>
      <c r="E119" s="336" t="str">
        <f>IF(Calculation!D39="","",VLOOKUP(Calculation!D39,$B$67:$C$79,2,FALSE))</f>
        <v>Q</v>
      </c>
      <c r="F119" s="336" t="str">
        <f>IF(Calculation!E39="","",VLOOKUP(Calculation!E39,$B$67:$C$79,2,FALSE))</f>
        <v>COIN TREE</v>
      </c>
      <c r="G119" s="336" t="str">
        <f>IF(Calculation!F39="","",VLOOKUP(Calculation!F39,$B$67:$C$79,2,FALSE))</f>
        <v>FROG</v>
      </c>
      <c r="I119" s="28" t="str">
        <f t="shared" si="3"/>
        <v>COIN</v>
      </c>
      <c r="J119" s="28">
        <f t="shared" si="4"/>
        <v>2</v>
      </c>
      <c r="K119" s="28">
        <f t="shared" si="5"/>
        <v>1</v>
      </c>
      <c r="L119" s="28">
        <f t="shared" si="6"/>
        <v>1</v>
      </c>
      <c r="M119" s="28">
        <f t="shared" si="7"/>
        <v>1</v>
      </c>
      <c r="N119" s="28">
        <f t="shared" si="8"/>
        <v>1</v>
      </c>
      <c r="P119" s="28" t="str">
        <f t="shared" si="9"/>
        <v>COIN</v>
      </c>
      <c r="Q119" s="28">
        <f>Calculation!AW16</f>
        <v>2</v>
      </c>
      <c r="R119" s="28">
        <f>Calculation!AX16</f>
        <v>1</v>
      </c>
      <c r="S119" s="28">
        <f>Calculation!AY16</f>
        <v>1</v>
      </c>
      <c r="T119" s="28">
        <f>Calculation!AZ16</f>
        <v>1</v>
      </c>
      <c r="U119" s="28">
        <f>Calculation!BA16</f>
        <v>1</v>
      </c>
    </row>
    <row r="120" spans="2:21">
      <c r="B120" s="226">
        <f t="shared" si="2"/>
        <v>36</v>
      </c>
      <c r="C120" s="336" t="str">
        <f>IF(Calculation!B40="","",VLOOKUP(Calculation!B40,$B$67:$C$79,2,FALSE))</f>
        <v>9</v>
      </c>
      <c r="D120" s="336" t="str">
        <f>IF(Calculation!C40="","",VLOOKUP(Calculation!C40,$B$67:$C$79,2,FALSE))</f>
        <v/>
      </c>
      <c r="E120" s="336" t="str">
        <f>IF(Calculation!D40="","",VLOOKUP(Calculation!D40,$B$67:$C$79,2,FALSE))</f>
        <v>10</v>
      </c>
      <c r="F120" s="336" t="str">
        <f>IF(Calculation!E40="","",VLOOKUP(Calculation!E40,$B$67:$C$79,2,FALSE))</f>
        <v>K</v>
      </c>
      <c r="G120" s="336" t="str">
        <f>IF(Calculation!F40="","",VLOOKUP(Calculation!F40,$B$67:$C$79,2,FALSE))</f>
        <v>K</v>
      </c>
      <c r="I120" s="227" t="s">
        <v>334</v>
      </c>
      <c r="J120" s="28">
        <f>SUM(J107:J119)</f>
        <v>53</v>
      </c>
      <c r="K120" s="28">
        <f>SUM(K107:K119)</f>
        <v>22</v>
      </c>
      <c r="L120" s="28">
        <f>SUM(L107:L119)</f>
        <v>45</v>
      </c>
      <c r="M120" s="28">
        <f>SUM(M107:M119)</f>
        <v>71</v>
      </c>
      <c r="N120" s="28">
        <f>SUM(N107:N119)</f>
        <v>47</v>
      </c>
      <c r="P120" s="227" t="s">
        <v>334</v>
      </c>
      <c r="Q120" s="28">
        <f>SUM(Q107:Q119)</f>
        <v>53</v>
      </c>
      <c r="R120" s="28">
        <f>SUM(R107:R119)</f>
        <v>22</v>
      </c>
      <c r="S120" s="28">
        <f>SUM(S107:S119)</f>
        <v>45</v>
      </c>
      <c r="T120" s="28">
        <f>SUM(T107:T119)</f>
        <v>71</v>
      </c>
      <c r="U120" s="28">
        <f>SUM(U107:U119)</f>
        <v>47</v>
      </c>
    </row>
    <row r="121" spans="2:21">
      <c r="B121" s="226">
        <f t="shared" si="2"/>
        <v>37</v>
      </c>
      <c r="C121" s="336" t="str">
        <f>IF(Calculation!B41="","",VLOOKUP(Calculation!B41,$B$67:$C$79,2,FALSE))</f>
        <v>TURTLE</v>
      </c>
      <c r="D121" s="336" t="str">
        <f>IF(Calculation!C41="","",VLOOKUP(Calculation!C41,$B$67:$C$79,2,FALSE))</f>
        <v/>
      </c>
      <c r="E121" s="336" t="str">
        <f>IF(Calculation!D41="","",VLOOKUP(Calculation!D41,$B$67:$C$79,2,FALSE))</f>
        <v>COIN TREE</v>
      </c>
      <c r="F121" s="336" t="str">
        <f>IF(Calculation!E41="","",VLOOKUP(Calculation!E41,$B$67:$C$79,2,FALSE))</f>
        <v>10</v>
      </c>
      <c r="G121" s="336" t="str">
        <f>IF(Calculation!F41="","",VLOOKUP(Calculation!F41,$B$67:$C$79,2,FALSE))</f>
        <v>FISHES</v>
      </c>
    </row>
    <row r="122" spans="2:21">
      <c r="B122" s="226">
        <f t="shared" si="2"/>
        <v>38</v>
      </c>
      <c r="C122" s="336" t="str">
        <f>IF(Calculation!B42="","",VLOOKUP(Calculation!B42,$B$67:$C$79,2,FALSE))</f>
        <v>Q</v>
      </c>
      <c r="D122" s="336" t="str">
        <f>IF(Calculation!C42="","",VLOOKUP(Calculation!C42,$B$67:$C$79,2,FALSE))</f>
        <v/>
      </c>
      <c r="E122" s="336" t="str">
        <f>IF(Calculation!D42="","",VLOOKUP(Calculation!D42,$B$67:$C$79,2,FALSE))</f>
        <v>10</v>
      </c>
      <c r="F122" s="336" t="str">
        <f>IF(Calculation!E42="","",VLOOKUP(Calculation!E42,$B$67:$C$79,2,FALSE))</f>
        <v>J</v>
      </c>
      <c r="G122" s="336" t="str">
        <f>IF(Calculation!F42="","",VLOOKUP(Calculation!F42,$B$67:$C$79,2,FALSE))</f>
        <v>A</v>
      </c>
      <c r="I122" s="12" t="s">
        <v>335</v>
      </c>
    </row>
    <row r="123" spans="2:21">
      <c r="B123" s="226">
        <f t="shared" si="2"/>
        <v>39</v>
      </c>
      <c r="C123" s="336" t="str">
        <f>IF(Calculation!B43="","",VLOOKUP(Calculation!B43,$B$67:$C$79,2,FALSE))</f>
        <v>J</v>
      </c>
      <c r="D123" s="336" t="str">
        <f>IF(Calculation!C43="","",VLOOKUP(Calculation!C43,$B$67:$C$79,2,FALSE))</f>
        <v/>
      </c>
      <c r="E123" s="336" t="str">
        <f>IF(Calculation!D43="","",VLOOKUP(Calculation!D43,$B$67:$C$79,2,FALSE))</f>
        <v>9</v>
      </c>
      <c r="F123" s="336" t="str">
        <f>IF(Calculation!E43="","",VLOOKUP(Calculation!E43,$B$67:$C$79,2,FALSE))</f>
        <v>FROG</v>
      </c>
      <c r="G123" s="336" t="str">
        <f>IF(Calculation!F43="","",VLOOKUP(Calculation!F43,$B$67:$C$79,2,FALSE))</f>
        <v>Q</v>
      </c>
      <c r="I123" s="227" t="s">
        <v>328</v>
      </c>
      <c r="J123" s="227" t="s">
        <v>329</v>
      </c>
      <c r="K123" s="227" t="s">
        <v>330</v>
      </c>
      <c r="L123" s="227" t="s">
        <v>331</v>
      </c>
      <c r="M123" s="227" t="s">
        <v>332</v>
      </c>
      <c r="N123" s="227" t="s">
        <v>333</v>
      </c>
    </row>
    <row r="124" spans="2:21">
      <c r="B124" s="226">
        <f t="shared" si="2"/>
        <v>40</v>
      </c>
      <c r="C124" s="336" t="str">
        <f>IF(Calculation!B44="","",VLOOKUP(Calculation!B44,$B$67:$C$79,2,FALSE))</f>
        <v>COIN TREE</v>
      </c>
      <c r="D124" s="336" t="str">
        <f>IF(Calculation!C44="","",VLOOKUP(Calculation!C44,$B$67:$C$79,2,FALSE))</f>
        <v/>
      </c>
      <c r="E124" s="336" t="str">
        <f>IF(Calculation!D44="","",VLOOKUP(Calculation!D44,$B$67:$C$79,2,FALSE))</f>
        <v>FISHES</v>
      </c>
      <c r="F124" s="336" t="str">
        <f>IF(Calculation!E44="","",VLOOKUP(Calculation!E44,$B$67:$C$79,2,FALSE))</f>
        <v>10</v>
      </c>
      <c r="G124" s="336" t="str">
        <f>IF(Calculation!F44="","",VLOOKUP(Calculation!F44,$B$67:$C$79,2,FALSE))</f>
        <v>J</v>
      </c>
      <c r="H124" s="2"/>
      <c r="I124" s="28" t="str">
        <f>I107</f>
        <v>DRAGON</v>
      </c>
      <c r="J124" s="28">
        <f>IF(J107=Q107,0,1)</f>
        <v>0</v>
      </c>
      <c r="K124" s="28">
        <f>IF(K107=R107,0,1)</f>
        <v>0</v>
      </c>
      <c r="L124" s="28">
        <f>IF(L107=S107,0,1)</f>
        <v>0</v>
      </c>
      <c r="M124" s="28">
        <f>IF(M107=T107,0,1)</f>
        <v>0</v>
      </c>
      <c r="N124" s="28">
        <f>IF(N107=U107,0,1)</f>
        <v>0</v>
      </c>
    </row>
    <row r="125" spans="2:21">
      <c r="B125" s="226">
        <f t="shared" si="2"/>
        <v>41</v>
      </c>
      <c r="C125" s="336" t="str">
        <f>IF(Calculation!B45="","",VLOOKUP(Calculation!B45,$B$67:$C$79,2,FALSE))</f>
        <v>J</v>
      </c>
      <c r="D125" s="336" t="str">
        <f>IF(Calculation!C45="","",VLOOKUP(Calculation!C45,$B$67:$C$79,2,FALSE))</f>
        <v/>
      </c>
      <c r="E125" s="336" t="str">
        <f>IF(Calculation!D45="","",VLOOKUP(Calculation!D45,$B$67:$C$79,2,FALSE))</f>
        <v>J</v>
      </c>
      <c r="F125" s="336" t="str">
        <f>IF(Calculation!E45="","",VLOOKUP(Calculation!E45,$B$67:$C$79,2,FALSE))</f>
        <v>TURTLE</v>
      </c>
      <c r="G125" s="336" t="str">
        <f>IF(Calculation!F45="","",VLOOKUP(Calculation!F45,$B$67:$C$79,2,FALSE))</f>
        <v>FISHES</v>
      </c>
      <c r="I125" s="28" t="str">
        <f t="shared" ref="I125:I136" si="10">I108</f>
        <v>INGOTS</v>
      </c>
      <c r="J125" s="28">
        <f t="shared" ref="J125:N136" si="11">IF(J108=Q108,0,1)</f>
        <v>0</v>
      </c>
      <c r="K125" s="28">
        <f t="shared" si="11"/>
        <v>0</v>
      </c>
      <c r="L125" s="28">
        <f t="shared" si="11"/>
        <v>0</v>
      </c>
      <c r="M125" s="28">
        <f t="shared" si="11"/>
        <v>0</v>
      </c>
      <c r="N125" s="28">
        <f t="shared" si="11"/>
        <v>0</v>
      </c>
    </row>
    <row r="126" spans="2:21">
      <c r="B126" s="226">
        <f t="shared" si="2"/>
        <v>42</v>
      </c>
      <c r="C126" s="336" t="str">
        <f>IF(Calculation!B46="","",VLOOKUP(Calculation!B46,$B$67:$C$79,2,FALSE))</f>
        <v>FROG</v>
      </c>
      <c r="D126" s="336" t="str">
        <f>IF(Calculation!C46="","",VLOOKUP(Calculation!C46,$B$67:$C$79,2,FALSE))</f>
        <v/>
      </c>
      <c r="E126" s="336" t="str">
        <f>IF(Calculation!D46="","",VLOOKUP(Calculation!D46,$B$67:$C$79,2,FALSE))</f>
        <v>FISHES</v>
      </c>
      <c r="F126" s="336" t="str">
        <f>IF(Calculation!E46="","",VLOOKUP(Calculation!E46,$B$67:$C$79,2,FALSE))</f>
        <v>10</v>
      </c>
      <c r="G126" s="336" t="str">
        <f>IF(Calculation!F46="","",VLOOKUP(Calculation!F46,$B$67:$C$79,2,FALSE))</f>
        <v>Q</v>
      </c>
      <c r="I126" s="28" t="str">
        <f t="shared" si="10"/>
        <v>TURTLE</v>
      </c>
      <c r="J126" s="28">
        <f t="shared" si="11"/>
        <v>0</v>
      </c>
      <c r="K126" s="28">
        <f t="shared" si="11"/>
        <v>0</v>
      </c>
      <c r="L126" s="28">
        <f t="shared" si="11"/>
        <v>0</v>
      </c>
      <c r="M126" s="28">
        <f t="shared" si="11"/>
        <v>0</v>
      </c>
      <c r="N126" s="28">
        <f t="shared" si="11"/>
        <v>0</v>
      </c>
    </row>
    <row r="127" spans="2:21">
      <c r="B127" s="226">
        <f t="shared" si="2"/>
        <v>43</v>
      </c>
      <c r="C127" s="336" t="str">
        <f>IF(Calculation!B47="","",VLOOKUP(Calculation!B47,$B$67:$C$79,2,FALSE))</f>
        <v>9</v>
      </c>
      <c r="D127" s="336" t="str">
        <f>IF(Calculation!C47="","",VLOOKUP(Calculation!C47,$B$67:$C$79,2,FALSE))</f>
        <v/>
      </c>
      <c r="E127" s="336" t="str">
        <f>IF(Calculation!D47="","",VLOOKUP(Calculation!D47,$B$67:$C$79,2,FALSE))</f>
        <v>A</v>
      </c>
      <c r="F127" s="336" t="str">
        <f>IF(Calculation!E47="","",VLOOKUP(Calculation!E47,$B$67:$C$79,2,FALSE))</f>
        <v>K</v>
      </c>
      <c r="G127" s="336" t="str">
        <f>IF(Calculation!F47="","",VLOOKUP(Calculation!F47,$B$67:$C$79,2,FALSE))</f>
        <v>J</v>
      </c>
      <c r="I127" s="28" t="str">
        <f t="shared" si="10"/>
        <v>FROG</v>
      </c>
      <c r="J127" s="28">
        <f t="shared" si="11"/>
        <v>0</v>
      </c>
      <c r="K127" s="28">
        <f t="shared" si="11"/>
        <v>0</v>
      </c>
      <c r="L127" s="28">
        <f t="shared" si="11"/>
        <v>0</v>
      </c>
      <c r="M127" s="28">
        <f t="shared" si="11"/>
        <v>0</v>
      </c>
      <c r="N127" s="28">
        <f t="shared" si="11"/>
        <v>0</v>
      </c>
    </row>
    <row r="128" spans="2:21">
      <c r="B128" s="226">
        <f t="shared" si="2"/>
        <v>44</v>
      </c>
      <c r="C128" s="336" t="str">
        <f>IF(Calculation!B48="","",VLOOKUP(Calculation!B48,$B$67:$C$79,2,FALSE))</f>
        <v>COIN</v>
      </c>
      <c r="D128" s="336" t="str">
        <f>IF(Calculation!C48="","",VLOOKUP(Calculation!C48,$B$67:$C$79,2,FALSE))</f>
        <v/>
      </c>
      <c r="E128" s="336" t="str">
        <f>IF(Calculation!D48="","",VLOOKUP(Calculation!D48,$B$67:$C$79,2,FALSE))</f>
        <v>10</v>
      </c>
      <c r="F128" s="336" t="str">
        <f>IF(Calculation!E48="","",VLOOKUP(Calculation!E48,$B$67:$C$79,2,FALSE))</f>
        <v>FISHES</v>
      </c>
      <c r="G128" s="336" t="str">
        <f>IF(Calculation!F48="","",VLOOKUP(Calculation!F48,$B$67:$C$79,2,FALSE))</f>
        <v>A</v>
      </c>
      <c r="I128" s="28" t="str">
        <f t="shared" si="10"/>
        <v>FISHES</v>
      </c>
      <c r="J128" s="28">
        <f t="shared" si="11"/>
        <v>0</v>
      </c>
      <c r="K128" s="28">
        <f t="shared" si="11"/>
        <v>0</v>
      </c>
      <c r="L128" s="28">
        <f t="shared" si="11"/>
        <v>0</v>
      </c>
      <c r="M128" s="28">
        <f t="shared" si="11"/>
        <v>0</v>
      </c>
      <c r="N128" s="28">
        <f t="shared" si="11"/>
        <v>0</v>
      </c>
    </row>
    <row r="129" spans="2:16">
      <c r="B129" s="226">
        <f t="shared" si="2"/>
        <v>45</v>
      </c>
      <c r="C129" s="336" t="str">
        <f>IF(Calculation!B49="","",VLOOKUP(Calculation!B49,$B$67:$C$79,2,FALSE))</f>
        <v>J</v>
      </c>
      <c r="D129" s="336" t="str">
        <f>IF(Calculation!C49="","",VLOOKUP(Calculation!C49,$B$67:$C$79,2,FALSE))</f>
        <v/>
      </c>
      <c r="E129" s="336" t="str">
        <f>IF(Calculation!D49="","",VLOOKUP(Calculation!D49,$B$67:$C$79,2,FALSE))</f>
        <v/>
      </c>
      <c r="F129" s="336" t="str">
        <f>IF(Calculation!E49="","",VLOOKUP(Calculation!E49,$B$67:$C$79,2,FALSE))</f>
        <v>A</v>
      </c>
      <c r="G129" s="336" t="str">
        <f>IF(Calculation!F49="","",VLOOKUP(Calculation!F49,$B$67:$C$79,2,FALSE))</f>
        <v>FROG</v>
      </c>
      <c r="I129" s="28" t="str">
        <f t="shared" si="10"/>
        <v>COIN TREE</v>
      </c>
      <c r="J129" s="28">
        <f t="shared" si="11"/>
        <v>0</v>
      </c>
      <c r="K129" s="28">
        <f t="shared" si="11"/>
        <v>0</v>
      </c>
      <c r="L129" s="28">
        <f t="shared" si="11"/>
        <v>0</v>
      </c>
      <c r="M129" s="28">
        <f t="shared" si="11"/>
        <v>0</v>
      </c>
      <c r="N129" s="28">
        <f t="shared" si="11"/>
        <v>0</v>
      </c>
    </row>
    <row r="130" spans="2:16">
      <c r="B130" s="226">
        <f t="shared" si="2"/>
        <v>46</v>
      </c>
      <c r="C130" s="336" t="str">
        <f>IF(Calculation!B50="","",VLOOKUP(Calculation!B50,$B$67:$C$79,2,FALSE))</f>
        <v>A</v>
      </c>
      <c r="D130" s="336" t="str">
        <f>IF(Calculation!C50="","",VLOOKUP(Calculation!C50,$B$67:$C$79,2,FALSE))</f>
        <v/>
      </c>
      <c r="E130" s="336" t="str">
        <f>IF(Calculation!D50="","",VLOOKUP(Calculation!D50,$B$67:$C$79,2,FALSE))</f>
        <v/>
      </c>
      <c r="F130" s="336" t="str">
        <f>IF(Calculation!E50="","",VLOOKUP(Calculation!E50,$B$67:$C$79,2,FALSE))</f>
        <v>J</v>
      </c>
      <c r="G130" s="336" t="str">
        <f>IF(Calculation!F50="","",VLOOKUP(Calculation!F50,$B$67:$C$79,2,FALSE))</f>
        <v>Q</v>
      </c>
      <c r="I130" s="28" t="str">
        <f t="shared" si="10"/>
        <v>A</v>
      </c>
      <c r="J130" s="28">
        <f t="shared" si="11"/>
        <v>0</v>
      </c>
      <c r="K130" s="28">
        <f t="shared" si="11"/>
        <v>0</v>
      </c>
      <c r="L130" s="28">
        <f t="shared" si="11"/>
        <v>0</v>
      </c>
      <c r="M130" s="28">
        <f t="shared" si="11"/>
        <v>0</v>
      </c>
      <c r="N130" s="28">
        <f t="shared" si="11"/>
        <v>0</v>
      </c>
    </row>
    <row r="131" spans="2:16">
      <c r="B131" s="226">
        <f t="shared" si="2"/>
        <v>47</v>
      </c>
      <c r="C131" s="336" t="str">
        <f>IF(Calculation!B51="","",VLOOKUP(Calculation!B51,$B$67:$C$79,2,FALSE))</f>
        <v>9</v>
      </c>
      <c r="D131" s="336" t="str">
        <f>IF(Calculation!C51="","",VLOOKUP(Calculation!C51,$B$67:$C$79,2,FALSE))</f>
        <v/>
      </c>
      <c r="E131" s="336" t="str">
        <f>IF(Calculation!D51="","",VLOOKUP(Calculation!D51,$B$67:$C$79,2,FALSE))</f>
        <v/>
      </c>
      <c r="F131" s="336" t="str">
        <f>IF(Calculation!E51="","",VLOOKUP(Calculation!E51,$B$67:$C$79,2,FALSE))</f>
        <v>COIN TREE</v>
      </c>
      <c r="G131" s="336" t="str">
        <f>IF(Calculation!F51="","",VLOOKUP(Calculation!F51,$B$67:$C$79,2,FALSE))</f>
        <v/>
      </c>
      <c r="I131" s="28" t="str">
        <f t="shared" si="10"/>
        <v>K</v>
      </c>
      <c r="J131" s="28">
        <f t="shared" si="11"/>
        <v>0</v>
      </c>
      <c r="K131" s="28">
        <f t="shared" si="11"/>
        <v>0</v>
      </c>
      <c r="L131" s="28">
        <f t="shared" si="11"/>
        <v>0</v>
      </c>
      <c r="M131" s="28">
        <f t="shared" si="11"/>
        <v>0</v>
      </c>
      <c r="N131" s="28">
        <f t="shared" si="11"/>
        <v>0</v>
      </c>
    </row>
    <row r="132" spans="2:16">
      <c r="B132" s="226">
        <f t="shared" si="2"/>
        <v>48</v>
      </c>
      <c r="C132" s="336" t="str">
        <f>IF(Calculation!B52="","",VLOOKUP(Calculation!B52,$B$67:$C$79,2,FALSE))</f>
        <v>FISHES</v>
      </c>
      <c r="D132" s="336" t="str">
        <f>IF(Calculation!C52="","",VLOOKUP(Calculation!C52,$B$67:$C$79,2,FALSE))</f>
        <v/>
      </c>
      <c r="E132" s="336" t="str">
        <f>IF(Calculation!D52="","",VLOOKUP(Calculation!D52,$B$67:$C$79,2,FALSE))</f>
        <v/>
      </c>
      <c r="F132" s="336" t="str">
        <f>IF(Calculation!E52="","",VLOOKUP(Calculation!E52,$B$67:$C$79,2,FALSE))</f>
        <v>K</v>
      </c>
      <c r="G132" s="336" t="str">
        <f>IF(Calculation!F52="","",VLOOKUP(Calculation!F52,$B$67:$C$79,2,FALSE))</f>
        <v/>
      </c>
      <c r="I132" s="28" t="str">
        <f t="shared" si="10"/>
        <v>Q</v>
      </c>
      <c r="J132" s="28">
        <f t="shared" si="11"/>
        <v>0</v>
      </c>
      <c r="K132" s="28">
        <f t="shared" si="11"/>
        <v>0</v>
      </c>
      <c r="L132" s="28">
        <f t="shared" si="11"/>
        <v>0</v>
      </c>
      <c r="M132" s="28">
        <f t="shared" si="11"/>
        <v>0</v>
      </c>
      <c r="N132" s="28">
        <f t="shared" si="11"/>
        <v>0</v>
      </c>
    </row>
    <row r="133" spans="2:16">
      <c r="B133" s="226">
        <f t="shared" si="2"/>
        <v>49</v>
      </c>
      <c r="C133" s="336" t="str">
        <f>IF(Calculation!B53="","",VLOOKUP(Calculation!B53,$B$67:$C$79,2,FALSE))</f>
        <v>J</v>
      </c>
      <c r="D133" s="336" t="str">
        <f>IF(Calculation!C53="","",VLOOKUP(Calculation!C53,$B$67:$C$79,2,FALSE))</f>
        <v/>
      </c>
      <c r="E133" s="336" t="str">
        <f>IF(Calculation!D53="","",VLOOKUP(Calculation!D53,$B$67:$C$79,2,FALSE))</f>
        <v/>
      </c>
      <c r="F133" s="336" t="str">
        <f>IF(Calculation!E53="","",VLOOKUP(Calculation!E53,$B$67:$C$79,2,FALSE))</f>
        <v>9</v>
      </c>
      <c r="G133" s="336" t="str">
        <f>IF(Calculation!F53="","",VLOOKUP(Calculation!F53,$B$67:$C$79,2,FALSE))</f>
        <v/>
      </c>
      <c r="I133" s="28" t="str">
        <f t="shared" si="10"/>
        <v>J</v>
      </c>
      <c r="J133" s="28">
        <f t="shared" si="11"/>
        <v>0</v>
      </c>
      <c r="K133" s="28">
        <f t="shared" si="11"/>
        <v>0</v>
      </c>
      <c r="L133" s="28">
        <f t="shared" si="11"/>
        <v>0</v>
      </c>
      <c r="M133" s="28">
        <f t="shared" si="11"/>
        <v>0</v>
      </c>
      <c r="N133" s="28">
        <f t="shared" si="11"/>
        <v>0</v>
      </c>
    </row>
    <row r="134" spans="2:16">
      <c r="B134" s="226">
        <f t="shared" si="2"/>
        <v>50</v>
      </c>
      <c r="C134" s="336" t="str">
        <f>IF(Calculation!B54="","",VLOOKUP(Calculation!B54,$B$67:$C$79,2,FALSE))</f>
        <v>9</v>
      </c>
      <c r="D134" s="336" t="str">
        <f>IF(Calculation!C54="","",VLOOKUP(Calculation!C54,$B$67:$C$79,2,FALSE))</f>
        <v/>
      </c>
      <c r="E134" s="336" t="str">
        <f>IF(Calculation!D54="","",VLOOKUP(Calculation!D54,$B$67:$C$79,2,FALSE))</f>
        <v/>
      </c>
      <c r="F134" s="336" t="str">
        <f>IF(Calculation!E54="","",VLOOKUP(Calculation!E54,$B$67:$C$79,2,FALSE))</f>
        <v>J</v>
      </c>
      <c r="G134" s="336" t="str">
        <f>IF(Calculation!F54="","",VLOOKUP(Calculation!F54,$B$67:$C$79,2,FALSE))</f>
        <v/>
      </c>
      <c r="I134" s="28" t="str">
        <f t="shared" si="10"/>
        <v>10</v>
      </c>
      <c r="J134" s="28">
        <f t="shared" si="11"/>
        <v>0</v>
      </c>
      <c r="K134" s="28">
        <f t="shared" si="11"/>
        <v>0</v>
      </c>
      <c r="L134" s="28">
        <f t="shared" si="11"/>
        <v>0</v>
      </c>
      <c r="M134" s="28">
        <f t="shared" si="11"/>
        <v>0</v>
      </c>
      <c r="N134" s="28">
        <f t="shared" si="11"/>
        <v>0</v>
      </c>
    </row>
    <row r="135" spans="2:16">
      <c r="B135" s="226">
        <f t="shared" si="2"/>
        <v>51</v>
      </c>
      <c r="C135" s="336" t="str">
        <f>IF(Calculation!B55="","",VLOOKUP(Calculation!B55,$B$67:$C$79,2,FALSE))</f>
        <v>COIN TREE</v>
      </c>
      <c r="D135" s="336" t="str">
        <f>IF(Calculation!C55="","",VLOOKUP(Calculation!C55,$B$67:$C$79,2,FALSE))</f>
        <v/>
      </c>
      <c r="E135" s="336" t="str">
        <f>IF(Calculation!D55="","",VLOOKUP(Calculation!D55,$B$67:$C$79,2,FALSE))</f>
        <v/>
      </c>
      <c r="F135" s="336" t="str">
        <f>IF(Calculation!E55="","",VLOOKUP(Calculation!E55,$B$67:$C$79,2,FALSE))</f>
        <v>FISHES</v>
      </c>
      <c r="G135" s="336" t="str">
        <f>IF(Calculation!F55="","",VLOOKUP(Calculation!F55,$B$67:$C$79,2,FALSE))</f>
        <v/>
      </c>
      <c r="I135" s="28" t="str">
        <f t="shared" si="10"/>
        <v>9</v>
      </c>
      <c r="J135" s="28">
        <f t="shared" si="11"/>
        <v>0</v>
      </c>
      <c r="K135" s="28">
        <f t="shared" si="11"/>
        <v>0</v>
      </c>
      <c r="L135" s="28">
        <f t="shared" si="11"/>
        <v>0</v>
      </c>
      <c r="M135" s="28">
        <f t="shared" si="11"/>
        <v>0</v>
      </c>
      <c r="N135" s="28">
        <f t="shared" si="11"/>
        <v>0</v>
      </c>
    </row>
    <row r="136" spans="2:16">
      <c r="B136" s="226">
        <f t="shared" si="2"/>
        <v>52</v>
      </c>
      <c r="C136" s="336" t="str">
        <f>IF(Calculation!B56="","",VLOOKUP(Calculation!B56,$B$67:$C$79,2,FALSE))</f>
        <v>FROG</v>
      </c>
      <c r="D136" s="336" t="str">
        <f>IF(Calculation!C56="","",VLOOKUP(Calculation!C56,$B$67:$C$79,2,FALSE))</f>
        <v/>
      </c>
      <c r="E136" s="336" t="str">
        <f>IF(Calculation!D56="","",VLOOKUP(Calculation!D56,$B$67:$C$79,2,FALSE))</f>
        <v/>
      </c>
      <c r="F136" s="336" t="str">
        <f>IF(Calculation!E56="","",VLOOKUP(Calculation!E56,$B$67:$C$79,2,FALSE))</f>
        <v>9</v>
      </c>
      <c r="G136" s="336" t="str">
        <f>IF(Calculation!F56="","",VLOOKUP(Calculation!F56,$B$67:$C$79,2,FALSE))</f>
        <v/>
      </c>
      <c r="I136" s="28" t="str">
        <f t="shared" si="10"/>
        <v>COIN</v>
      </c>
      <c r="J136" s="28">
        <f t="shared" si="11"/>
        <v>0</v>
      </c>
      <c r="K136" s="28">
        <f t="shared" si="11"/>
        <v>0</v>
      </c>
      <c r="L136" s="28">
        <f t="shared" si="11"/>
        <v>0</v>
      </c>
      <c r="M136" s="28">
        <f t="shared" si="11"/>
        <v>0</v>
      </c>
      <c r="N136" s="28">
        <f t="shared" si="11"/>
        <v>0</v>
      </c>
    </row>
    <row r="137" spans="2:16">
      <c r="B137" s="226">
        <f t="shared" si="2"/>
        <v>53</v>
      </c>
      <c r="C137" s="336" t="str">
        <f>IF(Calculation!B57="","",VLOOKUP(Calculation!B57,$B$67:$C$79,2,FALSE))</f>
        <v/>
      </c>
      <c r="D137" s="336" t="str">
        <f>IF(Calculation!C57="","",VLOOKUP(Calculation!C57,$B$67:$C$79,2,FALSE))</f>
        <v/>
      </c>
      <c r="E137" s="336" t="str">
        <f>IF(Calculation!D57="","",VLOOKUP(Calculation!D57,$B$67:$C$79,2,FALSE))</f>
        <v/>
      </c>
      <c r="F137" s="336" t="str">
        <f>IF(Calculation!E57="","",VLOOKUP(Calculation!E57,$B$67:$C$79,2,FALSE))</f>
        <v>J</v>
      </c>
      <c r="G137" s="336" t="str">
        <f>IF(Calculation!F57="","",VLOOKUP(Calculation!F57,$B$67:$C$79,2,FALSE))</f>
        <v/>
      </c>
      <c r="I137" s="227" t="s">
        <v>334</v>
      </c>
      <c r="J137" s="28">
        <f>IF(J120=Q120,0,1)</f>
        <v>0</v>
      </c>
      <c r="K137" s="28">
        <f>IF(K120=R120,0,1)</f>
        <v>0</v>
      </c>
      <c r="L137" s="28">
        <f>IF(L120=S120,0,1)</f>
        <v>0</v>
      </c>
      <c r="M137" s="28">
        <f>IF(M120=T120,0,1)</f>
        <v>0</v>
      </c>
      <c r="N137" s="28">
        <f>IF(N120=U120,0,1)</f>
        <v>0</v>
      </c>
      <c r="P137" s="2">
        <f>SUM(J124:N137)</f>
        <v>0</v>
      </c>
    </row>
    <row r="138" spans="2:16">
      <c r="B138" s="226">
        <f t="shared" si="2"/>
        <v>54</v>
      </c>
      <c r="C138" s="336" t="str">
        <f>IF(Calculation!B58="","",VLOOKUP(Calculation!B58,$B$67:$C$79,2,FALSE))</f>
        <v/>
      </c>
      <c r="D138" s="336" t="str">
        <f>IF(Calculation!C58="","",VLOOKUP(Calculation!C58,$B$67:$C$79,2,FALSE))</f>
        <v/>
      </c>
      <c r="E138" s="336" t="str">
        <f>IF(Calculation!D58="","",VLOOKUP(Calculation!D58,$B$67:$C$79,2,FALSE))</f>
        <v/>
      </c>
      <c r="F138" s="336" t="str">
        <f>IF(Calculation!E58="","",VLOOKUP(Calculation!E58,$B$67:$C$79,2,FALSE))</f>
        <v>10</v>
      </c>
      <c r="G138" s="336" t="str">
        <f>IF(Calculation!F58="","",VLOOKUP(Calculation!F58,$B$67:$C$79,2,FALSE))</f>
        <v/>
      </c>
    </row>
    <row r="139" spans="2:16">
      <c r="B139" s="226">
        <f t="shared" si="2"/>
        <v>55</v>
      </c>
      <c r="C139" s="336" t="str">
        <f>IF(Calculation!B59="","",VLOOKUP(Calculation!B59,$B$67:$C$79,2,FALSE))</f>
        <v/>
      </c>
      <c r="D139" s="336" t="str">
        <f>IF(Calculation!C59="","",VLOOKUP(Calculation!C59,$B$67:$C$79,2,FALSE))</f>
        <v/>
      </c>
      <c r="E139" s="336" t="str">
        <f>IF(Calculation!D59="","",VLOOKUP(Calculation!D59,$B$67:$C$79,2,FALSE))</f>
        <v/>
      </c>
      <c r="F139" s="336" t="str">
        <f>IF(Calculation!E59="","",VLOOKUP(Calculation!E59,$B$67:$C$79,2,FALSE))</f>
        <v>INGOTS</v>
      </c>
      <c r="G139" s="336" t="str">
        <f>IF(Calculation!F59="","",VLOOKUP(Calculation!F59,$B$67:$C$79,2,FALSE))</f>
        <v/>
      </c>
    </row>
    <row r="140" spans="2:16">
      <c r="B140" s="226">
        <f t="shared" si="2"/>
        <v>56</v>
      </c>
      <c r="C140" s="336" t="str">
        <f>IF(Calculation!B60="","",VLOOKUP(Calculation!B60,$B$67:$C$79,2,FALSE))</f>
        <v/>
      </c>
      <c r="D140" s="336" t="str">
        <f>IF(Calculation!C60="","",VLOOKUP(Calculation!C60,$B$67:$C$79,2,FALSE))</f>
        <v/>
      </c>
      <c r="E140" s="336" t="str">
        <f>IF(Calculation!D60="","",VLOOKUP(Calculation!D60,$B$67:$C$79,2,FALSE))</f>
        <v/>
      </c>
      <c r="F140" s="336" t="str">
        <f>IF(Calculation!E60="","",VLOOKUP(Calculation!E60,$B$67:$C$79,2,FALSE))</f>
        <v>K</v>
      </c>
      <c r="G140" s="336" t="str">
        <f>IF(Calculation!F60="","",VLOOKUP(Calculation!F60,$B$67:$C$79,2,FALSE))</f>
        <v/>
      </c>
    </row>
    <row r="141" spans="2:16">
      <c r="B141" s="226">
        <f t="shared" si="2"/>
        <v>57</v>
      </c>
      <c r="C141" s="336" t="str">
        <f>IF(Calculation!B61="","",VLOOKUP(Calculation!B61,$B$67:$C$79,2,FALSE))</f>
        <v/>
      </c>
      <c r="D141" s="336" t="str">
        <f>IF(Calculation!C61="","",VLOOKUP(Calculation!C61,$B$67:$C$79,2,FALSE))</f>
        <v/>
      </c>
      <c r="E141" s="336" t="str">
        <f>IF(Calculation!D61="","",VLOOKUP(Calculation!D61,$B$67:$C$79,2,FALSE))</f>
        <v/>
      </c>
      <c r="F141" s="336" t="str">
        <f>IF(Calculation!E61="","",VLOOKUP(Calculation!E61,$B$67:$C$79,2,FALSE))</f>
        <v>COIN TREE</v>
      </c>
      <c r="G141" s="336" t="str">
        <f>IF(Calculation!F61="","",VLOOKUP(Calculation!F61,$B$67:$C$79,2,FALSE))</f>
        <v/>
      </c>
    </row>
    <row r="142" spans="2:16">
      <c r="B142" s="226">
        <f t="shared" si="2"/>
        <v>58</v>
      </c>
      <c r="C142" s="336" t="str">
        <f>IF(Calculation!B62="","",VLOOKUP(Calculation!B62,$B$67:$C$79,2,FALSE))</f>
        <v/>
      </c>
      <c r="D142" s="336" t="str">
        <f>IF(Calculation!C62="","",VLOOKUP(Calculation!C62,$B$67:$C$79,2,FALSE))</f>
        <v/>
      </c>
      <c r="E142" s="336" t="str">
        <f>IF(Calculation!D62="","",VLOOKUP(Calculation!D62,$B$67:$C$79,2,FALSE))</f>
        <v/>
      </c>
      <c r="F142" s="336" t="str">
        <f>IF(Calculation!E62="","",VLOOKUP(Calculation!E62,$B$67:$C$79,2,FALSE))</f>
        <v>K</v>
      </c>
      <c r="G142" s="336" t="str">
        <f>IF(Calculation!F62="","",VLOOKUP(Calculation!F62,$B$67:$C$79,2,FALSE))</f>
        <v/>
      </c>
    </row>
    <row r="143" spans="2:16">
      <c r="B143" s="226">
        <f t="shared" si="2"/>
        <v>59</v>
      </c>
      <c r="C143" s="336" t="str">
        <f>IF(Calculation!B63="","",VLOOKUP(Calculation!B63,$B$67:$C$79,2,FALSE))</f>
        <v/>
      </c>
      <c r="D143" s="336" t="str">
        <f>IF(Calculation!C63="","",VLOOKUP(Calculation!C63,$B$67:$C$79,2,FALSE))</f>
        <v/>
      </c>
      <c r="E143" s="336" t="str">
        <f>IF(Calculation!D63="","",VLOOKUP(Calculation!D63,$B$67:$C$79,2,FALSE))</f>
        <v/>
      </c>
      <c r="F143" s="336" t="str">
        <f>IF(Calculation!E63="","",VLOOKUP(Calculation!E63,$B$67:$C$79,2,FALSE))</f>
        <v>FISHES</v>
      </c>
      <c r="G143" s="336" t="str">
        <f>IF(Calculation!F63="","",VLOOKUP(Calculation!F63,$B$67:$C$79,2,FALSE))</f>
        <v/>
      </c>
    </row>
    <row r="144" spans="2:16">
      <c r="B144" s="226">
        <f t="shared" si="2"/>
        <v>60</v>
      </c>
      <c r="C144" s="336" t="str">
        <f>IF(Calculation!B64="","",VLOOKUP(Calculation!B64,$B$67:$C$79,2,FALSE))</f>
        <v/>
      </c>
      <c r="D144" s="336" t="str">
        <f>IF(Calculation!C64="","",VLOOKUP(Calculation!C64,$B$67:$C$79,2,FALSE))</f>
        <v/>
      </c>
      <c r="E144" s="336" t="str">
        <f>IF(Calculation!D64="","",VLOOKUP(Calculation!D64,$B$67:$C$79,2,FALSE))</f>
        <v/>
      </c>
      <c r="F144" s="336" t="str">
        <f>IF(Calculation!E64="","",VLOOKUP(Calculation!E64,$B$67:$C$79,2,FALSE))</f>
        <v>J</v>
      </c>
      <c r="G144" s="336" t="str">
        <f>IF(Calculation!F64="","",VLOOKUP(Calculation!F64,$B$67:$C$79,2,FALSE))</f>
        <v/>
      </c>
    </row>
    <row r="145" spans="2:7">
      <c r="B145" s="226">
        <f t="shared" si="2"/>
        <v>61</v>
      </c>
      <c r="C145" s="336" t="str">
        <f>IF(Calculation!B65="","",VLOOKUP(Calculation!B65,$B$67:$C$79,2,FALSE))</f>
        <v/>
      </c>
      <c r="D145" s="336" t="str">
        <f>IF(Calculation!C65="","",VLOOKUP(Calculation!C65,$B$67:$C$79,2,FALSE))</f>
        <v/>
      </c>
      <c r="E145" s="336" t="str">
        <f>IF(Calculation!D65="","",VLOOKUP(Calculation!D65,$B$67:$C$79,2,FALSE))</f>
        <v/>
      </c>
      <c r="F145" s="336" t="str">
        <f>IF(Calculation!E65="","",VLOOKUP(Calculation!E65,$B$67:$C$79,2,FALSE))</f>
        <v>9</v>
      </c>
      <c r="G145" s="336" t="str">
        <f>IF(Calculation!F65="","",VLOOKUP(Calculation!F65,$B$67:$C$79,2,FALSE))</f>
        <v/>
      </c>
    </row>
    <row r="146" spans="2:7">
      <c r="B146" s="226">
        <f t="shared" si="2"/>
        <v>62</v>
      </c>
      <c r="C146" s="336" t="str">
        <f>IF(Calculation!B66="","",VLOOKUP(Calculation!B66,$B$67:$C$79,2,FALSE))</f>
        <v/>
      </c>
      <c r="D146" s="336" t="str">
        <f>IF(Calculation!C66="","",VLOOKUP(Calculation!C66,$B$67:$C$79,2,FALSE))</f>
        <v/>
      </c>
      <c r="E146" s="336" t="str">
        <f>IF(Calculation!D66="","",VLOOKUP(Calculation!D66,$B$67:$C$79,2,FALSE))</f>
        <v/>
      </c>
      <c r="F146" s="336" t="str">
        <f>IF(Calculation!E66="","",VLOOKUP(Calculation!E66,$B$67:$C$79,2,FALSE))</f>
        <v>10</v>
      </c>
      <c r="G146" s="336" t="str">
        <f>IF(Calculation!F66="","",VLOOKUP(Calculation!F66,$B$67:$C$79,2,FALSE))</f>
        <v/>
      </c>
    </row>
    <row r="147" spans="2:7">
      <c r="B147" s="226">
        <f t="shared" si="2"/>
        <v>63</v>
      </c>
      <c r="C147" s="336" t="str">
        <f>IF(Calculation!B67="","",VLOOKUP(Calculation!B67,$B$67:$C$79,2,FALSE))</f>
        <v/>
      </c>
      <c r="D147" s="336" t="str">
        <f>IF(Calculation!C67="","",VLOOKUP(Calculation!C67,$B$67:$C$79,2,FALSE))</f>
        <v/>
      </c>
      <c r="E147" s="336" t="str">
        <f>IF(Calculation!D67="","",VLOOKUP(Calculation!D67,$B$67:$C$79,2,FALSE))</f>
        <v/>
      </c>
      <c r="F147" s="336" t="str">
        <f>IF(Calculation!E67="","",VLOOKUP(Calculation!E67,$B$67:$C$79,2,FALSE))</f>
        <v>COIN TREE</v>
      </c>
      <c r="G147" s="336" t="str">
        <f>IF(Calculation!F67="","",VLOOKUP(Calculation!F67,$B$67:$C$79,2,FALSE))</f>
        <v/>
      </c>
    </row>
    <row r="148" spans="2:7">
      <c r="B148" s="226">
        <f t="shared" si="2"/>
        <v>64</v>
      </c>
      <c r="C148" s="336" t="str">
        <f>IF(Calculation!B68="","",VLOOKUP(Calculation!B68,$B$67:$C$79,2,FALSE))</f>
        <v/>
      </c>
      <c r="D148" s="336" t="str">
        <f>IF(Calculation!C68="","",VLOOKUP(Calculation!C68,$B$67:$C$79,2,FALSE))</f>
        <v/>
      </c>
      <c r="E148" s="336" t="str">
        <f>IF(Calculation!D68="","",VLOOKUP(Calculation!D68,$B$67:$C$79,2,FALSE))</f>
        <v/>
      </c>
      <c r="F148" s="336" t="str">
        <f>IF(Calculation!E68="","",VLOOKUP(Calculation!E68,$B$67:$C$79,2,FALSE))</f>
        <v>K</v>
      </c>
      <c r="G148" s="336" t="str">
        <f>IF(Calculation!F68="","",VLOOKUP(Calculation!F68,$B$67:$C$79,2,FALSE))</f>
        <v/>
      </c>
    </row>
    <row r="149" spans="2:7">
      <c r="B149" s="226">
        <f t="shared" si="2"/>
        <v>65</v>
      </c>
      <c r="C149" s="336" t="str">
        <f>IF(Calculation!B69="","",VLOOKUP(Calculation!B69,$B$67:$C$79,2,FALSE))</f>
        <v/>
      </c>
      <c r="D149" s="336" t="str">
        <f>IF(Calculation!C69="","",VLOOKUP(Calculation!C69,$B$67:$C$79,2,FALSE))</f>
        <v/>
      </c>
      <c r="E149" s="336" t="str">
        <f>IF(Calculation!D69="","",VLOOKUP(Calculation!D69,$B$67:$C$79,2,FALSE))</f>
        <v/>
      </c>
      <c r="F149" s="336" t="str">
        <f>IF(Calculation!E69="","",VLOOKUP(Calculation!E69,$B$67:$C$79,2,FALSE))</f>
        <v>Q</v>
      </c>
      <c r="G149" s="336" t="str">
        <f>IF(Calculation!F69="","",VLOOKUP(Calculation!F69,$B$67:$C$79,2,FALSE))</f>
        <v/>
      </c>
    </row>
    <row r="150" spans="2:7">
      <c r="B150" s="226">
        <f t="shared" ref="B150:B154" si="12">B149+1</f>
        <v>66</v>
      </c>
      <c r="C150" s="336" t="str">
        <f>IF(Calculation!B70="","",VLOOKUP(Calculation!B70,$B$67:$C$79,2,FALSE))</f>
        <v/>
      </c>
      <c r="D150" s="336" t="str">
        <f>IF(Calculation!C70="","",VLOOKUP(Calculation!C70,$B$67:$C$79,2,FALSE))</f>
        <v/>
      </c>
      <c r="E150" s="336" t="str">
        <f>IF(Calculation!D70="","",VLOOKUP(Calculation!D70,$B$67:$C$79,2,FALSE))</f>
        <v/>
      </c>
      <c r="F150" s="336" t="str">
        <f>IF(Calculation!E70="","",VLOOKUP(Calculation!E70,$B$67:$C$79,2,FALSE))</f>
        <v>J</v>
      </c>
      <c r="G150" s="336" t="str">
        <f>IF(Calculation!F70="","",VLOOKUP(Calculation!F70,$B$67:$C$79,2,FALSE))</f>
        <v/>
      </c>
    </row>
    <row r="151" spans="2:7">
      <c r="B151" s="226">
        <f t="shared" si="12"/>
        <v>67</v>
      </c>
      <c r="C151" s="336" t="str">
        <f>IF(Calculation!B71="","",VLOOKUP(Calculation!B71,$B$67:$C$79,2,FALSE))</f>
        <v/>
      </c>
      <c r="D151" s="336" t="str">
        <f>IF(Calculation!C71="","",VLOOKUP(Calculation!C71,$B$67:$C$79,2,FALSE))</f>
        <v/>
      </c>
      <c r="E151" s="336" t="str">
        <f>IF(Calculation!D71="","",VLOOKUP(Calculation!D71,$B$67:$C$79,2,FALSE))</f>
        <v/>
      </c>
      <c r="F151" s="336" t="str">
        <f>IF(Calculation!E71="","",VLOOKUP(Calculation!E71,$B$67:$C$79,2,FALSE))</f>
        <v>FISHES</v>
      </c>
      <c r="G151" s="336" t="str">
        <f>IF(Calculation!F71="","",VLOOKUP(Calculation!F71,$B$67:$C$79,2,FALSE))</f>
        <v/>
      </c>
    </row>
    <row r="152" spans="2:7">
      <c r="B152" s="226">
        <f t="shared" si="12"/>
        <v>68</v>
      </c>
      <c r="C152" s="336" t="str">
        <f>IF(Calculation!B72="","",VLOOKUP(Calculation!B72,$B$67:$C$79,2,FALSE))</f>
        <v/>
      </c>
      <c r="D152" s="336" t="str">
        <f>IF(Calculation!C72="","",VLOOKUP(Calculation!C72,$B$67:$C$79,2,FALSE))</f>
        <v/>
      </c>
      <c r="E152" s="336" t="str">
        <f>IF(Calculation!D72="","",VLOOKUP(Calculation!D72,$B$67:$C$79,2,FALSE))</f>
        <v/>
      </c>
      <c r="F152" s="336" t="str">
        <f>IF(Calculation!E72="","",VLOOKUP(Calculation!E72,$B$67:$C$79,2,FALSE))</f>
        <v>9</v>
      </c>
      <c r="G152" s="336" t="str">
        <f>IF(Calculation!F72="","",VLOOKUP(Calculation!F72,$B$67:$C$79,2,FALSE))</f>
        <v/>
      </c>
    </row>
    <row r="153" spans="2:7">
      <c r="B153" s="226">
        <f t="shared" si="12"/>
        <v>69</v>
      </c>
      <c r="C153" s="336" t="str">
        <f>IF(Calculation!B73="","",VLOOKUP(Calculation!B73,$B$67:$C$79,2,FALSE))</f>
        <v/>
      </c>
      <c r="D153" s="336" t="str">
        <f>IF(Calculation!C73="","",VLOOKUP(Calculation!C73,$B$67:$C$79,2,FALSE))</f>
        <v/>
      </c>
      <c r="E153" s="336" t="str">
        <f>IF(Calculation!D73="","",VLOOKUP(Calculation!D73,$B$67:$C$79,2,FALSE))</f>
        <v/>
      </c>
      <c r="F153" s="336" t="str">
        <f>IF(Calculation!E73="","",VLOOKUP(Calculation!E73,$B$67:$C$79,2,FALSE))</f>
        <v>J</v>
      </c>
      <c r="G153" s="336" t="str">
        <f>IF(Calculation!F73="","",VLOOKUP(Calculation!F73,$B$67:$C$79,2,FALSE))</f>
        <v/>
      </c>
    </row>
    <row r="154" spans="2:7">
      <c r="B154" s="226">
        <f t="shared" si="12"/>
        <v>70</v>
      </c>
      <c r="C154" s="336" t="str">
        <f>IF(Calculation!B74="","",VLOOKUP(Calculation!B74,$B$67:$C$79,2,FALSE))</f>
        <v/>
      </c>
      <c r="D154" s="336" t="str">
        <f>IF(Calculation!C74="","",VLOOKUP(Calculation!C74,$B$67:$C$79,2,FALSE))</f>
        <v/>
      </c>
      <c r="E154" s="336" t="str">
        <f>IF(Calculation!D74="","",VLOOKUP(Calculation!D74,$B$67:$C$79,2,FALSE))</f>
        <v/>
      </c>
      <c r="F154" s="336" t="str">
        <f>IF(Calculation!E74="","",VLOOKUP(Calculation!E74,$B$67:$C$79,2,FALSE))</f>
        <v>INGOTS</v>
      </c>
      <c r="G154" s="336" t="str">
        <f>IF(Calculation!F74="","",VLOOKUP(Calculation!F74,$B$67:$C$79,2,FALSE))</f>
        <v/>
      </c>
    </row>
    <row r="156" spans="2:7">
      <c r="B156" s="43" t="s">
        <v>336</v>
      </c>
    </row>
    <row r="157" spans="2:7">
      <c r="B157" s="226" t="s">
        <v>321</v>
      </c>
      <c r="C157" s="227" t="s">
        <v>322</v>
      </c>
      <c r="D157" s="227" t="s">
        <v>323</v>
      </c>
      <c r="E157" s="227" t="s">
        <v>324</v>
      </c>
      <c r="F157" s="227" t="s">
        <v>325</v>
      </c>
      <c r="G157" s="227" t="s">
        <v>326</v>
      </c>
    </row>
    <row r="158" spans="2:7">
      <c r="B158" s="226">
        <f>Calculation!A4</f>
        <v>0</v>
      </c>
      <c r="C158" s="336" t="str">
        <f>IF(Calculation!T4="","",VLOOKUP(Calculation!T4,$B$67:$C$79,2,FALSE))</f>
        <v>COIN</v>
      </c>
      <c r="D158" s="336" t="str">
        <f>IF(Calculation!U4="","",VLOOKUP(Calculation!U4,$B$67:$C$79,2,FALSE))</f>
        <v>DRAGON</v>
      </c>
      <c r="E158" s="336" t="str">
        <f>IF(Calculation!V4="","",VLOOKUP(Calculation!V4,$B$67:$C$79,2,FALSE))</f>
        <v>DRAGON</v>
      </c>
      <c r="F158" s="336" t="str">
        <f>IF(Calculation!W4="","",VLOOKUP(Calculation!W4,$B$67:$C$79,2,FALSE))</f>
        <v>DRAGON</v>
      </c>
      <c r="G158" s="336" t="str">
        <f>IF(Calculation!X4="","",VLOOKUP(Calculation!X4,$B$67:$C$79,2,FALSE))</f>
        <v>COIN</v>
      </c>
    </row>
    <row r="159" spans="2:7">
      <c r="B159" s="226">
        <f>B158+1</f>
        <v>1</v>
      </c>
      <c r="C159" s="336" t="str">
        <f>IF(Calculation!T5="","",VLOOKUP(Calculation!T5,$B$67:$C$79,2,FALSE))</f>
        <v>Q</v>
      </c>
      <c r="D159" s="336" t="str">
        <f>IF(Calculation!U5="","",VLOOKUP(Calculation!U5,$B$67:$C$79,2,FALSE))</f>
        <v>9</v>
      </c>
      <c r="E159" s="336" t="str">
        <f>IF(Calculation!V5="","",VLOOKUP(Calculation!V5,$B$67:$C$79,2,FALSE))</f>
        <v>10</v>
      </c>
      <c r="F159" s="336" t="str">
        <f>IF(Calculation!W5="","",VLOOKUP(Calculation!W5,$B$67:$C$79,2,FALSE))</f>
        <v>9</v>
      </c>
      <c r="G159" s="336" t="str">
        <f>IF(Calculation!X5="","",VLOOKUP(Calculation!X5,$B$67:$C$79,2,FALSE))</f>
        <v>Q</v>
      </c>
    </row>
    <row r="160" spans="2:7">
      <c r="B160" s="226">
        <f t="shared" ref="B160:B223" si="13">B159+1</f>
        <v>2</v>
      </c>
      <c r="C160" s="336" t="str">
        <f>IF(Calculation!T6="","",VLOOKUP(Calculation!T6,$B$67:$C$79,2,FALSE))</f>
        <v>FROG</v>
      </c>
      <c r="D160" s="336" t="str">
        <f>IF(Calculation!U6="","",VLOOKUP(Calculation!U6,$B$67:$C$79,2,FALSE))</f>
        <v>INGOTS</v>
      </c>
      <c r="E160" s="336" t="str">
        <f>IF(Calculation!V6="","",VLOOKUP(Calculation!V6,$B$67:$C$79,2,FALSE))</f>
        <v>Q</v>
      </c>
      <c r="F160" s="336" t="str">
        <f>IF(Calculation!W6="","",VLOOKUP(Calculation!W6,$B$67:$C$79,2,FALSE))</f>
        <v>J</v>
      </c>
      <c r="G160" s="336" t="str">
        <f>IF(Calculation!X6="","",VLOOKUP(Calculation!X6,$B$67:$C$79,2,FALSE))</f>
        <v>A</v>
      </c>
    </row>
    <row r="161" spans="2:7">
      <c r="B161" s="226">
        <f t="shared" si="13"/>
        <v>3</v>
      </c>
      <c r="C161" s="336" t="str">
        <f>IF(Calculation!T7="","",VLOOKUP(Calculation!T7,$B$67:$C$79,2,FALSE))</f>
        <v>9</v>
      </c>
      <c r="D161" s="336" t="str">
        <f>IF(Calculation!U7="","",VLOOKUP(Calculation!U7,$B$67:$C$79,2,FALSE))</f>
        <v>K</v>
      </c>
      <c r="E161" s="336" t="str">
        <f>IF(Calculation!V7="","",VLOOKUP(Calculation!V7,$B$67:$C$79,2,FALSE))</f>
        <v>COIN</v>
      </c>
      <c r="F161" s="336" t="str">
        <f>IF(Calculation!W7="","",VLOOKUP(Calculation!W7,$B$67:$C$79,2,FALSE))</f>
        <v>TURTLE</v>
      </c>
      <c r="G161" s="336" t="str">
        <f>IF(Calculation!X7="","",VLOOKUP(Calculation!X7,$B$67:$C$79,2,FALSE))</f>
        <v>FROG</v>
      </c>
    </row>
    <row r="162" spans="2:7">
      <c r="B162" s="226">
        <f t="shared" si="13"/>
        <v>4</v>
      </c>
      <c r="C162" s="336" t="str">
        <f>IF(Calculation!T8="","",VLOOKUP(Calculation!T8,$B$67:$C$79,2,FALSE))</f>
        <v>A</v>
      </c>
      <c r="D162" s="336" t="str">
        <f>IF(Calculation!U8="","",VLOOKUP(Calculation!U8,$B$67:$C$79,2,FALSE))</f>
        <v>Q</v>
      </c>
      <c r="E162" s="336" t="str">
        <f>IF(Calculation!V8="","",VLOOKUP(Calculation!V8,$B$67:$C$79,2,FALSE))</f>
        <v>10</v>
      </c>
      <c r="F162" s="336" t="str">
        <f>IF(Calculation!W8="","",VLOOKUP(Calculation!W8,$B$67:$C$79,2,FALSE))</f>
        <v>K</v>
      </c>
      <c r="G162" s="336" t="str">
        <f>IF(Calculation!X8="","",VLOOKUP(Calculation!X8,$B$67:$C$79,2,FALSE))</f>
        <v>J</v>
      </c>
    </row>
    <row r="163" spans="2:7">
      <c r="B163" s="226">
        <f t="shared" si="13"/>
        <v>5</v>
      </c>
      <c r="C163" s="336" t="str">
        <f>IF(Calculation!T9="","",VLOOKUP(Calculation!T9,$B$67:$C$79,2,FALSE))</f>
        <v>9</v>
      </c>
      <c r="D163" s="336" t="str">
        <f>IF(Calculation!U9="","",VLOOKUP(Calculation!U9,$B$67:$C$79,2,FALSE))</f>
        <v>FROG</v>
      </c>
      <c r="E163" s="336" t="str">
        <f>IF(Calculation!V9="","",VLOOKUP(Calculation!V9,$B$67:$C$79,2,FALSE))</f>
        <v>INGOTS</v>
      </c>
      <c r="F163" s="336" t="str">
        <f>IF(Calculation!W9="","",VLOOKUP(Calculation!W9,$B$67:$C$79,2,FALSE))</f>
        <v>FROG</v>
      </c>
      <c r="G163" s="336" t="str">
        <f>IF(Calculation!X9="","",VLOOKUP(Calculation!X9,$B$67:$C$79,2,FALSE))</f>
        <v>A</v>
      </c>
    </row>
    <row r="164" spans="2:7">
      <c r="B164" s="226">
        <f t="shared" si="13"/>
        <v>6</v>
      </c>
      <c r="C164" s="336" t="str">
        <f>IF(Calculation!T10="","",VLOOKUP(Calculation!T10,$B$67:$C$79,2,FALSE))</f>
        <v>FISHES</v>
      </c>
      <c r="D164" s="336" t="str">
        <f>IF(Calculation!U10="","",VLOOKUP(Calculation!U10,$B$67:$C$79,2,FALSE))</f>
        <v>K</v>
      </c>
      <c r="E164" s="336" t="str">
        <f>IF(Calculation!V10="","",VLOOKUP(Calculation!V10,$B$67:$C$79,2,FALSE))</f>
        <v>10</v>
      </c>
      <c r="F164" s="336" t="str">
        <f>IF(Calculation!W10="","",VLOOKUP(Calculation!W10,$B$67:$C$79,2,FALSE))</f>
        <v>10</v>
      </c>
      <c r="G164" s="336" t="str">
        <f>IF(Calculation!X10="","",VLOOKUP(Calculation!X10,$B$67:$C$79,2,FALSE))</f>
        <v>9</v>
      </c>
    </row>
    <row r="165" spans="2:7">
      <c r="B165" s="226">
        <f t="shared" si="13"/>
        <v>7</v>
      </c>
      <c r="C165" s="336" t="str">
        <f>IF(Calculation!T11="","",VLOOKUP(Calculation!T11,$B$67:$C$79,2,FALSE))</f>
        <v>10</v>
      </c>
      <c r="D165" s="336" t="str">
        <f>IF(Calculation!U11="","",VLOOKUP(Calculation!U11,$B$67:$C$79,2,FALSE))</f>
        <v>FISHES</v>
      </c>
      <c r="E165" s="336" t="str">
        <f>IF(Calculation!V11="","",VLOOKUP(Calculation!V11,$B$67:$C$79,2,FALSE))</f>
        <v>COIN TREE</v>
      </c>
      <c r="F165" s="336" t="str">
        <f>IF(Calculation!W11="","",VLOOKUP(Calculation!W11,$B$67:$C$79,2,FALSE))</f>
        <v>INGOTS</v>
      </c>
      <c r="G165" s="336" t="str">
        <f>IF(Calculation!X11="","",VLOOKUP(Calculation!X11,$B$67:$C$79,2,FALSE))</f>
        <v>FISHES</v>
      </c>
    </row>
    <row r="166" spans="2:7">
      <c r="B166" s="226">
        <f t="shared" si="13"/>
        <v>8</v>
      </c>
      <c r="C166" s="336" t="str">
        <f>IF(Calculation!T12="","",VLOOKUP(Calculation!T12,$B$67:$C$79,2,FALSE))</f>
        <v>J</v>
      </c>
      <c r="D166" s="336" t="str">
        <f>IF(Calculation!U12="","",VLOOKUP(Calculation!U12,$B$67:$C$79,2,FALSE))</f>
        <v>Q</v>
      </c>
      <c r="E166" s="336" t="str">
        <f>IF(Calculation!V12="","",VLOOKUP(Calculation!V12,$B$67:$C$79,2,FALSE))</f>
        <v>9</v>
      </c>
      <c r="F166" s="336" t="str">
        <f>IF(Calculation!W12="","",VLOOKUP(Calculation!W12,$B$67:$C$79,2,FALSE))</f>
        <v>9</v>
      </c>
      <c r="G166" s="336" t="str">
        <f>IF(Calculation!X12="","",VLOOKUP(Calculation!X12,$B$67:$C$79,2,FALSE))</f>
        <v>10</v>
      </c>
    </row>
    <row r="167" spans="2:7">
      <c r="B167" s="226">
        <f t="shared" si="13"/>
        <v>9</v>
      </c>
      <c r="C167" s="336" t="str">
        <f>IF(Calculation!T13="","",VLOOKUP(Calculation!T13,$B$67:$C$79,2,FALSE))</f>
        <v>INGOTS</v>
      </c>
      <c r="D167" s="336" t="str">
        <f>IF(Calculation!U13="","",VLOOKUP(Calculation!U13,$B$67:$C$79,2,FALSE))</f>
        <v>TURTLE</v>
      </c>
      <c r="E167" s="336" t="str">
        <f>IF(Calculation!V13="","",VLOOKUP(Calculation!V13,$B$67:$C$79,2,FALSE))</f>
        <v>COIN TREE</v>
      </c>
      <c r="F167" s="336" t="str">
        <f>IF(Calculation!W13="","",VLOOKUP(Calculation!W13,$B$67:$C$79,2,FALSE))</f>
        <v>COIN TREE</v>
      </c>
      <c r="G167" s="336" t="str">
        <f>IF(Calculation!X13="","",VLOOKUP(Calculation!X13,$B$67:$C$79,2,FALSE))</f>
        <v>Q</v>
      </c>
    </row>
    <row r="168" spans="2:7">
      <c r="B168" s="226">
        <f t="shared" si="13"/>
        <v>10</v>
      </c>
      <c r="C168" s="336" t="str">
        <f>IF(Calculation!T14="","",VLOOKUP(Calculation!T14,$B$67:$C$79,2,FALSE))</f>
        <v>9</v>
      </c>
      <c r="D168" s="336" t="str">
        <f>IF(Calculation!U14="","",VLOOKUP(Calculation!U14,$B$67:$C$79,2,FALSE))</f>
        <v>K</v>
      </c>
      <c r="E168" s="336" t="str">
        <f>IF(Calculation!V14="","",VLOOKUP(Calculation!V14,$B$67:$C$79,2,FALSE))</f>
        <v>K</v>
      </c>
      <c r="F168" s="336" t="str">
        <f>IF(Calculation!W14="","",VLOOKUP(Calculation!W14,$B$67:$C$79,2,FALSE))</f>
        <v>A</v>
      </c>
      <c r="G168" s="336" t="str">
        <f>IF(Calculation!X14="","",VLOOKUP(Calculation!X14,$B$67:$C$79,2,FALSE))</f>
        <v>COIN TREE</v>
      </c>
    </row>
    <row r="169" spans="2:7">
      <c r="B169" s="226">
        <f t="shared" si="13"/>
        <v>11</v>
      </c>
      <c r="C169" s="336" t="str">
        <f>IF(Calculation!T15="","",VLOOKUP(Calculation!T15,$B$67:$C$79,2,FALSE))</f>
        <v>INGOTS</v>
      </c>
      <c r="D169" s="336" t="str">
        <f>IF(Calculation!U15="","",VLOOKUP(Calculation!U15,$B$67:$C$79,2,FALSE))</f>
        <v>A</v>
      </c>
      <c r="E169" s="336" t="str">
        <f>IF(Calculation!V15="","",VLOOKUP(Calculation!V15,$B$67:$C$79,2,FALSE))</f>
        <v>10</v>
      </c>
      <c r="F169" s="336" t="str">
        <f>IF(Calculation!W15="","",VLOOKUP(Calculation!W15,$B$67:$C$79,2,FALSE))</f>
        <v>COIN</v>
      </c>
      <c r="G169" s="336" t="str">
        <f>IF(Calculation!X15="","",VLOOKUP(Calculation!X15,$B$67:$C$79,2,FALSE))</f>
        <v>Q</v>
      </c>
    </row>
    <row r="170" spans="2:7">
      <c r="B170" s="226">
        <f t="shared" si="13"/>
        <v>12</v>
      </c>
      <c r="C170" s="336" t="str">
        <f>IF(Calculation!T16="","",VLOOKUP(Calculation!T16,$B$67:$C$79,2,FALSE))</f>
        <v>10</v>
      </c>
      <c r="D170" s="336" t="str">
        <f>IF(Calculation!U16="","",VLOOKUP(Calculation!U16,$B$67:$C$79,2,FALSE))</f>
        <v>COIN</v>
      </c>
      <c r="E170" s="336" t="str">
        <f>IF(Calculation!V16="","",VLOOKUP(Calculation!V16,$B$67:$C$79,2,FALSE))</f>
        <v>Q</v>
      </c>
      <c r="F170" s="336" t="str">
        <f>IF(Calculation!W16="","",VLOOKUP(Calculation!W16,$B$67:$C$79,2,FALSE))</f>
        <v>Q</v>
      </c>
      <c r="G170" s="336" t="str">
        <f>IF(Calculation!X16="","",VLOOKUP(Calculation!X16,$B$67:$C$79,2,FALSE))</f>
        <v>J</v>
      </c>
    </row>
    <row r="171" spans="2:7">
      <c r="B171" s="226">
        <f t="shared" si="13"/>
        <v>13</v>
      </c>
      <c r="C171" s="336" t="str">
        <f>IF(Calculation!T17="","",VLOOKUP(Calculation!T17,$B$67:$C$79,2,FALSE))</f>
        <v>COIN TREE</v>
      </c>
      <c r="D171" s="336" t="str">
        <f>IF(Calculation!U17="","",VLOOKUP(Calculation!U17,$B$67:$C$79,2,FALSE))</f>
        <v>Q</v>
      </c>
      <c r="E171" s="336" t="str">
        <f>IF(Calculation!V17="","",VLOOKUP(Calculation!V17,$B$67:$C$79,2,FALSE))</f>
        <v>TURTLE</v>
      </c>
      <c r="F171" s="336" t="str">
        <f>IF(Calculation!W17="","",VLOOKUP(Calculation!W17,$B$67:$C$79,2,FALSE))</f>
        <v>COIN TREE</v>
      </c>
      <c r="G171" s="336" t="str">
        <f>IF(Calculation!X17="","",VLOOKUP(Calculation!X17,$B$67:$C$79,2,FALSE))</f>
        <v>TURTLE</v>
      </c>
    </row>
    <row r="172" spans="2:7">
      <c r="B172" s="226">
        <f t="shared" si="13"/>
        <v>14</v>
      </c>
      <c r="C172" s="336" t="str">
        <f>IF(Calculation!T18="","",VLOOKUP(Calculation!T18,$B$67:$C$79,2,FALSE))</f>
        <v>COIN TREE</v>
      </c>
      <c r="D172" s="336" t="str">
        <f>IF(Calculation!U18="","",VLOOKUP(Calculation!U18,$B$67:$C$79,2,FALSE))</f>
        <v>10</v>
      </c>
      <c r="E172" s="336" t="str">
        <f>IF(Calculation!V18="","",VLOOKUP(Calculation!V18,$B$67:$C$79,2,FALSE))</f>
        <v>10</v>
      </c>
      <c r="F172" s="336" t="str">
        <f>IF(Calculation!W18="","",VLOOKUP(Calculation!W18,$B$67:$C$79,2,FALSE))</f>
        <v>10</v>
      </c>
      <c r="G172" s="336" t="str">
        <f>IF(Calculation!X18="","",VLOOKUP(Calculation!X18,$B$67:$C$79,2,FALSE))</f>
        <v>10</v>
      </c>
    </row>
    <row r="173" spans="2:7">
      <c r="B173" s="226">
        <f t="shared" si="13"/>
        <v>15</v>
      </c>
      <c r="C173" s="336" t="str">
        <f>IF(Calculation!T19="","",VLOOKUP(Calculation!T19,$B$67:$C$79,2,FALSE))</f>
        <v>9</v>
      </c>
      <c r="D173" s="336" t="str">
        <f>IF(Calculation!U19="","",VLOOKUP(Calculation!U19,$B$67:$C$79,2,FALSE))</f>
        <v>TURTLE</v>
      </c>
      <c r="E173" s="336" t="str">
        <f>IF(Calculation!V19="","",VLOOKUP(Calculation!V19,$B$67:$C$79,2,FALSE))</f>
        <v>FROG</v>
      </c>
      <c r="F173" s="336" t="str">
        <f>IF(Calculation!W19="","",VLOOKUP(Calculation!W19,$B$67:$C$79,2,FALSE))</f>
        <v>TURTLE</v>
      </c>
      <c r="G173" s="336" t="str">
        <f>IF(Calculation!X19="","",VLOOKUP(Calculation!X19,$B$67:$C$79,2,FALSE))</f>
        <v>FISHES</v>
      </c>
    </row>
    <row r="174" spans="2:7">
      <c r="B174" s="226">
        <f t="shared" si="13"/>
        <v>16</v>
      </c>
      <c r="C174" s="336" t="str">
        <f>IF(Calculation!T20="","",VLOOKUP(Calculation!T20,$B$67:$C$79,2,FALSE))</f>
        <v>J</v>
      </c>
      <c r="D174" s="336" t="str">
        <f>IF(Calculation!U20="","",VLOOKUP(Calculation!U20,$B$67:$C$79,2,FALSE))</f>
        <v>A</v>
      </c>
      <c r="E174" s="336" t="str">
        <f>IF(Calculation!V20="","",VLOOKUP(Calculation!V20,$B$67:$C$79,2,FALSE))</f>
        <v>A</v>
      </c>
      <c r="F174" s="336" t="str">
        <f>IF(Calculation!W20="","",VLOOKUP(Calculation!W20,$B$67:$C$79,2,FALSE))</f>
        <v>10</v>
      </c>
      <c r="G174" s="336" t="str">
        <f>IF(Calculation!X20="","",VLOOKUP(Calculation!X20,$B$67:$C$79,2,FALSE))</f>
        <v>A</v>
      </c>
    </row>
    <row r="175" spans="2:7">
      <c r="B175" s="226">
        <f t="shared" si="13"/>
        <v>17</v>
      </c>
      <c r="C175" s="336" t="str">
        <f>IF(Calculation!T21="","",VLOOKUP(Calculation!T21,$B$67:$C$79,2,FALSE))</f>
        <v>9</v>
      </c>
      <c r="D175" s="336" t="str">
        <f>IF(Calculation!U21="","",VLOOKUP(Calculation!U21,$B$67:$C$79,2,FALSE))</f>
        <v>J</v>
      </c>
      <c r="E175" s="336" t="str">
        <f>IF(Calculation!V21="","",VLOOKUP(Calculation!V21,$B$67:$C$79,2,FALSE))</f>
        <v>9</v>
      </c>
      <c r="F175" s="336" t="str">
        <f>IF(Calculation!W21="","",VLOOKUP(Calculation!W21,$B$67:$C$79,2,FALSE))</f>
        <v>K</v>
      </c>
      <c r="G175" s="336" t="str">
        <f>IF(Calculation!X21="","",VLOOKUP(Calculation!X21,$B$67:$C$79,2,FALSE))</f>
        <v>K</v>
      </c>
    </row>
    <row r="176" spans="2:7">
      <c r="B176" s="226">
        <f t="shared" si="13"/>
        <v>18</v>
      </c>
      <c r="C176" s="336" t="str">
        <f>IF(Calculation!T22="","",VLOOKUP(Calculation!T22,$B$67:$C$79,2,FALSE))</f>
        <v>COIN TREE</v>
      </c>
      <c r="D176" s="336" t="str">
        <f>IF(Calculation!U22="","",VLOOKUP(Calculation!U22,$B$67:$C$79,2,FALSE))</f>
        <v>INGOTS</v>
      </c>
      <c r="E176" s="336" t="str">
        <f>IF(Calculation!V22="","",VLOOKUP(Calculation!V22,$B$67:$C$79,2,FALSE))</f>
        <v>A</v>
      </c>
      <c r="F176" s="336" t="str">
        <f>IF(Calculation!W22="","",VLOOKUP(Calculation!W22,$B$67:$C$79,2,FALSE))</f>
        <v>FISHES</v>
      </c>
      <c r="G176" s="336" t="str">
        <f>IF(Calculation!X22="","",VLOOKUP(Calculation!X22,$B$67:$C$79,2,FALSE))</f>
        <v>INGOTS</v>
      </c>
    </row>
    <row r="177" spans="2:21">
      <c r="B177" s="226">
        <f t="shared" si="13"/>
        <v>19</v>
      </c>
      <c r="C177" s="336" t="str">
        <f>IF(Calculation!T23="","",VLOOKUP(Calculation!T23,$B$67:$C$79,2,FALSE))</f>
        <v>J</v>
      </c>
      <c r="D177" s="336" t="str">
        <f>IF(Calculation!U23="","",VLOOKUP(Calculation!U23,$B$67:$C$79,2,FALSE))</f>
        <v>J</v>
      </c>
      <c r="E177" s="336" t="str">
        <f>IF(Calculation!V23="","",VLOOKUP(Calculation!V23,$B$67:$C$79,2,FALSE))</f>
        <v>FISHES</v>
      </c>
      <c r="F177" s="336" t="str">
        <f>IF(Calculation!W23="","",VLOOKUP(Calculation!W23,$B$67:$C$79,2,FALSE))</f>
        <v>A</v>
      </c>
      <c r="G177" s="336" t="str">
        <f>IF(Calculation!X23="","",VLOOKUP(Calculation!X23,$B$67:$C$79,2,FALSE))</f>
        <v>10</v>
      </c>
    </row>
    <row r="178" spans="2:21">
      <c r="B178" s="226">
        <f t="shared" si="13"/>
        <v>20</v>
      </c>
      <c r="C178" s="336" t="str">
        <f>IF(Calculation!T24="","",VLOOKUP(Calculation!T24,$B$67:$C$79,2,FALSE))</f>
        <v>COIN TREE</v>
      </c>
      <c r="D178" s="336" t="str">
        <f>IF(Calculation!U24="","",VLOOKUP(Calculation!U24,$B$67:$C$79,2,FALSE))</f>
        <v>K</v>
      </c>
      <c r="E178" s="336" t="str">
        <f>IF(Calculation!V24="","",VLOOKUP(Calculation!V24,$B$67:$C$79,2,FALSE))</f>
        <v>A</v>
      </c>
      <c r="F178" s="336" t="str">
        <f>IF(Calculation!W24="","",VLOOKUP(Calculation!W24,$B$67:$C$79,2,FALSE))</f>
        <v>J</v>
      </c>
      <c r="G178" s="336" t="str">
        <f>IF(Calculation!X24="","",VLOOKUP(Calculation!X24,$B$67:$C$79,2,FALSE))</f>
        <v>FROG</v>
      </c>
    </row>
    <row r="179" spans="2:21">
      <c r="B179" s="226">
        <f t="shared" si="13"/>
        <v>21</v>
      </c>
      <c r="C179" s="336" t="str">
        <f>IF(Calculation!T25="","",VLOOKUP(Calculation!T25,$B$67:$C$79,2,FALSE))</f>
        <v>10</v>
      </c>
      <c r="D179" s="336" t="str">
        <f>IF(Calculation!U25="","",VLOOKUP(Calculation!U25,$B$67:$C$79,2,FALSE))</f>
        <v>COIN TREE</v>
      </c>
      <c r="E179" s="336" t="str">
        <f>IF(Calculation!V25="","",VLOOKUP(Calculation!V25,$B$67:$C$79,2,FALSE))</f>
        <v>10</v>
      </c>
      <c r="F179" s="336" t="str">
        <f>IF(Calculation!W25="","",VLOOKUP(Calculation!W25,$B$67:$C$79,2,FALSE))</f>
        <v>FISHES</v>
      </c>
      <c r="G179" s="336" t="str">
        <f>IF(Calculation!X25="","",VLOOKUP(Calculation!X25,$B$67:$C$79,2,FALSE))</f>
        <v>K</v>
      </c>
      <c r="I179" s="12" t="s">
        <v>327</v>
      </c>
    </row>
    <row r="180" spans="2:21">
      <c r="B180" s="226">
        <f t="shared" si="13"/>
        <v>22</v>
      </c>
      <c r="C180" s="336" t="str">
        <f>IF(Calculation!T26="","",VLOOKUP(Calculation!T26,$B$67:$C$79,2,FALSE))</f>
        <v>A</v>
      </c>
      <c r="D180" s="336" t="str">
        <f>IF(Calculation!U26="","",VLOOKUP(Calculation!U26,$B$67:$C$79,2,FALSE))</f>
        <v/>
      </c>
      <c r="E180" s="336" t="str">
        <f>IF(Calculation!V26="","",VLOOKUP(Calculation!V26,$B$67:$C$79,2,FALSE))</f>
        <v>FISHES</v>
      </c>
      <c r="F180" s="336" t="str">
        <f>IF(Calculation!W26="","",VLOOKUP(Calculation!W26,$B$67:$C$79,2,FALSE))</f>
        <v>9</v>
      </c>
      <c r="G180" s="336" t="str">
        <f>IF(Calculation!X26="","",VLOOKUP(Calculation!X26,$B$67:$C$79,2,FALSE))</f>
        <v>FISHES</v>
      </c>
      <c r="I180" s="227" t="s">
        <v>328</v>
      </c>
      <c r="J180" s="227" t="s">
        <v>329</v>
      </c>
      <c r="K180" s="227" t="s">
        <v>330</v>
      </c>
      <c r="L180" s="227" t="s">
        <v>331</v>
      </c>
      <c r="M180" s="227" t="s">
        <v>332</v>
      </c>
      <c r="N180" s="227" t="s">
        <v>333</v>
      </c>
      <c r="P180" s="227" t="s">
        <v>328</v>
      </c>
      <c r="Q180" s="227" t="s">
        <v>329</v>
      </c>
      <c r="R180" s="227" t="s">
        <v>330</v>
      </c>
      <c r="S180" s="227" t="s">
        <v>331</v>
      </c>
      <c r="T180" s="227" t="s">
        <v>332</v>
      </c>
      <c r="U180" s="227" t="s">
        <v>333</v>
      </c>
    </row>
    <row r="181" spans="2:21">
      <c r="B181" s="226">
        <f t="shared" si="13"/>
        <v>23</v>
      </c>
      <c r="C181" s="336" t="str">
        <f>IF(Calculation!T27="","",VLOOKUP(Calculation!T27,$B$67:$C$79,2,FALSE))</f>
        <v>TURTLE</v>
      </c>
      <c r="D181" s="336" t="str">
        <f>IF(Calculation!U27="","",VLOOKUP(Calculation!U27,$B$67:$C$79,2,FALSE))</f>
        <v/>
      </c>
      <c r="E181" s="336" t="str">
        <f>IF(Calculation!V27="","",VLOOKUP(Calculation!V27,$B$67:$C$79,2,FALSE))</f>
        <v>9</v>
      </c>
      <c r="F181" s="336" t="str">
        <f>IF(Calculation!W27="","",VLOOKUP(Calculation!W27,$B$67:$C$79,2,FALSE))</f>
        <v>COIN TREE</v>
      </c>
      <c r="G181" s="336" t="str">
        <f>IF(Calculation!X27="","",VLOOKUP(Calculation!X27,$B$67:$C$79,2,FALSE))</f>
        <v>A</v>
      </c>
      <c r="I181" s="28" t="str">
        <f t="shared" ref="I181:I193" si="14">C67</f>
        <v>DRAGON</v>
      </c>
      <c r="J181" s="28">
        <f t="shared" ref="J181:J193" si="15">COUNTIF(C$158:C$248,$I181)</f>
        <v>0</v>
      </c>
      <c r="K181" s="28">
        <f t="shared" ref="K181:K193" si="16">COUNTIF(D$158:D$248,$I181)</f>
        <v>1</v>
      </c>
      <c r="L181" s="28">
        <f t="shared" ref="L181:L193" si="17">COUNTIF(E$158:E$248,$I181)</f>
        <v>2</v>
      </c>
      <c r="M181" s="28">
        <f t="shared" ref="M181:M193" si="18">COUNTIF(F$158:F$248,$I181)</f>
        <v>1</v>
      </c>
      <c r="N181" s="28">
        <f t="shared" ref="N181:N193" si="19">COUNTIF(G$158:G$248,$I181)</f>
        <v>0</v>
      </c>
      <c r="P181" s="28" t="str">
        <f>I181</f>
        <v>DRAGON</v>
      </c>
      <c r="Q181" s="28">
        <f>Calculation!AW24</f>
        <v>0</v>
      </c>
      <c r="R181" s="28">
        <f>Calculation!AX24</f>
        <v>1</v>
      </c>
      <c r="S181" s="28">
        <f>Calculation!AY24</f>
        <v>2</v>
      </c>
      <c r="T181" s="28">
        <f>Calculation!AZ24</f>
        <v>1</v>
      </c>
      <c r="U181" s="28">
        <f>Calculation!BA24</f>
        <v>0</v>
      </c>
    </row>
    <row r="182" spans="2:21">
      <c r="B182" s="226">
        <f t="shared" si="13"/>
        <v>24</v>
      </c>
      <c r="C182" s="336" t="str">
        <f>IF(Calculation!T28="","",VLOOKUP(Calculation!T28,$B$67:$C$79,2,FALSE))</f>
        <v>Q</v>
      </c>
      <c r="D182" s="336" t="str">
        <f>IF(Calculation!U28="","",VLOOKUP(Calculation!U28,$B$67:$C$79,2,FALSE))</f>
        <v/>
      </c>
      <c r="E182" s="336" t="str">
        <f>IF(Calculation!V28="","",VLOOKUP(Calculation!V28,$B$67:$C$79,2,FALSE))</f>
        <v>9</v>
      </c>
      <c r="F182" s="336" t="str">
        <f>IF(Calculation!W28="","",VLOOKUP(Calculation!W28,$B$67:$C$79,2,FALSE))</f>
        <v>K</v>
      </c>
      <c r="G182" s="336" t="str">
        <f>IF(Calculation!X28="","",VLOOKUP(Calculation!X28,$B$67:$C$79,2,FALSE))</f>
        <v>Q</v>
      </c>
      <c r="I182" s="28" t="str">
        <f t="shared" si="14"/>
        <v>INGOTS</v>
      </c>
      <c r="J182" s="28">
        <f t="shared" si="15"/>
        <v>2</v>
      </c>
      <c r="K182" s="28">
        <f t="shared" si="16"/>
        <v>2</v>
      </c>
      <c r="L182" s="28">
        <f t="shared" si="17"/>
        <v>1</v>
      </c>
      <c r="M182" s="28">
        <f t="shared" si="18"/>
        <v>4</v>
      </c>
      <c r="N182" s="28">
        <f t="shared" si="19"/>
        <v>4</v>
      </c>
      <c r="P182" s="28" t="str">
        <f t="shared" ref="P182:P193" si="20">I182</f>
        <v>INGOTS</v>
      </c>
      <c r="Q182" s="28">
        <f>Calculation!AW25</f>
        <v>2</v>
      </c>
      <c r="R182" s="28">
        <f>Calculation!AX25</f>
        <v>2</v>
      </c>
      <c r="S182" s="28">
        <f>Calculation!AY25</f>
        <v>1</v>
      </c>
      <c r="T182" s="28">
        <f>Calculation!AZ25</f>
        <v>4</v>
      </c>
      <c r="U182" s="28">
        <f>Calculation!BA25</f>
        <v>4</v>
      </c>
    </row>
    <row r="183" spans="2:21">
      <c r="B183" s="226">
        <f t="shared" si="13"/>
        <v>25</v>
      </c>
      <c r="C183" s="336" t="str">
        <f>IF(Calculation!T29="","",VLOOKUP(Calculation!T29,$B$67:$C$79,2,FALSE))</f>
        <v>9</v>
      </c>
      <c r="D183" s="336" t="str">
        <f>IF(Calculation!U29="","",VLOOKUP(Calculation!U29,$B$67:$C$79,2,FALSE))</f>
        <v/>
      </c>
      <c r="E183" s="336" t="str">
        <f>IF(Calculation!V29="","",VLOOKUP(Calculation!V29,$B$67:$C$79,2,FALSE))</f>
        <v>DRAGON</v>
      </c>
      <c r="F183" s="336" t="str">
        <f>IF(Calculation!W29="","",VLOOKUP(Calculation!W29,$B$67:$C$79,2,FALSE))</f>
        <v>9</v>
      </c>
      <c r="G183" s="336" t="str">
        <f>IF(Calculation!X29="","",VLOOKUP(Calculation!X29,$B$67:$C$79,2,FALSE))</f>
        <v>TURTLE</v>
      </c>
      <c r="I183" s="28" t="str">
        <f t="shared" si="14"/>
        <v>TURTLE</v>
      </c>
      <c r="J183" s="28">
        <f t="shared" si="15"/>
        <v>2</v>
      </c>
      <c r="K183" s="28">
        <f t="shared" si="16"/>
        <v>2</v>
      </c>
      <c r="L183" s="28">
        <f t="shared" si="17"/>
        <v>1</v>
      </c>
      <c r="M183" s="28">
        <f t="shared" si="18"/>
        <v>3</v>
      </c>
      <c r="N183" s="28">
        <f t="shared" si="19"/>
        <v>5</v>
      </c>
      <c r="P183" s="28" t="str">
        <f t="shared" si="20"/>
        <v>TURTLE</v>
      </c>
      <c r="Q183" s="28">
        <f>Calculation!AW26</f>
        <v>2</v>
      </c>
      <c r="R183" s="28">
        <f>Calculation!AX26</f>
        <v>2</v>
      </c>
      <c r="S183" s="28">
        <f>Calculation!AY26</f>
        <v>1</v>
      </c>
      <c r="T183" s="28">
        <f>Calculation!AZ26</f>
        <v>3</v>
      </c>
      <c r="U183" s="28">
        <f>Calculation!BA26</f>
        <v>5</v>
      </c>
    </row>
    <row r="184" spans="2:21">
      <c r="B184" s="226">
        <f t="shared" si="13"/>
        <v>26</v>
      </c>
      <c r="C184" s="336" t="str">
        <f>IF(Calculation!T30="","",VLOOKUP(Calculation!T30,$B$67:$C$79,2,FALSE))</f>
        <v>FROG</v>
      </c>
      <c r="D184" s="336" t="str">
        <f>IF(Calculation!U30="","",VLOOKUP(Calculation!U30,$B$67:$C$79,2,FALSE))</f>
        <v/>
      </c>
      <c r="E184" s="336" t="str">
        <f>IF(Calculation!V30="","",VLOOKUP(Calculation!V30,$B$67:$C$79,2,FALSE))</f>
        <v>FISHES</v>
      </c>
      <c r="F184" s="336" t="str">
        <f>IF(Calculation!W30="","",VLOOKUP(Calculation!W30,$B$67:$C$79,2,FALSE))</f>
        <v>J</v>
      </c>
      <c r="G184" s="336" t="str">
        <f>IF(Calculation!X30="","",VLOOKUP(Calculation!X30,$B$67:$C$79,2,FALSE))</f>
        <v>A</v>
      </c>
      <c r="I184" s="28" t="str">
        <f t="shared" si="14"/>
        <v>FROG</v>
      </c>
      <c r="J184" s="28">
        <f t="shared" si="15"/>
        <v>4</v>
      </c>
      <c r="K184" s="28">
        <f t="shared" si="16"/>
        <v>1</v>
      </c>
      <c r="L184" s="28">
        <f t="shared" si="17"/>
        <v>2</v>
      </c>
      <c r="M184" s="28">
        <f t="shared" si="18"/>
        <v>2</v>
      </c>
      <c r="N184" s="28">
        <f t="shared" si="19"/>
        <v>6</v>
      </c>
      <c r="P184" s="28" t="str">
        <f t="shared" si="20"/>
        <v>FROG</v>
      </c>
      <c r="Q184" s="28">
        <f>Calculation!AW27</f>
        <v>4</v>
      </c>
      <c r="R184" s="28">
        <f>Calculation!AX27</f>
        <v>1</v>
      </c>
      <c r="S184" s="28">
        <f>Calculation!AY27</f>
        <v>2</v>
      </c>
      <c r="T184" s="28">
        <f>Calculation!AZ27</f>
        <v>2</v>
      </c>
      <c r="U184" s="28">
        <f>Calculation!BA27</f>
        <v>6</v>
      </c>
    </row>
    <row r="185" spans="2:21">
      <c r="B185" s="226">
        <f t="shared" si="13"/>
        <v>27</v>
      </c>
      <c r="C185" s="336" t="str">
        <f>IF(Calculation!T31="","",VLOOKUP(Calculation!T31,$B$67:$C$79,2,FALSE))</f>
        <v>10</v>
      </c>
      <c r="D185" s="336" t="str">
        <f>IF(Calculation!U31="","",VLOOKUP(Calculation!U31,$B$67:$C$79,2,FALSE))</f>
        <v/>
      </c>
      <c r="E185" s="336" t="str">
        <f>IF(Calculation!V31="","",VLOOKUP(Calculation!V31,$B$67:$C$79,2,FALSE))</f>
        <v>Q</v>
      </c>
      <c r="F185" s="336" t="str">
        <f>IF(Calculation!W31="","",VLOOKUP(Calculation!W31,$B$67:$C$79,2,FALSE))</f>
        <v>INGOTS</v>
      </c>
      <c r="G185" s="336" t="str">
        <f>IF(Calculation!X31="","",VLOOKUP(Calculation!X31,$B$67:$C$79,2,FALSE))</f>
        <v>J</v>
      </c>
      <c r="I185" s="28" t="str">
        <f t="shared" si="14"/>
        <v>FISHES</v>
      </c>
      <c r="J185" s="28">
        <f t="shared" si="15"/>
        <v>2</v>
      </c>
      <c r="K185" s="28">
        <f t="shared" si="16"/>
        <v>1</v>
      </c>
      <c r="L185" s="28">
        <f t="shared" si="17"/>
        <v>7</v>
      </c>
      <c r="M185" s="28">
        <f t="shared" si="18"/>
        <v>7</v>
      </c>
      <c r="N185" s="28">
        <f t="shared" si="19"/>
        <v>12</v>
      </c>
      <c r="P185" s="28" t="str">
        <f t="shared" si="20"/>
        <v>FISHES</v>
      </c>
      <c r="Q185" s="28">
        <f>Calculation!AW28</f>
        <v>2</v>
      </c>
      <c r="R185" s="28">
        <f>Calculation!AX28</f>
        <v>1</v>
      </c>
      <c r="S185" s="28">
        <f>Calculation!AY28</f>
        <v>7</v>
      </c>
      <c r="T185" s="28">
        <f>Calculation!AZ28</f>
        <v>7</v>
      </c>
      <c r="U185" s="28">
        <f>Calculation!BA28</f>
        <v>12</v>
      </c>
    </row>
    <row r="186" spans="2:21">
      <c r="B186" s="226">
        <f t="shared" si="13"/>
        <v>28</v>
      </c>
      <c r="C186" s="336" t="str">
        <f>IF(Calculation!T32="","",VLOOKUP(Calculation!T32,$B$67:$C$79,2,FALSE))</f>
        <v>COIN TREE</v>
      </c>
      <c r="D186" s="336" t="str">
        <f>IF(Calculation!U32="","",VLOOKUP(Calculation!U32,$B$67:$C$79,2,FALSE))</f>
        <v/>
      </c>
      <c r="E186" s="336" t="str">
        <f>IF(Calculation!V32="","",VLOOKUP(Calculation!V32,$B$67:$C$79,2,FALSE))</f>
        <v>A</v>
      </c>
      <c r="F186" s="336" t="str">
        <f>IF(Calculation!W32="","",VLOOKUP(Calculation!W32,$B$67:$C$79,2,FALSE))</f>
        <v>K</v>
      </c>
      <c r="G186" s="336" t="str">
        <f>IF(Calculation!X32="","",VLOOKUP(Calculation!X32,$B$67:$C$79,2,FALSE))</f>
        <v>COIN TREE</v>
      </c>
      <c r="I186" s="28" t="str">
        <f t="shared" si="14"/>
        <v>COIN TREE</v>
      </c>
      <c r="J186" s="28">
        <f t="shared" si="15"/>
        <v>10</v>
      </c>
      <c r="K186" s="28">
        <f t="shared" si="16"/>
        <v>1</v>
      </c>
      <c r="L186" s="28">
        <f t="shared" si="17"/>
        <v>3</v>
      </c>
      <c r="M186" s="28">
        <f t="shared" si="18"/>
        <v>7</v>
      </c>
      <c r="N186" s="28">
        <f t="shared" si="19"/>
        <v>4</v>
      </c>
      <c r="P186" s="28" t="str">
        <f t="shared" si="20"/>
        <v>COIN TREE</v>
      </c>
      <c r="Q186" s="28">
        <f>Calculation!AW29</f>
        <v>10</v>
      </c>
      <c r="R186" s="28">
        <f>Calculation!AX29</f>
        <v>1</v>
      </c>
      <c r="S186" s="28">
        <f>Calculation!AY29</f>
        <v>3</v>
      </c>
      <c r="T186" s="28">
        <f>Calculation!AZ29</f>
        <v>7</v>
      </c>
      <c r="U186" s="28">
        <f>Calculation!BA29</f>
        <v>4</v>
      </c>
    </row>
    <row r="187" spans="2:21">
      <c r="B187" s="226">
        <f t="shared" si="13"/>
        <v>29</v>
      </c>
      <c r="C187" s="336" t="str">
        <f>IF(Calculation!T33="","",VLOOKUP(Calculation!T33,$B$67:$C$79,2,FALSE))</f>
        <v>J</v>
      </c>
      <c r="D187" s="336" t="str">
        <f>IF(Calculation!U33="","",VLOOKUP(Calculation!U33,$B$67:$C$79,2,FALSE))</f>
        <v/>
      </c>
      <c r="E187" s="336" t="str">
        <f>IF(Calculation!V33="","",VLOOKUP(Calculation!V33,$B$67:$C$79,2,FALSE))</f>
        <v>A</v>
      </c>
      <c r="F187" s="336" t="str">
        <f>IF(Calculation!W33="","",VLOOKUP(Calculation!W33,$B$67:$C$79,2,FALSE))</f>
        <v>J</v>
      </c>
      <c r="G187" s="336" t="str">
        <f>IF(Calculation!X33="","",VLOOKUP(Calculation!X33,$B$67:$C$79,2,FALSE))</f>
        <v>Q</v>
      </c>
      <c r="I187" s="28" t="str">
        <f t="shared" si="14"/>
        <v>A</v>
      </c>
      <c r="J187" s="28">
        <f t="shared" si="15"/>
        <v>3</v>
      </c>
      <c r="K187" s="28">
        <f t="shared" si="16"/>
        <v>2</v>
      </c>
      <c r="L187" s="28">
        <f t="shared" si="17"/>
        <v>6</v>
      </c>
      <c r="M187" s="28">
        <f t="shared" si="18"/>
        <v>4</v>
      </c>
      <c r="N187" s="28">
        <f t="shared" si="19"/>
        <v>17</v>
      </c>
      <c r="P187" s="28" t="str">
        <f t="shared" si="20"/>
        <v>A</v>
      </c>
      <c r="Q187" s="28">
        <f>Calculation!AW30</f>
        <v>3</v>
      </c>
      <c r="R187" s="28">
        <f>Calculation!AX30</f>
        <v>2</v>
      </c>
      <c r="S187" s="28">
        <f>Calculation!AY30</f>
        <v>6</v>
      </c>
      <c r="T187" s="28">
        <f>Calculation!AZ30</f>
        <v>4</v>
      </c>
      <c r="U187" s="28">
        <f>Calculation!BA30</f>
        <v>17</v>
      </c>
    </row>
    <row r="188" spans="2:21">
      <c r="B188" s="226">
        <f t="shared" si="13"/>
        <v>30</v>
      </c>
      <c r="C188" s="336" t="str">
        <f>IF(Calculation!T34="","",VLOOKUP(Calculation!T34,$B$67:$C$79,2,FALSE))</f>
        <v>Q</v>
      </c>
      <c r="D188" s="336" t="str">
        <f>IF(Calculation!U34="","",VLOOKUP(Calculation!U34,$B$67:$C$79,2,FALSE))</f>
        <v/>
      </c>
      <c r="E188" s="336" t="str">
        <f>IF(Calculation!V34="","",VLOOKUP(Calculation!V34,$B$67:$C$79,2,FALSE))</f>
        <v>FISHES</v>
      </c>
      <c r="F188" s="336" t="str">
        <f>IF(Calculation!W34="","",VLOOKUP(Calculation!W34,$B$67:$C$79,2,FALSE))</f>
        <v>K</v>
      </c>
      <c r="G188" s="336" t="str">
        <f>IF(Calculation!X34="","",VLOOKUP(Calculation!X34,$B$67:$C$79,2,FALSE))</f>
        <v>K</v>
      </c>
      <c r="I188" s="28" t="str">
        <f t="shared" si="14"/>
        <v>K</v>
      </c>
      <c r="J188" s="28">
        <f t="shared" si="15"/>
        <v>1</v>
      </c>
      <c r="K188" s="28">
        <f t="shared" si="16"/>
        <v>4</v>
      </c>
      <c r="L188" s="28">
        <f t="shared" si="17"/>
        <v>1</v>
      </c>
      <c r="M188" s="28">
        <f t="shared" si="18"/>
        <v>11</v>
      </c>
      <c r="N188" s="28">
        <f t="shared" si="19"/>
        <v>9</v>
      </c>
      <c r="P188" s="28" t="str">
        <f t="shared" si="20"/>
        <v>K</v>
      </c>
      <c r="Q188" s="28">
        <f>Calculation!AW31</f>
        <v>1</v>
      </c>
      <c r="R188" s="28">
        <f>Calculation!AX31</f>
        <v>4</v>
      </c>
      <c r="S188" s="28">
        <f>Calculation!AY31</f>
        <v>1</v>
      </c>
      <c r="T188" s="28">
        <f>Calculation!AZ31</f>
        <v>11</v>
      </c>
      <c r="U188" s="28">
        <f>Calculation!BA31</f>
        <v>9</v>
      </c>
    </row>
    <row r="189" spans="2:21">
      <c r="B189" s="226">
        <f t="shared" si="13"/>
        <v>31</v>
      </c>
      <c r="C189" s="336" t="str">
        <f>IF(Calculation!T35="","",VLOOKUP(Calculation!T35,$B$67:$C$79,2,FALSE))</f>
        <v>COIN TREE</v>
      </c>
      <c r="D189" s="336" t="str">
        <f>IF(Calculation!U35="","",VLOOKUP(Calculation!U35,$B$67:$C$79,2,FALSE))</f>
        <v/>
      </c>
      <c r="E189" s="336" t="str">
        <f>IF(Calculation!V35="","",VLOOKUP(Calculation!V35,$B$67:$C$79,2,FALSE))</f>
        <v>Q</v>
      </c>
      <c r="F189" s="336" t="str">
        <f>IF(Calculation!W35="","",VLOOKUP(Calculation!W35,$B$67:$C$79,2,FALSE))</f>
        <v>FISHES</v>
      </c>
      <c r="G189" s="336" t="str">
        <f>IF(Calculation!X35="","",VLOOKUP(Calculation!X35,$B$67:$C$79,2,FALSE))</f>
        <v>FISHES</v>
      </c>
      <c r="I189" s="28" t="str">
        <f t="shared" si="14"/>
        <v>Q</v>
      </c>
      <c r="J189" s="28">
        <f t="shared" si="15"/>
        <v>6</v>
      </c>
      <c r="K189" s="28">
        <f t="shared" si="16"/>
        <v>3</v>
      </c>
      <c r="L189" s="28">
        <f t="shared" si="17"/>
        <v>5</v>
      </c>
      <c r="M189" s="28">
        <f t="shared" si="18"/>
        <v>3</v>
      </c>
      <c r="N189" s="28">
        <f t="shared" si="19"/>
        <v>15</v>
      </c>
      <c r="P189" s="28" t="str">
        <f t="shared" si="20"/>
        <v>Q</v>
      </c>
      <c r="Q189" s="28">
        <f>Calculation!AW32</f>
        <v>6</v>
      </c>
      <c r="R189" s="28">
        <f>Calculation!AX32</f>
        <v>3</v>
      </c>
      <c r="S189" s="28">
        <f>Calculation!AY32</f>
        <v>5</v>
      </c>
      <c r="T189" s="28">
        <f>Calculation!AZ32</f>
        <v>3</v>
      </c>
      <c r="U189" s="28">
        <f>Calculation!BA32</f>
        <v>15</v>
      </c>
    </row>
    <row r="190" spans="2:21">
      <c r="B190" s="226">
        <f t="shared" si="13"/>
        <v>32</v>
      </c>
      <c r="C190" s="336" t="str">
        <f>IF(Calculation!T36="","",VLOOKUP(Calculation!T36,$B$67:$C$79,2,FALSE))</f>
        <v>Q</v>
      </c>
      <c r="D190" s="336" t="str">
        <f>IF(Calculation!U36="","",VLOOKUP(Calculation!U36,$B$67:$C$79,2,FALSE))</f>
        <v/>
      </c>
      <c r="E190" s="336" t="str">
        <f>IF(Calculation!V36="","",VLOOKUP(Calculation!V36,$B$67:$C$79,2,FALSE))</f>
        <v>10</v>
      </c>
      <c r="F190" s="336" t="str">
        <f>IF(Calculation!W36="","",VLOOKUP(Calculation!W36,$B$67:$C$79,2,FALSE))</f>
        <v>J</v>
      </c>
      <c r="G190" s="336" t="str">
        <f>IF(Calculation!X36="","",VLOOKUP(Calculation!X36,$B$67:$C$79,2,FALSE))</f>
        <v>J</v>
      </c>
      <c r="I190" s="28" t="str">
        <f t="shared" si="14"/>
        <v>J</v>
      </c>
      <c r="J190" s="28">
        <f t="shared" si="15"/>
        <v>8</v>
      </c>
      <c r="K190" s="28">
        <f t="shared" si="16"/>
        <v>2</v>
      </c>
      <c r="L190" s="28">
        <f t="shared" si="17"/>
        <v>1</v>
      </c>
      <c r="M190" s="28">
        <f t="shared" si="18"/>
        <v>12</v>
      </c>
      <c r="N190" s="28">
        <f t="shared" si="19"/>
        <v>7</v>
      </c>
      <c r="P190" s="28" t="str">
        <f t="shared" si="20"/>
        <v>J</v>
      </c>
      <c r="Q190" s="28">
        <f>Calculation!AW33</f>
        <v>8</v>
      </c>
      <c r="R190" s="28">
        <f>Calculation!AX33</f>
        <v>2</v>
      </c>
      <c r="S190" s="28">
        <f>Calculation!AY33</f>
        <v>1</v>
      </c>
      <c r="T190" s="28">
        <f>Calculation!AZ33</f>
        <v>12</v>
      </c>
      <c r="U190" s="28">
        <f>Calculation!BA33</f>
        <v>7</v>
      </c>
    </row>
    <row r="191" spans="2:21">
      <c r="B191" s="226">
        <f t="shared" si="13"/>
        <v>33</v>
      </c>
      <c r="C191" s="336" t="str">
        <f>IF(Calculation!T37="","",VLOOKUP(Calculation!T37,$B$67:$C$79,2,FALSE))</f>
        <v>J</v>
      </c>
      <c r="D191" s="336" t="str">
        <f>IF(Calculation!U37="","",VLOOKUP(Calculation!U37,$B$67:$C$79,2,FALSE))</f>
        <v/>
      </c>
      <c r="E191" s="336" t="str">
        <f>IF(Calculation!V37="","",VLOOKUP(Calculation!V37,$B$67:$C$79,2,FALSE))</f>
        <v>FISHES</v>
      </c>
      <c r="F191" s="336" t="str">
        <f>IF(Calculation!W37="","",VLOOKUP(Calculation!W37,$B$67:$C$79,2,FALSE))</f>
        <v>9</v>
      </c>
      <c r="G191" s="336" t="str">
        <f>IF(Calculation!X37="","",VLOOKUP(Calculation!X37,$B$67:$C$79,2,FALSE))</f>
        <v>9</v>
      </c>
      <c r="I191" s="28" t="str">
        <f t="shared" si="14"/>
        <v>10</v>
      </c>
      <c r="J191" s="28">
        <f t="shared" si="15"/>
        <v>5</v>
      </c>
      <c r="K191" s="28">
        <f t="shared" si="16"/>
        <v>1</v>
      </c>
      <c r="L191" s="28">
        <f t="shared" si="17"/>
        <v>10</v>
      </c>
      <c r="M191" s="28">
        <f t="shared" si="18"/>
        <v>6</v>
      </c>
      <c r="N191" s="28">
        <f t="shared" si="19"/>
        <v>8</v>
      </c>
      <c r="P191" s="28" t="str">
        <f t="shared" si="20"/>
        <v>10</v>
      </c>
      <c r="Q191" s="28">
        <f>Calculation!AW34</f>
        <v>5</v>
      </c>
      <c r="R191" s="28">
        <f>Calculation!AX34</f>
        <v>1</v>
      </c>
      <c r="S191" s="28">
        <f>Calculation!AY34</f>
        <v>10</v>
      </c>
      <c r="T191" s="28">
        <f>Calculation!AZ34</f>
        <v>6</v>
      </c>
      <c r="U191" s="28">
        <f>Calculation!BA34</f>
        <v>8</v>
      </c>
    </row>
    <row r="192" spans="2:21">
      <c r="B192" s="226">
        <f t="shared" si="13"/>
        <v>34</v>
      </c>
      <c r="C192" s="336" t="str">
        <f>IF(Calculation!T38="","",VLOOKUP(Calculation!T38,$B$67:$C$79,2,FALSE))</f>
        <v>COIN TREE</v>
      </c>
      <c r="D192" s="336" t="str">
        <f>IF(Calculation!U38="","",VLOOKUP(Calculation!U38,$B$67:$C$79,2,FALSE))</f>
        <v/>
      </c>
      <c r="E192" s="336" t="str">
        <f>IF(Calculation!V38="","",VLOOKUP(Calculation!V38,$B$67:$C$79,2,FALSE))</f>
        <v>Q</v>
      </c>
      <c r="F192" s="336" t="str">
        <f>IF(Calculation!W38="","",VLOOKUP(Calculation!W38,$B$67:$C$79,2,FALSE))</f>
        <v>A</v>
      </c>
      <c r="G192" s="336" t="str">
        <f>IF(Calculation!X38="","",VLOOKUP(Calculation!X38,$B$67:$C$79,2,FALSE))</f>
        <v>Q</v>
      </c>
      <c r="I192" s="28" t="str">
        <f t="shared" si="14"/>
        <v>9</v>
      </c>
      <c r="J192" s="28">
        <f t="shared" si="15"/>
        <v>11</v>
      </c>
      <c r="K192" s="28">
        <f t="shared" si="16"/>
        <v>1</v>
      </c>
      <c r="L192" s="28">
        <f t="shared" si="17"/>
        <v>5</v>
      </c>
      <c r="M192" s="28">
        <f t="shared" si="18"/>
        <v>11</v>
      </c>
      <c r="N192" s="28">
        <f t="shared" si="19"/>
        <v>3</v>
      </c>
      <c r="P192" s="28" t="str">
        <f t="shared" si="20"/>
        <v>9</v>
      </c>
      <c r="Q192" s="28">
        <f>Calculation!AW35</f>
        <v>11</v>
      </c>
      <c r="R192" s="28">
        <f>Calculation!AX35</f>
        <v>1</v>
      </c>
      <c r="S192" s="28">
        <f>Calculation!AY35</f>
        <v>5</v>
      </c>
      <c r="T192" s="28">
        <f>Calculation!AZ35</f>
        <v>11</v>
      </c>
      <c r="U192" s="28">
        <f>Calculation!BA35</f>
        <v>3</v>
      </c>
    </row>
    <row r="193" spans="2:21">
      <c r="B193" s="226">
        <f t="shared" si="13"/>
        <v>35</v>
      </c>
      <c r="C193" s="336" t="str">
        <f>IF(Calculation!T39="","",VLOOKUP(Calculation!T39,$B$67:$C$79,2,FALSE))</f>
        <v>K</v>
      </c>
      <c r="D193" s="336" t="str">
        <f>IF(Calculation!U39="","",VLOOKUP(Calculation!U39,$B$67:$C$79,2,FALSE))</f>
        <v/>
      </c>
      <c r="E193" s="336" t="str">
        <f>IF(Calculation!V39="","",VLOOKUP(Calculation!V39,$B$67:$C$79,2,FALSE))</f>
        <v>10</v>
      </c>
      <c r="F193" s="336" t="str">
        <f>IF(Calculation!W39="","",VLOOKUP(Calculation!W39,$B$67:$C$79,2,FALSE))</f>
        <v>COIN TREE</v>
      </c>
      <c r="G193" s="336" t="str">
        <f>IF(Calculation!X39="","",VLOOKUP(Calculation!X39,$B$67:$C$79,2,FALSE))</f>
        <v>FROG</v>
      </c>
      <c r="I193" s="28" t="str">
        <f t="shared" si="14"/>
        <v>COIN</v>
      </c>
      <c r="J193" s="28">
        <f t="shared" si="15"/>
        <v>2</v>
      </c>
      <c r="K193" s="28">
        <f t="shared" si="16"/>
        <v>1</v>
      </c>
      <c r="L193" s="28">
        <f t="shared" si="17"/>
        <v>1</v>
      </c>
      <c r="M193" s="28">
        <f t="shared" si="18"/>
        <v>1</v>
      </c>
      <c r="N193" s="28">
        <f t="shared" si="19"/>
        <v>1</v>
      </c>
      <c r="P193" s="28" t="str">
        <f t="shared" si="20"/>
        <v>COIN</v>
      </c>
      <c r="Q193" s="28">
        <f>Calculation!AW36</f>
        <v>2</v>
      </c>
      <c r="R193" s="28">
        <f>Calculation!AX36</f>
        <v>1</v>
      </c>
      <c r="S193" s="28">
        <f>Calculation!AY36</f>
        <v>1</v>
      </c>
      <c r="T193" s="28">
        <f>Calculation!AZ36</f>
        <v>1</v>
      </c>
      <c r="U193" s="28">
        <f>Calculation!BA36</f>
        <v>1</v>
      </c>
    </row>
    <row r="194" spans="2:21">
      <c r="B194" s="226">
        <f t="shared" si="13"/>
        <v>36</v>
      </c>
      <c r="C194" s="336" t="str">
        <f>IF(Calculation!T40="","",VLOOKUP(Calculation!T40,$B$67:$C$79,2,FALSE))</f>
        <v>9</v>
      </c>
      <c r="D194" s="336" t="str">
        <f>IF(Calculation!U40="","",VLOOKUP(Calculation!U40,$B$67:$C$79,2,FALSE))</f>
        <v/>
      </c>
      <c r="E194" s="336" t="str">
        <f>IF(Calculation!V40="","",VLOOKUP(Calculation!V40,$B$67:$C$79,2,FALSE))</f>
        <v>COIN TREE</v>
      </c>
      <c r="F194" s="336" t="str">
        <f>IF(Calculation!W40="","",VLOOKUP(Calculation!W40,$B$67:$C$79,2,FALSE))</f>
        <v>K</v>
      </c>
      <c r="G194" s="336" t="str">
        <f>IF(Calculation!X40="","",VLOOKUP(Calculation!X40,$B$67:$C$79,2,FALSE))</f>
        <v>K</v>
      </c>
      <c r="I194" s="227" t="s">
        <v>334</v>
      </c>
      <c r="J194" s="28">
        <f>SUM(J181:J193)</f>
        <v>56</v>
      </c>
      <c r="K194" s="28">
        <f>SUM(K181:K193)</f>
        <v>22</v>
      </c>
      <c r="L194" s="28">
        <f>SUM(L181:L193)</f>
        <v>45</v>
      </c>
      <c r="M194" s="28">
        <f>SUM(M181:M193)</f>
        <v>72</v>
      </c>
      <c r="N194" s="28">
        <f>SUM(N181:N193)</f>
        <v>91</v>
      </c>
      <c r="P194" s="227" t="s">
        <v>334</v>
      </c>
      <c r="Q194" s="28">
        <f>SUM(Q181:Q193)</f>
        <v>56</v>
      </c>
      <c r="R194" s="28">
        <f>SUM(R181:R193)</f>
        <v>22</v>
      </c>
      <c r="S194" s="28">
        <f>SUM(S181:S193)</f>
        <v>45</v>
      </c>
      <c r="T194" s="28">
        <f>SUM(T181:T193)</f>
        <v>72</v>
      </c>
      <c r="U194" s="28">
        <f>SUM(U181:U193)</f>
        <v>91</v>
      </c>
    </row>
    <row r="195" spans="2:21">
      <c r="B195" s="226">
        <f t="shared" si="13"/>
        <v>37</v>
      </c>
      <c r="C195" s="336" t="str">
        <f>IF(Calculation!T41="","",VLOOKUP(Calculation!T41,$B$67:$C$79,2,FALSE))</f>
        <v>TURTLE</v>
      </c>
      <c r="D195" s="336" t="str">
        <f>IF(Calculation!U41="","",VLOOKUP(Calculation!U41,$B$67:$C$79,2,FALSE))</f>
        <v/>
      </c>
      <c r="E195" s="336" t="str">
        <f>IF(Calculation!V41="","",VLOOKUP(Calculation!V41,$B$67:$C$79,2,FALSE))</f>
        <v>9</v>
      </c>
      <c r="F195" s="336" t="str">
        <f>IF(Calculation!W41="","",VLOOKUP(Calculation!W41,$B$67:$C$79,2,FALSE))</f>
        <v>9</v>
      </c>
      <c r="G195" s="336" t="str">
        <f>IF(Calculation!X41="","",VLOOKUP(Calculation!X41,$B$67:$C$79,2,FALSE))</f>
        <v>FISHES</v>
      </c>
    </row>
    <row r="196" spans="2:21">
      <c r="B196" s="226">
        <f t="shared" si="13"/>
        <v>38</v>
      </c>
      <c r="C196" s="336" t="str">
        <f>IF(Calculation!T42="","",VLOOKUP(Calculation!T42,$B$67:$C$79,2,FALSE))</f>
        <v>Q</v>
      </c>
      <c r="D196" s="336" t="str">
        <f>IF(Calculation!U42="","",VLOOKUP(Calculation!U42,$B$67:$C$79,2,FALSE))</f>
        <v/>
      </c>
      <c r="E196" s="336" t="str">
        <f>IF(Calculation!V42="","",VLOOKUP(Calculation!V42,$B$67:$C$79,2,FALSE))</f>
        <v>10</v>
      </c>
      <c r="F196" s="336" t="str">
        <f>IF(Calculation!W42="","",VLOOKUP(Calculation!W42,$B$67:$C$79,2,FALSE))</f>
        <v>J</v>
      </c>
      <c r="G196" s="336" t="str">
        <f>IF(Calculation!X42="","",VLOOKUP(Calculation!X42,$B$67:$C$79,2,FALSE))</f>
        <v>A</v>
      </c>
      <c r="I196" s="12" t="s">
        <v>335</v>
      </c>
    </row>
    <row r="197" spans="2:21">
      <c r="B197" s="226">
        <f t="shared" si="13"/>
        <v>39</v>
      </c>
      <c r="C197" s="336" t="str">
        <f>IF(Calculation!T43="","",VLOOKUP(Calculation!T43,$B$67:$C$79,2,FALSE))</f>
        <v>J</v>
      </c>
      <c r="D197" s="336" t="str">
        <f>IF(Calculation!U43="","",VLOOKUP(Calculation!U43,$B$67:$C$79,2,FALSE))</f>
        <v/>
      </c>
      <c r="E197" s="336" t="str">
        <f>IF(Calculation!V43="","",VLOOKUP(Calculation!V43,$B$67:$C$79,2,FALSE))</f>
        <v>FISHES</v>
      </c>
      <c r="F197" s="336" t="str">
        <f>IF(Calculation!W43="","",VLOOKUP(Calculation!W43,$B$67:$C$79,2,FALSE))</f>
        <v>FROG</v>
      </c>
      <c r="G197" s="336" t="str">
        <f>IF(Calculation!X43="","",VLOOKUP(Calculation!X43,$B$67:$C$79,2,FALSE))</f>
        <v>Q</v>
      </c>
      <c r="I197" s="227" t="s">
        <v>328</v>
      </c>
      <c r="J197" s="227" t="s">
        <v>329</v>
      </c>
      <c r="K197" s="227" t="s">
        <v>330</v>
      </c>
      <c r="L197" s="227" t="s">
        <v>331</v>
      </c>
      <c r="M197" s="227" t="s">
        <v>332</v>
      </c>
      <c r="N197" s="227" t="s">
        <v>333</v>
      </c>
    </row>
    <row r="198" spans="2:21">
      <c r="B198" s="226">
        <f t="shared" si="13"/>
        <v>40</v>
      </c>
      <c r="C198" s="336" t="str">
        <f>IF(Calculation!T44="","",VLOOKUP(Calculation!T44,$B$67:$C$79,2,FALSE))</f>
        <v>COIN TREE</v>
      </c>
      <c r="D198" s="336" t="str">
        <f>IF(Calculation!U44="","",VLOOKUP(Calculation!U44,$B$67:$C$79,2,FALSE))</f>
        <v/>
      </c>
      <c r="E198" s="336" t="str">
        <f>IF(Calculation!V44="","",VLOOKUP(Calculation!V44,$B$67:$C$79,2,FALSE))</f>
        <v>J</v>
      </c>
      <c r="F198" s="336" t="str">
        <f>IF(Calculation!W44="","",VLOOKUP(Calculation!W44,$B$67:$C$79,2,FALSE))</f>
        <v>10</v>
      </c>
      <c r="G198" s="336" t="str">
        <f>IF(Calculation!X44="","",VLOOKUP(Calculation!X44,$B$67:$C$79,2,FALSE))</f>
        <v>J</v>
      </c>
      <c r="H198" s="2"/>
      <c r="I198" s="28" t="str">
        <f t="shared" ref="I198:I210" si="21">C67</f>
        <v>DRAGON</v>
      </c>
      <c r="J198" s="28">
        <f>IF(J181=Q181,0,1)</f>
        <v>0</v>
      </c>
      <c r="K198" s="28">
        <f>IF(K181=R181,0,1)</f>
        <v>0</v>
      </c>
      <c r="L198" s="28">
        <f>IF(L181=S181,0,1)</f>
        <v>0</v>
      </c>
      <c r="M198" s="28">
        <f>IF(M181=T181,0,1)</f>
        <v>0</v>
      </c>
      <c r="N198" s="28">
        <f>IF(N181=U181,0,1)</f>
        <v>0</v>
      </c>
    </row>
    <row r="199" spans="2:21">
      <c r="B199" s="226">
        <f t="shared" si="13"/>
        <v>41</v>
      </c>
      <c r="C199" s="336" t="str">
        <f>IF(Calculation!T45="","",VLOOKUP(Calculation!T45,$B$67:$C$79,2,FALSE))</f>
        <v>Q</v>
      </c>
      <c r="D199" s="336" t="str">
        <f>IF(Calculation!U45="","",VLOOKUP(Calculation!U45,$B$67:$C$79,2,FALSE))</f>
        <v/>
      </c>
      <c r="E199" s="336" t="str">
        <f>IF(Calculation!V45="","",VLOOKUP(Calculation!V45,$B$67:$C$79,2,FALSE))</f>
        <v>FISHES</v>
      </c>
      <c r="F199" s="336" t="str">
        <f>IF(Calculation!W45="","",VLOOKUP(Calculation!W45,$B$67:$C$79,2,FALSE))</f>
        <v>TURTLE</v>
      </c>
      <c r="G199" s="336" t="str">
        <f>IF(Calculation!X45="","",VLOOKUP(Calculation!X45,$B$67:$C$79,2,FALSE))</f>
        <v>FISHES</v>
      </c>
      <c r="I199" s="28" t="str">
        <f t="shared" si="21"/>
        <v>INGOTS</v>
      </c>
      <c r="J199" s="28">
        <f t="shared" ref="J199:N210" si="22">IF(J182=Q182,0,1)</f>
        <v>0</v>
      </c>
      <c r="K199" s="28">
        <f t="shared" si="22"/>
        <v>0</v>
      </c>
      <c r="L199" s="28">
        <f t="shared" si="22"/>
        <v>0</v>
      </c>
      <c r="M199" s="28">
        <f t="shared" si="22"/>
        <v>0</v>
      </c>
      <c r="N199" s="28">
        <f t="shared" si="22"/>
        <v>0</v>
      </c>
    </row>
    <row r="200" spans="2:21">
      <c r="B200" s="226">
        <f t="shared" si="13"/>
        <v>42</v>
      </c>
      <c r="C200" s="336" t="str">
        <f>IF(Calculation!T46="","",VLOOKUP(Calculation!T46,$B$67:$C$79,2,FALSE))</f>
        <v>FROG</v>
      </c>
      <c r="D200" s="336" t="str">
        <f>IF(Calculation!U46="","",VLOOKUP(Calculation!U46,$B$67:$C$79,2,FALSE))</f>
        <v/>
      </c>
      <c r="E200" s="336" t="str">
        <f>IF(Calculation!V46="","",VLOOKUP(Calculation!V46,$B$67:$C$79,2,FALSE))</f>
        <v>A</v>
      </c>
      <c r="F200" s="336" t="str">
        <f>IF(Calculation!W46="","",VLOOKUP(Calculation!W46,$B$67:$C$79,2,FALSE))</f>
        <v>9</v>
      </c>
      <c r="G200" s="336" t="str">
        <f>IF(Calculation!X46="","",VLOOKUP(Calculation!X46,$B$67:$C$79,2,FALSE))</f>
        <v>Q</v>
      </c>
      <c r="I200" s="28" t="str">
        <f t="shared" si="21"/>
        <v>TURTLE</v>
      </c>
      <c r="J200" s="28">
        <f t="shared" si="22"/>
        <v>0</v>
      </c>
      <c r="K200" s="28">
        <f t="shared" si="22"/>
        <v>0</v>
      </c>
      <c r="L200" s="28">
        <f t="shared" si="22"/>
        <v>0</v>
      </c>
      <c r="M200" s="28">
        <f t="shared" si="22"/>
        <v>0</v>
      </c>
      <c r="N200" s="28">
        <f t="shared" si="22"/>
        <v>0</v>
      </c>
    </row>
    <row r="201" spans="2:21">
      <c r="B201" s="226">
        <f t="shared" si="13"/>
        <v>43</v>
      </c>
      <c r="C201" s="336" t="str">
        <f>IF(Calculation!T47="","",VLOOKUP(Calculation!T47,$B$67:$C$79,2,FALSE))</f>
        <v>9</v>
      </c>
      <c r="D201" s="336" t="str">
        <f>IF(Calculation!U47="","",VLOOKUP(Calculation!U47,$B$67:$C$79,2,FALSE))</f>
        <v/>
      </c>
      <c r="E201" s="336" t="str">
        <f>IF(Calculation!V47="","",VLOOKUP(Calculation!V47,$B$67:$C$79,2,FALSE))</f>
        <v>10</v>
      </c>
      <c r="F201" s="336" t="str">
        <f>IF(Calculation!W47="","",VLOOKUP(Calculation!W47,$B$67:$C$79,2,FALSE))</f>
        <v>K</v>
      </c>
      <c r="G201" s="336" t="str">
        <f>IF(Calculation!X47="","",VLOOKUP(Calculation!X47,$B$67:$C$79,2,FALSE))</f>
        <v>J</v>
      </c>
      <c r="I201" s="28" t="str">
        <f t="shared" si="21"/>
        <v>FROG</v>
      </c>
      <c r="J201" s="28">
        <f t="shared" si="22"/>
        <v>0</v>
      </c>
      <c r="K201" s="28">
        <f t="shared" si="22"/>
        <v>0</v>
      </c>
      <c r="L201" s="28">
        <f t="shared" si="22"/>
        <v>0</v>
      </c>
      <c r="M201" s="28">
        <f t="shared" si="22"/>
        <v>0</v>
      </c>
      <c r="N201" s="28">
        <f t="shared" si="22"/>
        <v>0</v>
      </c>
    </row>
    <row r="202" spans="2:21">
      <c r="B202" s="226">
        <f t="shared" si="13"/>
        <v>44</v>
      </c>
      <c r="C202" s="336" t="str">
        <f>IF(Calculation!T48="","",VLOOKUP(Calculation!T48,$B$67:$C$79,2,FALSE))</f>
        <v>COIN</v>
      </c>
      <c r="D202" s="336" t="str">
        <f>IF(Calculation!U48="","",VLOOKUP(Calculation!U48,$B$67:$C$79,2,FALSE))</f>
        <v/>
      </c>
      <c r="E202" s="336" t="str">
        <f>IF(Calculation!V48="","",VLOOKUP(Calculation!V48,$B$67:$C$79,2,FALSE))</f>
        <v>FROG</v>
      </c>
      <c r="F202" s="336" t="str">
        <f>IF(Calculation!W48="","",VLOOKUP(Calculation!W48,$B$67:$C$79,2,FALSE))</f>
        <v>FISHES</v>
      </c>
      <c r="G202" s="336" t="str">
        <f>IF(Calculation!X48="","",VLOOKUP(Calculation!X48,$B$67:$C$79,2,FALSE))</f>
        <v>Q</v>
      </c>
      <c r="I202" s="28" t="str">
        <f t="shared" si="21"/>
        <v>FISHES</v>
      </c>
      <c r="J202" s="28">
        <f t="shared" si="22"/>
        <v>0</v>
      </c>
      <c r="K202" s="28">
        <f t="shared" si="22"/>
        <v>0</v>
      </c>
      <c r="L202" s="28">
        <f t="shared" si="22"/>
        <v>0</v>
      </c>
      <c r="M202" s="28">
        <f t="shared" si="22"/>
        <v>0</v>
      </c>
      <c r="N202" s="28">
        <f t="shared" si="22"/>
        <v>0</v>
      </c>
    </row>
    <row r="203" spans="2:21">
      <c r="B203" s="226">
        <f t="shared" si="13"/>
        <v>45</v>
      </c>
      <c r="C203" s="336" t="str">
        <f>IF(Calculation!T49="","",VLOOKUP(Calculation!T49,$B$67:$C$79,2,FALSE))</f>
        <v>J</v>
      </c>
      <c r="D203" s="336" t="str">
        <f>IF(Calculation!U49="","",VLOOKUP(Calculation!U49,$B$67:$C$79,2,FALSE))</f>
        <v/>
      </c>
      <c r="E203" s="336" t="str">
        <f>IF(Calculation!V49="","",VLOOKUP(Calculation!V49,$B$67:$C$79,2,FALSE))</f>
        <v/>
      </c>
      <c r="F203" s="336" t="str">
        <f>IF(Calculation!W49="","",VLOOKUP(Calculation!W49,$B$67:$C$79,2,FALSE))</f>
        <v>A</v>
      </c>
      <c r="G203" s="336" t="str">
        <f>IF(Calculation!X49="","",VLOOKUP(Calculation!X49,$B$67:$C$79,2,FALSE))</f>
        <v>A</v>
      </c>
      <c r="I203" s="28" t="str">
        <f t="shared" si="21"/>
        <v>COIN TREE</v>
      </c>
      <c r="J203" s="28">
        <f t="shared" si="22"/>
        <v>0</v>
      </c>
      <c r="K203" s="28">
        <f t="shared" si="22"/>
        <v>0</v>
      </c>
      <c r="L203" s="28">
        <f t="shared" si="22"/>
        <v>0</v>
      </c>
      <c r="M203" s="28">
        <f t="shared" si="22"/>
        <v>0</v>
      </c>
      <c r="N203" s="28">
        <f t="shared" si="22"/>
        <v>0</v>
      </c>
    </row>
    <row r="204" spans="2:21">
      <c r="B204" s="226">
        <f t="shared" si="13"/>
        <v>46</v>
      </c>
      <c r="C204" s="336" t="str">
        <f>IF(Calculation!T50="","",VLOOKUP(Calculation!T50,$B$67:$C$79,2,FALSE))</f>
        <v>A</v>
      </c>
      <c r="D204" s="336" t="str">
        <f>IF(Calculation!U50="","",VLOOKUP(Calculation!U50,$B$67:$C$79,2,FALSE))</f>
        <v/>
      </c>
      <c r="E204" s="336" t="str">
        <f>IF(Calculation!V50="","",VLOOKUP(Calculation!V50,$B$67:$C$79,2,FALSE))</f>
        <v/>
      </c>
      <c r="F204" s="336" t="str">
        <f>IF(Calculation!W50="","",VLOOKUP(Calculation!W50,$B$67:$C$79,2,FALSE))</f>
        <v>J</v>
      </c>
      <c r="G204" s="336" t="str">
        <f>IF(Calculation!X50="","",VLOOKUP(Calculation!X50,$B$67:$C$79,2,FALSE))</f>
        <v>FROG</v>
      </c>
      <c r="I204" s="28" t="str">
        <f t="shared" si="21"/>
        <v>A</v>
      </c>
      <c r="J204" s="28">
        <f t="shared" si="22"/>
        <v>0</v>
      </c>
      <c r="K204" s="28">
        <f t="shared" si="22"/>
        <v>0</v>
      </c>
      <c r="L204" s="28">
        <f t="shared" si="22"/>
        <v>0</v>
      </c>
      <c r="M204" s="28">
        <f t="shared" si="22"/>
        <v>0</v>
      </c>
      <c r="N204" s="28">
        <f t="shared" si="22"/>
        <v>0</v>
      </c>
    </row>
    <row r="205" spans="2:21">
      <c r="B205" s="226">
        <f t="shared" si="13"/>
        <v>47</v>
      </c>
      <c r="C205" s="336" t="str">
        <f>IF(Calculation!T51="","",VLOOKUP(Calculation!T51,$B$67:$C$79,2,FALSE))</f>
        <v>9</v>
      </c>
      <c r="D205" s="336" t="str">
        <f>IF(Calculation!U51="","",VLOOKUP(Calculation!U51,$B$67:$C$79,2,FALSE))</f>
        <v/>
      </c>
      <c r="E205" s="336" t="str">
        <f>IF(Calculation!V51="","",VLOOKUP(Calculation!V51,$B$67:$C$79,2,FALSE))</f>
        <v/>
      </c>
      <c r="F205" s="336" t="str">
        <f>IF(Calculation!W51="","",VLOOKUP(Calculation!W51,$B$67:$C$79,2,FALSE))</f>
        <v>COIN TREE</v>
      </c>
      <c r="G205" s="336" t="str">
        <f>IF(Calculation!X51="","",VLOOKUP(Calculation!X51,$B$67:$C$79,2,FALSE))</f>
        <v>J</v>
      </c>
      <c r="I205" s="28" t="str">
        <f t="shared" si="21"/>
        <v>K</v>
      </c>
      <c r="J205" s="28">
        <f t="shared" si="22"/>
        <v>0</v>
      </c>
      <c r="K205" s="28">
        <f t="shared" si="22"/>
        <v>0</v>
      </c>
      <c r="L205" s="28">
        <f t="shared" si="22"/>
        <v>0</v>
      </c>
      <c r="M205" s="28">
        <f t="shared" si="22"/>
        <v>0</v>
      </c>
      <c r="N205" s="28">
        <f t="shared" si="22"/>
        <v>0</v>
      </c>
    </row>
    <row r="206" spans="2:21">
      <c r="B206" s="226">
        <f t="shared" si="13"/>
        <v>48</v>
      </c>
      <c r="C206" s="336" t="str">
        <f>IF(Calculation!T52="","",VLOOKUP(Calculation!T52,$B$67:$C$79,2,FALSE))</f>
        <v>FISHES</v>
      </c>
      <c r="D206" s="336" t="str">
        <f>IF(Calculation!U52="","",VLOOKUP(Calculation!U52,$B$67:$C$79,2,FALSE))</f>
        <v/>
      </c>
      <c r="E206" s="336" t="str">
        <f>IF(Calculation!V52="","",VLOOKUP(Calculation!V52,$B$67:$C$79,2,FALSE))</f>
        <v/>
      </c>
      <c r="F206" s="336" t="str">
        <f>IF(Calculation!W52="","",VLOOKUP(Calculation!W52,$B$67:$C$79,2,FALSE))</f>
        <v>K</v>
      </c>
      <c r="G206" s="336" t="str">
        <f>IF(Calculation!X52="","",VLOOKUP(Calculation!X52,$B$67:$C$79,2,FALSE))</f>
        <v>A</v>
      </c>
      <c r="I206" s="28" t="str">
        <f t="shared" si="21"/>
        <v>Q</v>
      </c>
      <c r="J206" s="28">
        <f t="shared" si="22"/>
        <v>0</v>
      </c>
      <c r="K206" s="28">
        <f t="shared" si="22"/>
        <v>0</v>
      </c>
      <c r="L206" s="28">
        <f t="shared" si="22"/>
        <v>0</v>
      </c>
      <c r="M206" s="28">
        <f t="shared" si="22"/>
        <v>0</v>
      </c>
      <c r="N206" s="28">
        <f t="shared" si="22"/>
        <v>0</v>
      </c>
    </row>
    <row r="207" spans="2:21">
      <c r="B207" s="226">
        <f t="shared" si="13"/>
        <v>49</v>
      </c>
      <c r="C207" s="336" t="str">
        <f>IF(Calculation!T53="","",VLOOKUP(Calculation!T53,$B$67:$C$79,2,FALSE))</f>
        <v>J</v>
      </c>
      <c r="D207" s="336" t="str">
        <f>IF(Calculation!U53="","",VLOOKUP(Calculation!U53,$B$67:$C$79,2,FALSE))</f>
        <v/>
      </c>
      <c r="E207" s="336" t="str">
        <f>IF(Calculation!V53="","",VLOOKUP(Calculation!V53,$B$67:$C$79,2,FALSE))</f>
        <v/>
      </c>
      <c r="F207" s="336" t="str">
        <f>IF(Calculation!W53="","",VLOOKUP(Calculation!W53,$B$67:$C$79,2,FALSE))</f>
        <v>9</v>
      </c>
      <c r="G207" s="336" t="str">
        <f>IF(Calculation!X53="","",VLOOKUP(Calculation!X53,$B$67:$C$79,2,FALSE))</f>
        <v>9</v>
      </c>
      <c r="I207" s="28" t="str">
        <f t="shared" si="21"/>
        <v>J</v>
      </c>
      <c r="J207" s="28">
        <f t="shared" si="22"/>
        <v>0</v>
      </c>
      <c r="K207" s="28">
        <f t="shared" si="22"/>
        <v>0</v>
      </c>
      <c r="L207" s="28">
        <f t="shared" si="22"/>
        <v>0</v>
      </c>
      <c r="M207" s="28">
        <f t="shared" si="22"/>
        <v>0</v>
      </c>
      <c r="N207" s="28">
        <f t="shared" si="22"/>
        <v>0</v>
      </c>
    </row>
    <row r="208" spans="2:21">
      <c r="B208" s="226">
        <f t="shared" si="13"/>
        <v>50</v>
      </c>
      <c r="C208" s="336" t="str">
        <f>IF(Calculation!T54="","",VLOOKUP(Calculation!T54,$B$67:$C$79,2,FALSE))</f>
        <v>9</v>
      </c>
      <c r="D208" s="336" t="str">
        <f>IF(Calculation!U54="","",VLOOKUP(Calculation!U54,$B$67:$C$79,2,FALSE))</f>
        <v/>
      </c>
      <c r="E208" s="336" t="str">
        <f>IF(Calculation!V54="","",VLOOKUP(Calculation!V54,$B$67:$C$79,2,FALSE))</f>
        <v/>
      </c>
      <c r="F208" s="336" t="str">
        <f>IF(Calculation!W54="","",VLOOKUP(Calculation!W54,$B$67:$C$79,2,FALSE))</f>
        <v>J</v>
      </c>
      <c r="G208" s="336" t="str">
        <f>IF(Calculation!X54="","",VLOOKUP(Calculation!X54,$B$67:$C$79,2,FALSE))</f>
        <v>FISHES</v>
      </c>
      <c r="I208" s="28" t="str">
        <f t="shared" si="21"/>
        <v>10</v>
      </c>
      <c r="J208" s="28">
        <f t="shared" si="22"/>
        <v>0</v>
      </c>
      <c r="K208" s="28">
        <f t="shared" si="22"/>
        <v>0</v>
      </c>
      <c r="L208" s="28">
        <f t="shared" si="22"/>
        <v>0</v>
      </c>
      <c r="M208" s="28">
        <f t="shared" si="22"/>
        <v>0</v>
      </c>
      <c r="N208" s="28">
        <f t="shared" si="22"/>
        <v>0</v>
      </c>
    </row>
    <row r="209" spans="2:16">
      <c r="B209" s="226">
        <f t="shared" si="13"/>
        <v>51</v>
      </c>
      <c r="C209" s="336" t="str">
        <f>IF(Calculation!T55="","",VLOOKUP(Calculation!T55,$B$67:$C$79,2,FALSE))</f>
        <v>COIN TREE</v>
      </c>
      <c r="D209" s="336" t="str">
        <f>IF(Calculation!U55="","",VLOOKUP(Calculation!U55,$B$67:$C$79,2,FALSE))</f>
        <v/>
      </c>
      <c r="E209" s="336" t="str">
        <f>IF(Calculation!V55="","",VLOOKUP(Calculation!V55,$B$67:$C$79,2,FALSE))</f>
        <v/>
      </c>
      <c r="F209" s="336" t="str">
        <f>IF(Calculation!W55="","",VLOOKUP(Calculation!W55,$B$67:$C$79,2,FALSE))</f>
        <v>FISHES</v>
      </c>
      <c r="G209" s="336" t="str">
        <f>IF(Calculation!X55="","",VLOOKUP(Calculation!X55,$B$67:$C$79,2,FALSE))</f>
        <v>10</v>
      </c>
      <c r="I209" s="28" t="str">
        <f t="shared" si="21"/>
        <v>9</v>
      </c>
      <c r="J209" s="28">
        <f t="shared" si="22"/>
        <v>0</v>
      </c>
      <c r="K209" s="28">
        <f t="shared" si="22"/>
        <v>0</v>
      </c>
      <c r="L209" s="28">
        <f t="shared" si="22"/>
        <v>0</v>
      </c>
      <c r="M209" s="28">
        <f t="shared" si="22"/>
        <v>0</v>
      </c>
      <c r="N209" s="28">
        <f t="shared" si="22"/>
        <v>0</v>
      </c>
    </row>
    <row r="210" spans="2:16">
      <c r="B210" s="226">
        <f t="shared" si="13"/>
        <v>52</v>
      </c>
      <c r="C210" s="336" t="str">
        <f>IF(Calculation!T56="","",VLOOKUP(Calculation!T56,$B$67:$C$79,2,FALSE))</f>
        <v>FROG</v>
      </c>
      <c r="D210" s="336" t="str">
        <f>IF(Calculation!U56="","",VLOOKUP(Calculation!U56,$B$67:$C$79,2,FALSE))</f>
        <v/>
      </c>
      <c r="E210" s="336" t="str">
        <f>IF(Calculation!V56="","",VLOOKUP(Calculation!V56,$B$67:$C$79,2,FALSE))</f>
        <v/>
      </c>
      <c r="F210" s="336" t="str">
        <f>IF(Calculation!W56="","",VLOOKUP(Calculation!W56,$B$67:$C$79,2,FALSE))</f>
        <v>9</v>
      </c>
      <c r="G210" s="336" t="str">
        <f>IF(Calculation!X56="","",VLOOKUP(Calculation!X56,$B$67:$C$79,2,FALSE))</f>
        <v>Q</v>
      </c>
      <c r="I210" s="28" t="str">
        <f t="shared" si="21"/>
        <v>COIN</v>
      </c>
      <c r="J210" s="28">
        <f t="shared" si="22"/>
        <v>0</v>
      </c>
      <c r="K210" s="28">
        <f t="shared" si="22"/>
        <v>0</v>
      </c>
      <c r="L210" s="28">
        <f t="shared" si="22"/>
        <v>0</v>
      </c>
      <c r="M210" s="28">
        <f t="shared" si="22"/>
        <v>0</v>
      </c>
      <c r="N210" s="28">
        <f t="shared" si="22"/>
        <v>0</v>
      </c>
    </row>
    <row r="211" spans="2:16">
      <c r="B211" s="226">
        <f t="shared" si="13"/>
        <v>53</v>
      </c>
      <c r="C211" s="336" t="str">
        <f>IF(Calculation!T57="","",VLOOKUP(Calculation!T57,$B$67:$C$79,2,FALSE))</f>
        <v>10</v>
      </c>
      <c r="D211" s="336" t="str">
        <f>IF(Calculation!U57="","",VLOOKUP(Calculation!U57,$B$67:$C$79,2,FALSE))</f>
        <v/>
      </c>
      <c r="E211" s="336" t="str">
        <f>IF(Calculation!V57="","",VLOOKUP(Calculation!V57,$B$67:$C$79,2,FALSE))</f>
        <v/>
      </c>
      <c r="F211" s="336" t="str">
        <f>IF(Calculation!W57="","",VLOOKUP(Calculation!W57,$B$67:$C$79,2,FALSE))</f>
        <v>J</v>
      </c>
      <c r="G211" s="336" t="str">
        <f>IF(Calculation!X57="","",VLOOKUP(Calculation!X57,$B$67:$C$79,2,FALSE))</f>
        <v>COIN TREE</v>
      </c>
      <c r="I211" s="227" t="s">
        <v>334</v>
      </c>
      <c r="J211" s="28">
        <f>IF(J194=Q194,0,1)</f>
        <v>0</v>
      </c>
      <c r="K211" s="28">
        <f>IF(K194=R194,0,1)</f>
        <v>0</v>
      </c>
      <c r="L211" s="28">
        <f>IF(L194=S194,0,1)</f>
        <v>0</v>
      </c>
      <c r="M211" s="28">
        <f>IF(M194=T194,0,1)</f>
        <v>0</v>
      </c>
      <c r="N211" s="28">
        <f>IF(N194=U194,0,1)</f>
        <v>0</v>
      </c>
      <c r="P211" s="2">
        <f>SUM(J198:N211)</f>
        <v>0</v>
      </c>
    </row>
    <row r="212" spans="2:16">
      <c r="B212" s="226">
        <f t="shared" si="13"/>
        <v>54</v>
      </c>
      <c r="C212" s="336" t="str">
        <f>IF(Calculation!T58="","",VLOOKUP(Calculation!T58,$B$67:$C$79,2,FALSE))</f>
        <v>9</v>
      </c>
      <c r="D212" s="336" t="str">
        <f>IF(Calculation!U58="","",VLOOKUP(Calculation!U58,$B$67:$C$79,2,FALSE))</f>
        <v/>
      </c>
      <c r="E212" s="336" t="str">
        <f>IF(Calculation!V58="","",VLOOKUP(Calculation!V58,$B$67:$C$79,2,FALSE))</f>
        <v/>
      </c>
      <c r="F212" s="336" t="str">
        <f>IF(Calculation!W58="","",VLOOKUP(Calculation!W58,$B$67:$C$79,2,FALSE))</f>
        <v>10</v>
      </c>
      <c r="G212" s="336" t="str">
        <f>IF(Calculation!X58="","",VLOOKUP(Calculation!X58,$B$67:$C$79,2,FALSE))</f>
        <v>Q</v>
      </c>
    </row>
    <row r="213" spans="2:16">
      <c r="B213" s="226">
        <f t="shared" si="13"/>
        <v>55</v>
      </c>
      <c r="C213" s="336" t="str">
        <f>IF(Calculation!T59="","",VLOOKUP(Calculation!T59,$B$67:$C$79,2,FALSE))</f>
        <v>COIN TREE</v>
      </c>
      <c r="D213" s="336" t="str">
        <f>IF(Calculation!U59="","",VLOOKUP(Calculation!U59,$B$67:$C$79,2,FALSE))</f>
        <v/>
      </c>
      <c r="E213" s="336" t="str">
        <f>IF(Calculation!V59="","",VLOOKUP(Calculation!V59,$B$67:$C$79,2,FALSE))</f>
        <v/>
      </c>
      <c r="F213" s="336" t="str">
        <f>IF(Calculation!W59="","",VLOOKUP(Calculation!W59,$B$67:$C$79,2,FALSE))</f>
        <v>INGOTS</v>
      </c>
      <c r="G213" s="336" t="str">
        <f>IF(Calculation!X59="","",VLOOKUP(Calculation!X59,$B$67:$C$79,2,FALSE))</f>
        <v>A</v>
      </c>
    </row>
    <row r="214" spans="2:16">
      <c r="B214" s="226">
        <f t="shared" si="13"/>
        <v>56</v>
      </c>
      <c r="C214" s="336" t="str">
        <f>IF(Calculation!T60="","",VLOOKUP(Calculation!T60,$B$67:$C$79,2,FALSE))</f>
        <v/>
      </c>
      <c r="D214" s="336" t="str">
        <f>IF(Calculation!U60="","",VLOOKUP(Calculation!U60,$B$67:$C$79,2,FALSE))</f>
        <v/>
      </c>
      <c r="E214" s="336" t="str">
        <f>IF(Calculation!V60="","",VLOOKUP(Calculation!V60,$B$67:$C$79,2,FALSE))</f>
        <v/>
      </c>
      <c r="F214" s="336" t="str">
        <f>IF(Calculation!W60="","",VLOOKUP(Calculation!W60,$B$67:$C$79,2,FALSE))</f>
        <v>K</v>
      </c>
      <c r="G214" s="336" t="str">
        <f>IF(Calculation!X60="","",VLOOKUP(Calculation!X60,$B$67:$C$79,2,FALSE))</f>
        <v>TURTLE</v>
      </c>
    </row>
    <row r="215" spans="2:16">
      <c r="B215" s="226">
        <f t="shared" si="13"/>
        <v>57</v>
      </c>
      <c r="C215" s="336" t="str">
        <f>IF(Calculation!T61="","",VLOOKUP(Calculation!T61,$B$67:$C$79,2,FALSE))</f>
        <v/>
      </c>
      <c r="D215" s="336" t="str">
        <f>IF(Calculation!U61="","",VLOOKUP(Calculation!U61,$B$67:$C$79,2,FALSE))</f>
        <v/>
      </c>
      <c r="E215" s="336" t="str">
        <f>IF(Calculation!V61="","",VLOOKUP(Calculation!V61,$B$67:$C$79,2,FALSE))</f>
        <v/>
      </c>
      <c r="F215" s="336" t="str">
        <f>IF(Calculation!W61="","",VLOOKUP(Calculation!W61,$B$67:$C$79,2,FALSE))</f>
        <v>COIN TREE</v>
      </c>
      <c r="G215" s="336" t="str">
        <f>IF(Calculation!X61="","",VLOOKUP(Calculation!X61,$B$67:$C$79,2,FALSE))</f>
        <v>10</v>
      </c>
    </row>
    <row r="216" spans="2:16">
      <c r="B216" s="226">
        <f t="shared" si="13"/>
        <v>58</v>
      </c>
      <c r="C216" s="336" t="str">
        <f>IF(Calculation!T62="","",VLOOKUP(Calculation!T62,$B$67:$C$79,2,FALSE))</f>
        <v/>
      </c>
      <c r="D216" s="336" t="str">
        <f>IF(Calculation!U62="","",VLOOKUP(Calculation!U62,$B$67:$C$79,2,FALSE))</f>
        <v/>
      </c>
      <c r="E216" s="336" t="str">
        <f>IF(Calculation!V62="","",VLOOKUP(Calculation!V62,$B$67:$C$79,2,FALSE))</f>
        <v/>
      </c>
      <c r="F216" s="336" t="str">
        <f>IF(Calculation!W62="","",VLOOKUP(Calculation!W62,$B$67:$C$79,2,FALSE))</f>
        <v>K</v>
      </c>
      <c r="G216" s="336" t="str">
        <f>IF(Calculation!X62="","",VLOOKUP(Calculation!X62,$B$67:$C$79,2,FALSE))</f>
        <v>FISHES</v>
      </c>
    </row>
    <row r="217" spans="2:16">
      <c r="B217" s="226">
        <f t="shared" si="13"/>
        <v>59</v>
      </c>
      <c r="C217" s="336" t="str">
        <f>IF(Calculation!T63="","",VLOOKUP(Calculation!T63,$B$67:$C$79,2,FALSE))</f>
        <v/>
      </c>
      <c r="D217" s="336" t="str">
        <f>IF(Calculation!U63="","",VLOOKUP(Calculation!U63,$B$67:$C$79,2,FALSE))</f>
        <v/>
      </c>
      <c r="E217" s="336" t="str">
        <f>IF(Calculation!V63="","",VLOOKUP(Calculation!V63,$B$67:$C$79,2,FALSE))</f>
        <v/>
      </c>
      <c r="F217" s="336" t="str">
        <f>IF(Calculation!W63="","",VLOOKUP(Calculation!W63,$B$67:$C$79,2,FALSE))</f>
        <v>FISHES</v>
      </c>
      <c r="G217" s="336" t="str">
        <f>IF(Calculation!X63="","",VLOOKUP(Calculation!X63,$B$67:$C$79,2,FALSE))</f>
        <v>A</v>
      </c>
    </row>
    <row r="218" spans="2:16">
      <c r="B218" s="226">
        <f t="shared" si="13"/>
        <v>60</v>
      </c>
      <c r="C218" s="336" t="str">
        <f>IF(Calculation!T64="","",VLOOKUP(Calculation!T64,$B$67:$C$79,2,FALSE))</f>
        <v/>
      </c>
      <c r="D218" s="336" t="str">
        <f>IF(Calculation!U64="","",VLOOKUP(Calculation!U64,$B$67:$C$79,2,FALSE))</f>
        <v/>
      </c>
      <c r="E218" s="336" t="str">
        <f>IF(Calculation!V64="","",VLOOKUP(Calculation!V64,$B$67:$C$79,2,FALSE))</f>
        <v/>
      </c>
      <c r="F218" s="336" t="str">
        <f>IF(Calculation!W64="","",VLOOKUP(Calculation!W64,$B$67:$C$79,2,FALSE))</f>
        <v>J</v>
      </c>
      <c r="G218" s="336" t="str">
        <f>IF(Calculation!X64="","",VLOOKUP(Calculation!X64,$B$67:$C$79,2,FALSE))</f>
        <v>K</v>
      </c>
    </row>
    <row r="219" spans="2:16">
      <c r="B219" s="226">
        <f t="shared" si="13"/>
        <v>61</v>
      </c>
      <c r="C219" s="336" t="str">
        <f>IF(Calculation!T65="","",VLOOKUP(Calculation!T65,$B$67:$C$79,2,FALSE))</f>
        <v/>
      </c>
      <c r="D219" s="336" t="str">
        <f>IF(Calculation!U65="","",VLOOKUP(Calculation!U65,$B$67:$C$79,2,FALSE))</f>
        <v/>
      </c>
      <c r="E219" s="336" t="str">
        <f>IF(Calculation!V65="","",VLOOKUP(Calculation!V65,$B$67:$C$79,2,FALSE))</f>
        <v/>
      </c>
      <c r="F219" s="336" t="str">
        <f>IF(Calculation!W65="","",VLOOKUP(Calculation!W65,$B$67:$C$79,2,FALSE))</f>
        <v>9</v>
      </c>
      <c r="G219" s="336" t="str">
        <f>IF(Calculation!X65="","",VLOOKUP(Calculation!X65,$B$67:$C$79,2,FALSE))</f>
        <v>INGOTS</v>
      </c>
    </row>
    <row r="220" spans="2:16">
      <c r="B220" s="226">
        <f t="shared" si="13"/>
        <v>62</v>
      </c>
      <c r="C220" s="336" t="str">
        <f>IF(Calculation!T66="","",VLOOKUP(Calculation!T66,$B$67:$C$79,2,FALSE))</f>
        <v/>
      </c>
      <c r="D220" s="336" t="str">
        <f>IF(Calculation!U66="","",VLOOKUP(Calculation!U66,$B$67:$C$79,2,FALSE))</f>
        <v/>
      </c>
      <c r="E220" s="336" t="str">
        <f>IF(Calculation!V66="","",VLOOKUP(Calculation!V66,$B$67:$C$79,2,FALSE))</f>
        <v/>
      </c>
      <c r="F220" s="336" t="str">
        <f>IF(Calculation!W66="","",VLOOKUP(Calculation!W66,$B$67:$C$79,2,FALSE))</f>
        <v>10</v>
      </c>
      <c r="G220" s="336" t="str">
        <f>IF(Calculation!X66="","",VLOOKUP(Calculation!X66,$B$67:$C$79,2,FALSE))</f>
        <v>A</v>
      </c>
    </row>
    <row r="221" spans="2:16">
      <c r="B221" s="226">
        <f t="shared" si="13"/>
        <v>63</v>
      </c>
      <c r="C221" s="336" t="str">
        <f>IF(Calculation!T67="","",VLOOKUP(Calculation!T67,$B$67:$C$79,2,FALSE))</f>
        <v/>
      </c>
      <c r="D221" s="336" t="str">
        <f>IF(Calculation!U67="","",VLOOKUP(Calculation!U67,$B$67:$C$79,2,FALSE))</f>
        <v/>
      </c>
      <c r="E221" s="336" t="str">
        <f>IF(Calculation!V67="","",VLOOKUP(Calculation!V67,$B$67:$C$79,2,FALSE))</f>
        <v/>
      </c>
      <c r="F221" s="336" t="str">
        <f>IF(Calculation!W67="","",VLOOKUP(Calculation!W67,$B$67:$C$79,2,FALSE))</f>
        <v>COIN TREE</v>
      </c>
      <c r="G221" s="336" t="str">
        <f>IF(Calculation!X67="","",VLOOKUP(Calculation!X67,$B$67:$C$79,2,FALSE))</f>
        <v>FROG</v>
      </c>
    </row>
    <row r="222" spans="2:16">
      <c r="B222" s="226">
        <f t="shared" si="13"/>
        <v>64</v>
      </c>
      <c r="C222" s="336" t="str">
        <f>IF(Calculation!T68="","",VLOOKUP(Calculation!T68,$B$67:$C$79,2,FALSE))</f>
        <v/>
      </c>
      <c r="D222" s="336" t="str">
        <f>IF(Calculation!U68="","",VLOOKUP(Calculation!U68,$B$67:$C$79,2,FALSE))</f>
        <v/>
      </c>
      <c r="E222" s="336" t="str">
        <f>IF(Calculation!V68="","",VLOOKUP(Calculation!V68,$B$67:$C$79,2,FALSE))</f>
        <v/>
      </c>
      <c r="F222" s="336" t="str">
        <f>IF(Calculation!W68="","",VLOOKUP(Calculation!W68,$B$67:$C$79,2,FALSE))</f>
        <v>K</v>
      </c>
      <c r="G222" s="336" t="str">
        <f>IF(Calculation!X68="","",VLOOKUP(Calculation!X68,$B$67:$C$79,2,FALSE))</f>
        <v>K</v>
      </c>
    </row>
    <row r="223" spans="2:16">
      <c r="B223" s="226">
        <f t="shared" si="13"/>
        <v>65</v>
      </c>
      <c r="C223" s="336" t="str">
        <f>IF(Calculation!T69="","",VLOOKUP(Calculation!T69,$B$67:$C$79,2,FALSE))</f>
        <v/>
      </c>
      <c r="D223" s="336" t="str">
        <f>IF(Calculation!U69="","",VLOOKUP(Calculation!U69,$B$67:$C$79,2,FALSE))</f>
        <v/>
      </c>
      <c r="E223" s="336" t="str">
        <f>IF(Calculation!V69="","",VLOOKUP(Calculation!V69,$B$67:$C$79,2,FALSE))</f>
        <v/>
      </c>
      <c r="F223" s="336" t="str">
        <f>IF(Calculation!W69="","",VLOOKUP(Calculation!W69,$B$67:$C$79,2,FALSE))</f>
        <v>Q</v>
      </c>
      <c r="G223" s="336" t="str">
        <f>IF(Calculation!X69="","",VLOOKUP(Calculation!X69,$B$67:$C$79,2,FALSE))</f>
        <v>FISHES</v>
      </c>
    </row>
    <row r="224" spans="2:16">
      <c r="B224" s="226">
        <f t="shared" ref="B224:B248" si="23">B223+1</f>
        <v>66</v>
      </c>
      <c r="C224" s="336" t="str">
        <f>IF(Calculation!T70="","",VLOOKUP(Calculation!T70,$B$67:$C$79,2,FALSE))</f>
        <v/>
      </c>
      <c r="D224" s="336" t="str">
        <f>IF(Calculation!U70="","",VLOOKUP(Calculation!U70,$B$67:$C$79,2,FALSE))</f>
        <v/>
      </c>
      <c r="E224" s="336" t="str">
        <f>IF(Calculation!V70="","",VLOOKUP(Calculation!V70,$B$67:$C$79,2,FALSE))</f>
        <v/>
      </c>
      <c r="F224" s="336" t="str">
        <f>IF(Calculation!W70="","",VLOOKUP(Calculation!W70,$B$67:$C$79,2,FALSE))</f>
        <v>J</v>
      </c>
      <c r="G224" s="336" t="str">
        <f>IF(Calculation!X70="","",VLOOKUP(Calculation!X70,$B$67:$C$79,2,FALSE))</f>
        <v>A</v>
      </c>
    </row>
    <row r="225" spans="1:7">
      <c r="B225" s="226">
        <f t="shared" si="23"/>
        <v>67</v>
      </c>
      <c r="C225" s="336" t="str">
        <f>IF(Calculation!T71="","",VLOOKUP(Calculation!T71,$B$67:$C$79,2,FALSE))</f>
        <v/>
      </c>
      <c r="D225" s="336" t="str">
        <f>IF(Calculation!U71="","",VLOOKUP(Calculation!U71,$B$67:$C$79,2,FALSE))</f>
        <v/>
      </c>
      <c r="E225" s="336" t="str">
        <f>IF(Calculation!V71="","",VLOOKUP(Calculation!V71,$B$67:$C$79,2,FALSE))</f>
        <v/>
      </c>
      <c r="F225" s="336" t="str">
        <f>IF(Calculation!W71="","",VLOOKUP(Calculation!W71,$B$67:$C$79,2,FALSE))</f>
        <v>FISHES</v>
      </c>
      <c r="G225" s="336" t="str">
        <f>IF(Calculation!X71="","",VLOOKUP(Calculation!X71,$B$67:$C$79,2,FALSE))</f>
        <v>Q</v>
      </c>
    </row>
    <row r="226" spans="1:7">
      <c r="B226" s="226">
        <f t="shared" si="23"/>
        <v>68</v>
      </c>
      <c r="C226" s="336" t="str">
        <f>IF(Calculation!T72="","",VLOOKUP(Calculation!T72,$B$67:$C$79,2,FALSE))</f>
        <v/>
      </c>
      <c r="D226" s="336" t="str">
        <f>IF(Calculation!U72="","",VLOOKUP(Calculation!U72,$B$67:$C$79,2,FALSE))</f>
        <v/>
      </c>
      <c r="E226" s="336" t="str">
        <f>IF(Calculation!V72="","",VLOOKUP(Calculation!V72,$B$67:$C$79,2,FALSE))</f>
        <v/>
      </c>
      <c r="F226" s="336" t="str">
        <f>IF(Calculation!W72="","",VLOOKUP(Calculation!W72,$B$67:$C$79,2,FALSE))</f>
        <v>9</v>
      </c>
      <c r="G226" s="336" t="str">
        <f>IF(Calculation!X72="","",VLOOKUP(Calculation!X72,$B$67:$C$79,2,FALSE))</f>
        <v>TURTLE</v>
      </c>
    </row>
    <row r="227" spans="1:7">
      <c r="B227" s="226">
        <f t="shared" si="23"/>
        <v>69</v>
      </c>
      <c r="C227" s="336" t="str">
        <f>IF(Calculation!T73="","",VLOOKUP(Calculation!T73,$B$67:$C$79,2,FALSE))</f>
        <v/>
      </c>
      <c r="D227" s="336" t="str">
        <f>IF(Calculation!U73="","",VLOOKUP(Calculation!U73,$B$67:$C$79,2,FALSE))</f>
        <v/>
      </c>
      <c r="E227" s="336" t="str">
        <f>IF(Calculation!V73="","",VLOOKUP(Calculation!V73,$B$67:$C$79,2,FALSE))</f>
        <v/>
      </c>
      <c r="F227" s="336" t="str">
        <f>IF(Calculation!W73="","",VLOOKUP(Calculation!W73,$B$67:$C$79,2,FALSE))</f>
        <v>J</v>
      </c>
      <c r="G227" s="336" t="str">
        <f>IF(Calculation!X73="","",VLOOKUP(Calculation!X73,$B$67:$C$79,2,FALSE))</f>
        <v>10</v>
      </c>
    </row>
    <row r="228" spans="1:7">
      <c r="B228" s="226">
        <f t="shared" si="23"/>
        <v>70</v>
      </c>
      <c r="C228" s="336" t="str">
        <f>IF(Calculation!T74="","",VLOOKUP(Calculation!T74,$B$67:$C$79,2,FALSE))</f>
        <v/>
      </c>
      <c r="D228" s="336" t="str">
        <f>IF(Calculation!U74="","",VLOOKUP(Calculation!U74,$B$67:$C$79,2,FALSE))</f>
        <v/>
      </c>
      <c r="E228" s="336" t="str">
        <f>IF(Calculation!V74="","",VLOOKUP(Calculation!V74,$B$67:$C$79,2,FALSE))</f>
        <v/>
      </c>
      <c r="F228" s="336" t="str">
        <f>IF(Calculation!W74="","",VLOOKUP(Calculation!W74,$B$67:$C$79,2,FALSE))</f>
        <v>INGOTS</v>
      </c>
      <c r="G228" s="336" t="str">
        <f>IF(Calculation!X74="","",VLOOKUP(Calculation!X74,$B$67:$C$79,2,FALSE))</f>
        <v>FISHES</v>
      </c>
    </row>
    <row r="229" spans="1:7">
      <c r="B229" s="226">
        <f t="shared" si="23"/>
        <v>71</v>
      </c>
      <c r="C229" s="336" t="str">
        <f>IF(Calculation!T75="","",VLOOKUP(Calculation!T75,$B$67:$C$79,2,FALSE))</f>
        <v/>
      </c>
      <c r="D229" s="336" t="str">
        <f>IF(Calculation!U75="","",VLOOKUP(Calculation!U75,$B$67:$C$79,2,FALSE))</f>
        <v/>
      </c>
      <c r="E229" s="336" t="str">
        <f>IF(Calculation!V75="","",VLOOKUP(Calculation!V75,$B$67:$C$79,2,FALSE))</f>
        <v/>
      </c>
      <c r="F229" s="336" t="str">
        <f>IF(Calculation!W75="","",VLOOKUP(Calculation!W75,$B$67:$C$79,2,FALSE))</f>
        <v>Q</v>
      </c>
      <c r="G229" s="336" t="str">
        <f>IF(Calculation!X75="","",VLOOKUP(Calculation!X75,$B$67:$C$79,2,FALSE))</f>
        <v>A</v>
      </c>
    </row>
    <row r="230" spans="1:7">
      <c r="B230" s="226">
        <f t="shared" si="23"/>
        <v>72</v>
      </c>
      <c r="C230" s="336" t="str">
        <f>IF(Calculation!T76="","",VLOOKUP(Calculation!T76,$B$67:$C$79,2,FALSE))</f>
        <v/>
      </c>
      <c r="D230" s="336" t="str">
        <f>IF(Calculation!U76="","",VLOOKUP(Calculation!U76,$B$67:$C$79,2,FALSE))</f>
        <v/>
      </c>
      <c r="E230" s="336" t="str">
        <f>IF(Calculation!V76="","",VLOOKUP(Calculation!V76,$B$67:$C$79,2,FALSE))</f>
        <v/>
      </c>
      <c r="F230" s="336" t="str">
        <f>IF(Calculation!W76="","",VLOOKUP(Calculation!W76,$B$67:$C$79,2,FALSE))</f>
        <v/>
      </c>
      <c r="G230" s="336" t="str">
        <f>IF(Calculation!X76="","",VLOOKUP(Calculation!X76,$B$67:$C$79,2,FALSE))</f>
        <v>K</v>
      </c>
    </row>
    <row r="231" spans="1:7">
      <c r="B231" s="226">
        <f t="shared" si="23"/>
        <v>73</v>
      </c>
      <c r="C231" s="336" t="str">
        <f>IF(Calculation!T77="","",VLOOKUP(Calculation!T77,$B$67:$C$79,2,FALSE))</f>
        <v/>
      </c>
      <c r="D231" s="336" t="str">
        <f>IF(Calculation!U77="","",VLOOKUP(Calculation!U77,$B$67:$C$79,2,FALSE))</f>
        <v/>
      </c>
      <c r="E231" s="336" t="str">
        <f>IF(Calculation!V77="","",VLOOKUP(Calculation!V77,$B$67:$C$79,2,FALSE))</f>
        <v/>
      </c>
      <c r="F231" s="336" t="str">
        <f>IF(Calculation!W77="","",VLOOKUP(Calculation!W77,$B$67:$C$79,2,FALSE))</f>
        <v/>
      </c>
      <c r="G231" s="336" t="str">
        <f>IF(Calculation!X77="","",VLOOKUP(Calculation!X77,$B$67:$C$79,2,FALSE))</f>
        <v>INGOTS</v>
      </c>
    </row>
    <row r="232" spans="1:7">
      <c r="B232" s="226">
        <f t="shared" si="23"/>
        <v>74</v>
      </c>
      <c r="C232" s="336" t="str">
        <f>IF(Calculation!T78="","",VLOOKUP(Calculation!T78,$B$67:$C$79,2,FALSE))</f>
        <v/>
      </c>
      <c r="D232" s="336" t="str">
        <f>IF(Calculation!U78="","",VLOOKUP(Calculation!U78,$B$67:$C$79,2,FALSE))</f>
        <v/>
      </c>
      <c r="E232" s="336" t="str">
        <f>IF(Calculation!V78="","",VLOOKUP(Calculation!V78,$B$67:$C$79,2,FALSE))</f>
        <v/>
      </c>
      <c r="F232" s="336" t="str">
        <f>IF(Calculation!W78="","",VLOOKUP(Calculation!W78,$B$67:$C$79,2,FALSE))</f>
        <v/>
      </c>
      <c r="G232" s="336" t="str">
        <f>IF(Calculation!X78="","",VLOOKUP(Calculation!X78,$B$67:$C$79,2,FALSE))</f>
        <v>A</v>
      </c>
    </row>
    <row r="233" spans="1:7">
      <c r="B233" s="226">
        <f t="shared" si="23"/>
        <v>75</v>
      </c>
      <c r="C233" s="336" t="str">
        <f>IF(Calculation!T79="","",VLOOKUP(Calculation!T79,$B$67:$C$79,2,FALSE))</f>
        <v/>
      </c>
      <c r="D233" s="336" t="str">
        <f>IF(Calculation!U79="","",VLOOKUP(Calculation!U79,$B$67:$C$79,2,FALSE))</f>
        <v/>
      </c>
      <c r="E233" s="336" t="str">
        <f>IF(Calculation!V79="","",VLOOKUP(Calculation!V79,$B$67:$C$79,2,FALSE))</f>
        <v/>
      </c>
      <c r="F233" s="336" t="str">
        <f>IF(Calculation!W79="","",VLOOKUP(Calculation!W79,$B$67:$C$79,2,FALSE))</f>
        <v/>
      </c>
      <c r="G233" s="336" t="str">
        <f>IF(Calculation!X79="","",VLOOKUP(Calculation!X79,$B$67:$C$79,2,FALSE))</f>
        <v>FROG</v>
      </c>
    </row>
    <row r="234" spans="1:7">
      <c r="B234" s="226">
        <f t="shared" si="23"/>
        <v>76</v>
      </c>
      <c r="C234" s="336" t="str">
        <f>IF(Calculation!T80="","",VLOOKUP(Calculation!T80,$B$67:$C$79,2,FALSE))</f>
        <v/>
      </c>
      <c r="D234" s="336" t="str">
        <f>IF(Calculation!U80="","",VLOOKUP(Calculation!U80,$B$67:$C$79,2,FALSE))</f>
        <v/>
      </c>
      <c r="E234" s="336" t="str">
        <f>IF(Calculation!V80="","",VLOOKUP(Calculation!V80,$B$67:$C$79,2,FALSE))</f>
        <v/>
      </c>
      <c r="F234" s="336" t="str">
        <f>IF(Calculation!W80="","",VLOOKUP(Calculation!W80,$B$67:$C$79,2,FALSE))</f>
        <v/>
      </c>
      <c r="G234" s="336" t="str">
        <f>IF(Calculation!X80="","",VLOOKUP(Calculation!X80,$B$67:$C$79,2,FALSE))</f>
        <v>K</v>
      </c>
    </row>
    <row r="235" spans="1:7">
      <c r="B235" s="226">
        <f t="shared" si="23"/>
        <v>77</v>
      </c>
      <c r="C235" s="336" t="str">
        <f>IF(Calculation!T81="","",VLOOKUP(Calculation!T81,$B$67:$C$79,2,FALSE))</f>
        <v/>
      </c>
      <c r="D235" s="336" t="str">
        <f>IF(Calculation!U81="","",VLOOKUP(Calculation!U81,$B$67:$C$79,2,FALSE))</f>
        <v/>
      </c>
      <c r="E235" s="336" t="str">
        <f>IF(Calculation!V81="","",VLOOKUP(Calculation!V81,$B$67:$C$79,2,FALSE))</f>
        <v/>
      </c>
      <c r="F235" s="336" t="str">
        <f>IF(Calculation!W81="","",VLOOKUP(Calculation!W81,$B$67:$C$79,2,FALSE))</f>
        <v/>
      </c>
      <c r="G235" s="336" t="str">
        <f>IF(Calculation!X81="","",VLOOKUP(Calculation!X81,$B$67:$C$79,2,FALSE))</f>
        <v>FISHES</v>
      </c>
    </row>
    <row r="236" spans="1:7">
      <c r="B236" s="226">
        <f t="shared" si="23"/>
        <v>78</v>
      </c>
      <c r="C236" s="336" t="str">
        <f>IF(Calculation!T82="","",VLOOKUP(Calculation!T82,$B$67:$C$79,2,FALSE))</f>
        <v/>
      </c>
      <c r="D236" s="336" t="str">
        <f>IF(Calculation!U82="","",VLOOKUP(Calculation!U82,$B$67:$C$79,2,FALSE))</f>
        <v/>
      </c>
      <c r="E236" s="336" t="str">
        <f>IF(Calculation!V82="","",VLOOKUP(Calculation!V82,$B$67:$C$79,2,FALSE))</f>
        <v/>
      </c>
      <c r="F236" s="336" t="str">
        <f>IF(Calculation!W82="","",VLOOKUP(Calculation!W82,$B$67:$C$79,2,FALSE))</f>
        <v/>
      </c>
      <c r="G236" s="336" t="str">
        <f>IF(Calculation!X82="","",VLOOKUP(Calculation!X82,$B$67:$C$79,2,FALSE))</f>
        <v>A</v>
      </c>
    </row>
    <row r="237" spans="1:7">
      <c r="B237" s="226">
        <f t="shared" si="23"/>
        <v>79</v>
      </c>
      <c r="C237" s="336" t="str">
        <f>IF(Calculation!T83="","",VLOOKUP(Calculation!T83,$B$67:$C$79,2,FALSE))</f>
        <v/>
      </c>
      <c r="D237" s="336" t="str">
        <f>IF(Calculation!U83="","",VLOOKUP(Calculation!U83,$B$67:$C$79,2,FALSE))</f>
        <v/>
      </c>
      <c r="E237" s="336" t="str">
        <f>IF(Calculation!V83="","",VLOOKUP(Calculation!V83,$B$67:$C$79,2,FALSE))</f>
        <v/>
      </c>
      <c r="F237" s="336" t="str">
        <f>IF(Calculation!W83="","",VLOOKUP(Calculation!W83,$B$67:$C$79,2,FALSE))</f>
        <v/>
      </c>
      <c r="G237" s="336" t="str">
        <f>IF(Calculation!X83="","",VLOOKUP(Calculation!X83,$B$67:$C$79,2,FALSE))</f>
        <v>Q</v>
      </c>
    </row>
    <row r="238" spans="1:7">
      <c r="A238" s="355"/>
      <c r="B238" s="226">
        <f t="shared" si="23"/>
        <v>80</v>
      </c>
      <c r="C238" s="336" t="str">
        <f>IF(Calculation!T84="","",VLOOKUP(Calculation!T84,$B$67:$C$79,2,FALSE))</f>
        <v/>
      </c>
      <c r="D238" s="336" t="str">
        <f>IF(Calculation!U84="","",VLOOKUP(Calculation!U84,$B$67:$C$79,2,FALSE))</f>
        <v/>
      </c>
      <c r="E238" s="336" t="str">
        <f>IF(Calculation!V84="","",VLOOKUP(Calculation!V84,$B$67:$C$79,2,FALSE))</f>
        <v/>
      </c>
      <c r="F238" s="336" t="str">
        <f>IF(Calculation!W84="","",VLOOKUP(Calculation!W84,$B$67:$C$79,2,FALSE))</f>
        <v/>
      </c>
      <c r="G238" s="336" t="str">
        <f>IF(Calculation!X84="","",VLOOKUP(Calculation!X84,$B$67:$C$79,2,FALSE))</f>
        <v>10</v>
      </c>
    </row>
    <row r="239" spans="1:7">
      <c r="A239" s="355"/>
      <c r="B239" s="226">
        <f t="shared" si="23"/>
        <v>81</v>
      </c>
      <c r="C239" s="336" t="str">
        <f>IF(Calculation!T85="","",VLOOKUP(Calculation!T85,$B$67:$C$79,2,FALSE))</f>
        <v/>
      </c>
      <c r="D239" s="336" t="str">
        <f>IF(Calculation!U85="","",VLOOKUP(Calculation!U85,$B$67:$C$79,2,FALSE))</f>
        <v/>
      </c>
      <c r="E239" s="336" t="str">
        <f>IF(Calculation!V85="","",VLOOKUP(Calculation!V85,$B$67:$C$79,2,FALSE))</f>
        <v/>
      </c>
      <c r="F239" s="336" t="str">
        <f>IF(Calculation!W85="","",VLOOKUP(Calculation!W85,$B$67:$C$79,2,FALSE))</f>
        <v/>
      </c>
      <c r="G239" s="336" t="str">
        <f>IF(Calculation!X85="","",VLOOKUP(Calculation!X85,$B$67:$C$79,2,FALSE))</f>
        <v>Q</v>
      </c>
    </row>
    <row r="240" spans="1:7">
      <c r="A240" s="355"/>
      <c r="B240" s="226">
        <f t="shared" si="23"/>
        <v>82</v>
      </c>
      <c r="C240" s="336" t="str">
        <f>IF(Calculation!T86="","",VLOOKUP(Calculation!T86,$B$67:$C$79,2,FALSE))</f>
        <v/>
      </c>
      <c r="D240" s="336" t="str">
        <f>IF(Calculation!U86="","",VLOOKUP(Calculation!U86,$B$67:$C$79,2,FALSE))</f>
        <v/>
      </c>
      <c r="E240" s="336" t="str">
        <f>IF(Calculation!V86="","",VLOOKUP(Calculation!V86,$B$67:$C$79,2,FALSE))</f>
        <v/>
      </c>
      <c r="F240" s="336" t="str">
        <f>IF(Calculation!W86="","",VLOOKUP(Calculation!W86,$B$67:$C$79,2,FALSE))</f>
        <v/>
      </c>
      <c r="G240" s="336" t="str">
        <f>IF(Calculation!X86="","",VLOOKUP(Calculation!X86,$B$67:$C$79,2,FALSE))</f>
        <v>COIN TREE</v>
      </c>
    </row>
    <row r="241" spans="1:7">
      <c r="A241" s="355"/>
      <c r="B241" s="226">
        <f t="shared" si="23"/>
        <v>83</v>
      </c>
      <c r="C241" s="336" t="str">
        <f>IF(Calculation!T87="","",VLOOKUP(Calculation!T87,$B$67:$C$79,2,FALSE))</f>
        <v/>
      </c>
      <c r="D241" s="336" t="str">
        <f>IF(Calculation!U87="","",VLOOKUP(Calculation!U87,$B$67:$C$79,2,FALSE))</f>
        <v/>
      </c>
      <c r="E241" s="336" t="str">
        <f>IF(Calculation!V87="","",VLOOKUP(Calculation!V87,$B$67:$C$79,2,FALSE))</f>
        <v/>
      </c>
      <c r="F241" s="336" t="str">
        <f>IF(Calculation!W87="","",VLOOKUP(Calculation!W87,$B$67:$C$79,2,FALSE))</f>
        <v/>
      </c>
      <c r="G241" s="336" t="str">
        <f>IF(Calculation!X87="","",VLOOKUP(Calculation!X87,$B$67:$C$79,2,FALSE))</f>
        <v>Q</v>
      </c>
    </row>
    <row r="242" spans="1:7">
      <c r="A242" s="355"/>
      <c r="B242" s="226">
        <f t="shared" si="23"/>
        <v>84</v>
      </c>
      <c r="C242" s="336" t="str">
        <f>IF(Calculation!T88="","",VLOOKUP(Calculation!T88,$B$67:$C$79,2,FALSE))</f>
        <v/>
      </c>
      <c r="D242" s="336" t="str">
        <f>IF(Calculation!U88="","",VLOOKUP(Calculation!U88,$B$67:$C$79,2,FALSE))</f>
        <v/>
      </c>
      <c r="E242" s="336" t="str">
        <f>IF(Calculation!V88="","",VLOOKUP(Calculation!V88,$B$67:$C$79,2,FALSE))</f>
        <v/>
      </c>
      <c r="F242" s="336" t="str">
        <f>IF(Calculation!W88="","",VLOOKUP(Calculation!W88,$B$67:$C$79,2,FALSE))</f>
        <v/>
      </c>
      <c r="G242" s="336" t="str">
        <f>IF(Calculation!X88="","",VLOOKUP(Calculation!X88,$B$67:$C$79,2,FALSE))</f>
        <v>A</v>
      </c>
    </row>
    <row r="243" spans="1:7">
      <c r="A243" s="355"/>
      <c r="B243" s="226">
        <f t="shared" si="23"/>
        <v>85</v>
      </c>
      <c r="C243" s="336" t="str">
        <f>IF(Calculation!T89="","",VLOOKUP(Calculation!T89,$B$67:$C$79,2,FALSE))</f>
        <v/>
      </c>
      <c r="D243" s="336" t="str">
        <f>IF(Calculation!U89="","",VLOOKUP(Calculation!U89,$B$67:$C$79,2,FALSE))</f>
        <v/>
      </c>
      <c r="E243" s="336" t="str">
        <f>IF(Calculation!V89="","",VLOOKUP(Calculation!V89,$B$67:$C$79,2,FALSE))</f>
        <v/>
      </c>
      <c r="F243" s="336" t="str">
        <f>IF(Calculation!W89="","",VLOOKUP(Calculation!W89,$B$67:$C$79,2,FALSE))</f>
        <v/>
      </c>
      <c r="G243" s="336" t="str">
        <f>IF(Calculation!X89="","",VLOOKUP(Calculation!X89,$B$67:$C$79,2,FALSE))</f>
        <v>TURTLE</v>
      </c>
    </row>
    <row r="244" spans="1:7">
      <c r="A244" s="355"/>
      <c r="B244" s="226">
        <f t="shared" si="23"/>
        <v>86</v>
      </c>
      <c r="C244" s="336" t="str">
        <f>IF(Calculation!T90="","",VLOOKUP(Calculation!T90,$B$67:$C$79,2,FALSE))</f>
        <v/>
      </c>
      <c r="D244" s="336" t="str">
        <f>IF(Calculation!U90="","",VLOOKUP(Calculation!U90,$B$67:$C$79,2,FALSE))</f>
        <v/>
      </c>
      <c r="E244" s="336" t="str">
        <f>IF(Calculation!V90="","",VLOOKUP(Calculation!V90,$B$67:$C$79,2,FALSE))</f>
        <v/>
      </c>
      <c r="F244" s="336" t="str">
        <f>IF(Calculation!W90="","",VLOOKUP(Calculation!W90,$B$67:$C$79,2,FALSE))</f>
        <v/>
      </c>
      <c r="G244" s="336" t="str">
        <f>IF(Calculation!X90="","",VLOOKUP(Calculation!X90,$B$67:$C$79,2,FALSE))</f>
        <v>10</v>
      </c>
    </row>
    <row r="245" spans="1:7">
      <c r="A245" s="355"/>
      <c r="B245" s="226">
        <f t="shared" si="23"/>
        <v>87</v>
      </c>
      <c r="C245" s="336" t="str">
        <f>IF(Calculation!T91="","",VLOOKUP(Calculation!T91,$B$67:$C$79,2,FALSE))</f>
        <v/>
      </c>
      <c r="D245" s="336" t="str">
        <f>IF(Calculation!U91="","",VLOOKUP(Calculation!U91,$B$67:$C$79,2,FALSE))</f>
        <v/>
      </c>
      <c r="E245" s="336" t="str">
        <f>IF(Calculation!V91="","",VLOOKUP(Calculation!V91,$B$67:$C$79,2,FALSE))</f>
        <v/>
      </c>
      <c r="F245" s="336" t="str">
        <f>IF(Calculation!W91="","",VLOOKUP(Calculation!W91,$B$67:$C$79,2,FALSE))</f>
        <v/>
      </c>
      <c r="G245" s="336" t="str">
        <f>IF(Calculation!X91="","",VLOOKUP(Calculation!X91,$B$67:$C$79,2,FALSE))</f>
        <v>FISHES</v>
      </c>
    </row>
    <row r="246" spans="1:7">
      <c r="A246" s="355"/>
      <c r="B246" s="226">
        <f t="shared" si="23"/>
        <v>88</v>
      </c>
      <c r="C246" s="336" t="str">
        <f>IF(Calculation!T92="","",VLOOKUP(Calculation!T92,$B$67:$C$79,2,FALSE))</f>
        <v/>
      </c>
      <c r="D246" s="336" t="str">
        <f>IF(Calculation!U92="","",VLOOKUP(Calculation!U92,$B$67:$C$79,2,FALSE))</f>
        <v/>
      </c>
      <c r="E246" s="336" t="str">
        <f>IF(Calculation!V92="","",VLOOKUP(Calculation!V92,$B$67:$C$79,2,FALSE))</f>
        <v/>
      </c>
      <c r="F246" s="336" t="str">
        <f>IF(Calculation!W92="","",VLOOKUP(Calculation!W92,$B$67:$C$79,2,FALSE))</f>
        <v/>
      </c>
      <c r="G246" s="336" t="str">
        <f>IF(Calculation!X92="","",VLOOKUP(Calculation!X92,$B$67:$C$79,2,FALSE))</f>
        <v>A</v>
      </c>
    </row>
    <row r="247" spans="1:7">
      <c r="A247" s="355"/>
      <c r="B247" s="226">
        <f t="shared" si="23"/>
        <v>89</v>
      </c>
      <c r="C247" s="336" t="str">
        <f>IF(Calculation!T93="","",VLOOKUP(Calculation!T93,$B$67:$C$79,2,FALSE))</f>
        <v/>
      </c>
      <c r="D247" s="336" t="str">
        <f>IF(Calculation!U93="","",VLOOKUP(Calculation!U93,$B$67:$C$79,2,FALSE))</f>
        <v/>
      </c>
      <c r="E247" s="336" t="str">
        <f>IF(Calculation!V93="","",VLOOKUP(Calculation!V93,$B$67:$C$79,2,FALSE))</f>
        <v/>
      </c>
      <c r="F247" s="336" t="str">
        <f>IF(Calculation!W93="","",VLOOKUP(Calculation!W93,$B$67:$C$79,2,FALSE))</f>
        <v/>
      </c>
      <c r="G247" s="336" t="str">
        <f>IF(Calculation!X93="","",VLOOKUP(Calculation!X93,$B$67:$C$79,2,FALSE))</f>
        <v>K</v>
      </c>
    </row>
    <row r="248" spans="1:7">
      <c r="A248" s="355"/>
      <c r="B248" s="226">
        <f t="shared" si="23"/>
        <v>90</v>
      </c>
      <c r="C248" s="336" t="str">
        <f>IF(Calculation!T94="","",VLOOKUP(Calculation!T94,$B$67:$C$79,2,FALSE))</f>
        <v/>
      </c>
      <c r="D248" s="336" t="str">
        <f>IF(Calculation!U94="","",VLOOKUP(Calculation!U94,$B$67:$C$79,2,FALSE))</f>
        <v/>
      </c>
      <c r="E248" s="336" t="str">
        <f>IF(Calculation!V94="","",VLOOKUP(Calculation!V94,$B$67:$C$79,2,FALSE))</f>
        <v/>
      </c>
      <c r="F248" s="336" t="str">
        <f>IF(Calculation!W94="","",VLOOKUP(Calculation!W94,$B$67:$C$79,2,FALSE))</f>
        <v/>
      </c>
      <c r="G248" s="336" t="str">
        <f>IF(Calculation!X94="","",VLOOKUP(Calculation!X94,$B$67:$C$79,2,FALSE))</f>
        <v>INGOTS</v>
      </c>
    </row>
    <row r="249" spans="1:7">
      <c r="A249" s="355"/>
    </row>
  </sheetData>
  <mergeCells count="16">
    <mergeCell ref="J20:S20"/>
    <mergeCell ref="B38:G38"/>
    <mergeCell ref="D68:G68"/>
    <mergeCell ref="D71:G71"/>
    <mergeCell ref="B5:G5"/>
    <mergeCell ref="D67:G67"/>
    <mergeCell ref="D70:G70"/>
    <mergeCell ref="D69:G69"/>
    <mergeCell ref="D79:G79"/>
    <mergeCell ref="D73:G73"/>
    <mergeCell ref="D72:G72"/>
    <mergeCell ref="D74:G74"/>
    <mergeCell ref="D75:G75"/>
    <mergeCell ref="D78:G78"/>
    <mergeCell ref="D76:G76"/>
    <mergeCell ref="D77:G77"/>
  </mergeCells>
  <phoneticPr fontId="8" type="noConversion"/>
  <printOptions horizontalCentered="1"/>
  <pageMargins left="0.35433070866141736" right="0.35433070866141736" top="0.59055118110236227" bottom="0.59055118110236227" header="0.31496062992125984" footer="0.31496062992125984"/>
  <pageSetup scale="18" orientation="portrait" horizontalDpi="1200" verticalDpi="1200" r:id="rId1"/>
  <headerFooter alignWithMargins="0">
    <oddFooter>&amp;CL-805-SRB Dragon's Glory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84E1-8FA4-4E53-BE71-838A1CF9B9C8}">
  <dimension ref="A1:O309"/>
  <sheetViews>
    <sheetView view="pageBreakPreview" zoomScale="85" zoomScaleNormal="100" zoomScaleSheetLayoutView="85" workbookViewId="0"/>
  </sheetViews>
  <sheetFormatPr defaultColWidth="10.28515625" defaultRowHeight="12.75"/>
  <cols>
    <col min="1" max="1" width="1.42578125" style="44" customWidth="1"/>
    <col min="2" max="3" width="10.28515625" style="44"/>
    <col min="4" max="4" width="16.42578125" style="44" customWidth="1"/>
    <col min="5" max="5" width="15.85546875" style="44" customWidth="1"/>
    <col min="6" max="6" width="11.28515625" style="44" bestFit="1" customWidth="1"/>
    <col min="7" max="7" width="17.42578125" style="44" bestFit="1" customWidth="1"/>
    <col min="8" max="10" width="10.28515625" style="44"/>
    <col min="11" max="11" width="15.140625" style="44" customWidth="1"/>
    <col min="12" max="13" width="13.28515625" style="44" customWidth="1"/>
    <col min="14" max="14" width="10.28515625" style="44"/>
    <col min="15" max="15" width="1.42578125" style="44" customWidth="1"/>
  </cols>
  <sheetData>
    <row r="1" spans="2:13" ht="13.5" thickBot="1"/>
    <row r="2" spans="2:13">
      <c r="B2" s="27" t="s">
        <v>337</v>
      </c>
      <c r="C2" s="2"/>
      <c r="D2" s="1"/>
      <c r="E2" s="41"/>
      <c r="K2" s="30" t="s">
        <v>338</v>
      </c>
      <c r="L2" s="31"/>
      <c r="M2" s="32">
        <v>2.58</v>
      </c>
    </row>
    <row r="3" spans="2:13">
      <c r="B3" s="29"/>
      <c r="C3" s="2"/>
      <c r="D3" s="14"/>
      <c r="E3" s="12" t="s">
        <v>339</v>
      </c>
      <c r="F3" s="401"/>
      <c r="G3" s="12" t="s">
        <v>340</v>
      </c>
      <c r="H3" s="11"/>
      <c r="I3" s="401"/>
      <c r="J3" s="401"/>
      <c r="K3" s="33" t="s">
        <v>341</v>
      </c>
      <c r="L3" s="34"/>
      <c r="M3" s="35"/>
    </row>
    <row r="4" spans="2:13" ht="13.5" thickBot="1">
      <c r="B4" s="21" t="s">
        <v>1</v>
      </c>
      <c r="C4" s="402">
        <f>'Game Summary'!C2</f>
        <v>45084</v>
      </c>
      <c r="D4" s="401"/>
      <c r="E4" s="11" t="s">
        <v>342</v>
      </c>
      <c r="F4" s="11" t="s">
        <v>343</v>
      </c>
      <c r="G4" s="11" t="s">
        <v>344</v>
      </c>
      <c r="H4" s="395" t="s">
        <v>345</v>
      </c>
      <c r="I4" s="11" t="s">
        <v>346</v>
      </c>
      <c r="J4" s="401"/>
      <c r="K4" s="36" t="s">
        <v>347</v>
      </c>
      <c r="L4" s="37" t="s">
        <v>348</v>
      </c>
      <c r="M4" s="38" t="s">
        <v>349</v>
      </c>
    </row>
    <row r="5" spans="2:13">
      <c r="B5" s="21" t="s">
        <v>350</v>
      </c>
      <c r="C5" s="402" t="s">
        <v>351</v>
      </c>
      <c r="D5" s="14"/>
      <c r="E5" s="403">
        <v>0</v>
      </c>
      <c r="F5" s="404">
        <v>0.69731223799999997</v>
      </c>
      <c r="G5" s="405">
        <v>1.4340777997359628</v>
      </c>
      <c r="H5" s="406">
        <v>0</v>
      </c>
      <c r="I5" s="407">
        <v>0.47104809106198714</v>
      </c>
      <c r="J5" s="401"/>
      <c r="K5" s="408">
        <v>1000</v>
      </c>
      <c r="L5" s="409">
        <f>C7-M2*I41/SQRT(K5)</f>
        <v>0.38486007409538658</v>
      </c>
      <c r="M5" s="410">
        <f>C7+M2*I41/SQRT(K5)</f>
        <v>1.2589399259046132</v>
      </c>
    </row>
    <row r="6" spans="2:13">
      <c r="B6" s="22"/>
      <c r="C6" s="411"/>
      <c r="D6" s="14"/>
      <c r="E6" s="403" t="s">
        <v>352</v>
      </c>
      <c r="F6" s="404">
        <v>0.185241034</v>
      </c>
      <c r="G6" s="405">
        <v>5.3983719395563297</v>
      </c>
      <c r="H6" s="406">
        <v>6.6741318083334E-2</v>
      </c>
      <c r="I6" s="407">
        <v>4.781542805884903E-2</v>
      </c>
      <c r="J6" s="412"/>
      <c r="K6" s="413">
        <v>10000</v>
      </c>
      <c r="L6" s="414">
        <f>H40-M2*I41/SQRT(K6)</f>
        <v>0.68373137748768609</v>
      </c>
      <c r="M6" s="415">
        <f>C7+M2*I41/SQRT(K6)</f>
        <v>0.9601041594289802</v>
      </c>
    </row>
    <row r="7" spans="2:13">
      <c r="B7" s="21" t="s">
        <v>353</v>
      </c>
      <c r="C7" s="416">
        <v>0.82189999999999996</v>
      </c>
      <c r="D7" s="14"/>
      <c r="E7" s="403" t="s">
        <v>354</v>
      </c>
      <c r="F7" s="404">
        <v>4.80254055E-2</v>
      </c>
      <c r="G7" s="405">
        <v>20.822312473759332</v>
      </c>
      <c r="H7" s="406">
        <v>6.8147542749999845E-2</v>
      </c>
      <c r="I7" s="407">
        <v>2.1198251434890736E-2</v>
      </c>
      <c r="J7" s="401"/>
      <c r="K7" s="413">
        <v>100000</v>
      </c>
      <c r="L7" s="414">
        <f>H40-M2*I41/SQRT(K7)</f>
        <v>0.778231544326205</v>
      </c>
      <c r="M7" s="415">
        <f>C7+M2*I41/SQRT(K7)</f>
        <v>0.86560399259046128</v>
      </c>
    </row>
    <row r="8" spans="2:13">
      <c r="B8" s="21" t="s">
        <v>355</v>
      </c>
      <c r="C8" s="22">
        <v>60</v>
      </c>
      <c r="D8" s="14"/>
      <c r="E8" s="403" t="s">
        <v>356</v>
      </c>
      <c r="F8" s="404">
        <v>1.15551695E-2</v>
      </c>
      <c r="G8" s="405">
        <v>86.541352768559562</v>
      </c>
      <c r="H8" s="406">
        <v>2.6001269333333465E-2</v>
      </c>
      <c r="I8" s="407">
        <v>2.44009505917685E-2</v>
      </c>
      <c r="J8" s="401"/>
      <c r="K8" s="413">
        <v>1000000</v>
      </c>
      <c r="L8" s="414">
        <f>H40-M2*I41/SQRT(K8)</f>
        <v>0.80811512097376825</v>
      </c>
      <c r="M8" s="415">
        <f>C7+M2*I41/SQRT(K8)</f>
        <v>0.83572041594289803</v>
      </c>
    </row>
    <row r="9" spans="2:13">
      <c r="B9" s="22"/>
      <c r="C9" s="2"/>
      <c r="D9" s="14"/>
      <c r="E9" s="403" t="s">
        <v>357</v>
      </c>
      <c r="F9" s="404">
        <v>1.7081682500000001E-2</v>
      </c>
      <c r="G9" s="405">
        <v>58.542242545486957</v>
      </c>
      <c r="H9" s="406">
        <v>5.8105943999999965E-2</v>
      </c>
      <c r="I9" s="407">
        <v>0.11418774786445485</v>
      </c>
      <c r="J9" s="401"/>
      <c r="K9" s="417">
        <v>10000000</v>
      </c>
      <c r="L9" s="418">
        <f>H40-M2*I41/SQRT(K9)</f>
        <v>0.81756513765762018</v>
      </c>
      <c r="M9" s="419">
        <f>C7+M2*I41/SQRT(K9)</f>
        <v>0.82627039925904611</v>
      </c>
    </row>
    <row r="10" spans="2:13" ht="13.5" thickBot="1">
      <c r="B10" s="22"/>
      <c r="C10" s="2"/>
      <c r="D10" s="14"/>
      <c r="E10" s="403" t="s">
        <v>358</v>
      </c>
      <c r="F10" s="404">
        <v>5.0399210000000002E-3</v>
      </c>
      <c r="G10" s="405">
        <v>198.41580850176024</v>
      </c>
      <c r="H10" s="406">
        <v>2.1460505833333365E-2</v>
      </c>
      <c r="I10" s="407">
        <v>5.985398995173985E-2</v>
      </c>
      <c r="J10" s="401"/>
      <c r="K10" s="420">
        <v>100000000</v>
      </c>
      <c r="L10" s="421">
        <f>H40-M2*I41/SQRT(K10)</f>
        <v>0.82055349532237654</v>
      </c>
      <c r="M10" s="422">
        <f>C7+M2*I41/SQRT(K10)</f>
        <v>0.82328204159428975</v>
      </c>
    </row>
    <row r="11" spans="2:13">
      <c r="B11" s="22"/>
      <c r="C11" s="2"/>
      <c r="D11" s="14"/>
      <c r="E11" s="403" t="s">
        <v>359</v>
      </c>
      <c r="F11" s="404">
        <v>2.05811695E-2</v>
      </c>
      <c r="G11" s="405">
        <v>48.588103800418146</v>
      </c>
      <c r="H11" s="406">
        <v>0.12345912441666632</v>
      </c>
      <c r="I11" s="407">
        <v>0.58039315786397794</v>
      </c>
      <c r="J11" s="401"/>
      <c r="K11" s="423"/>
      <c r="L11" s="424"/>
      <c r="M11" s="424"/>
    </row>
    <row r="12" spans="2:13">
      <c r="B12" s="22"/>
      <c r="C12" s="2"/>
      <c r="D12" s="14"/>
      <c r="E12" s="403" t="s">
        <v>360</v>
      </c>
      <c r="F12" s="404">
        <v>5.018237E-3</v>
      </c>
      <c r="G12" s="405">
        <v>199.27317103596343</v>
      </c>
      <c r="H12" s="406">
        <v>5.5620120583333293E-2</v>
      </c>
      <c r="I12" s="407">
        <v>0.53758873435568821</v>
      </c>
      <c r="J12" s="401"/>
      <c r="K12" s="12" t="s">
        <v>361</v>
      </c>
      <c r="L12" s="425">
        <f>M2*I41</f>
        <v>13.820415942898027</v>
      </c>
      <c r="M12" s="401"/>
    </row>
    <row r="13" spans="2:13">
      <c r="B13" s="22"/>
      <c r="C13" s="2"/>
      <c r="D13" s="14"/>
      <c r="E13" s="403" t="s">
        <v>362</v>
      </c>
      <c r="F13" s="404">
        <v>1.8189225000000001E-3</v>
      </c>
      <c r="G13" s="405">
        <v>549.77603498774681</v>
      </c>
      <c r="H13" s="406">
        <v>3.1370010416667163E-2</v>
      </c>
      <c r="I13" s="407">
        <v>0.49313995354212659</v>
      </c>
      <c r="J13" s="401"/>
      <c r="K13" s="12" t="s">
        <v>363</v>
      </c>
      <c r="L13" s="20">
        <f>H40</f>
        <v>0.82193553691666632</v>
      </c>
      <c r="M13" s="401"/>
    </row>
    <row r="14" spans="2:13">
      <c r="B14" s="22"/>
      <c r="C14" s="2"/>
      <c r="D14" s="14"/>
      <c r="E14" s="403" t="s">
        <v>364</v>
      </c>
      <c r="F14" s="404">
        <v>1.2930610000000001E-3</v>
      </c>
      <c r="G14" s="405">
        <v>773.35872012225252</v>
      </c>
      <c r="H14" s="406">
        <v>2.8006485749999518E-2</v>
      </c>
      <c r="I14" s="407">
        <v>0.56458219249490993</v>
      </c>
      <c r="J14" s="401"/>
      <c r="K14" s="39" t="s">
        <v>365</v>
      </c>
      <c r="L14" s="20">
        <f>L13-0.829</f>
        <v>-7.0644630833336386E-3</v>
      </c>
      <c r="M14" s="401"/>
    </row>
    <row r="15" spans="2:13">
      <c r="B15" s="22"/>
      <c r="C15" s="2"/>
      <c r="D15" s="14"/>
      <c r="E15" s="403" t="s">
        <v>366</v>
      </c>
      <c r="F15" s="404">
        <v>7.2684750000000004E-4</v>
      </c>
      <c r="G15" s="405">
        <v>1375.804415644272</v>
      </c>
      <c r="H15" s="406">
        <v>1.9868395333332012E-2</v>
      </c>
      <c r="I15" s="407">
        <v>0.51242590290746248</v>
      </c>
      <c r="J15" s="401"/>
      <c r="K15" s="12" t="s">
        <v>367</v>
      </c>
      <c r="L15" s="215">
        <f>(L12/L14)^2</f>
        <v>3827224.2326737829</v>
      </c>
      <c r="M15" s="401"/>
    </row>
    <row r="16" spans="2:13" ht="13.5" thickBot="1">
      <c r="B16" s="22"/>
      <c r="C16" s="2"/>
      <c r="D16" s="14"/>
      <c r="E16" s="403" t="s">
        <v>368</v>
      </c>
      <c r="F16" s="404">
        <v>2.9365179999999999E-3</v>
      </c>
      <c r="G16" s="405">
        <v>340.5393735029038</v>
      </c>
      <c r="H16" s="406">
        <v>9.1421705583333429E-2</v>
      </c>
      <c r="I16" s="407">
        <v>2.7047109107590153</v>
      </c>
      <c r="J16" s="401"/>
      <c r="K16" s="401"/>
      <c r="L16" s="401"/>
      <c r="M16" s="401"/>
    </row>
    <row r="17" spans="2:13">
      <c r="B17" s="22"/>
      <c r="C17" s="2"/>
      <c r="D17" s="14"/>
      <c r="E17" s="403" t="s">
        <v>369</v>
      </c>
      <c r="F17" s="404">
        <v>6.0725799999999995E-4</v>
      </c>
      <c r="G17" s="405">
        <v>1646.7465228947171</v>
      </c>
      <c r="H17" s="406">
        <v>2.2589240749999823E-2</v>
      </c>
      <c r="I17" s="407">
        <v>0.80479931617303446</v>
      </c>
      <c r="J17" s="401"/>
      <c r="K17" s="30" t="s">
        <v>370</v>
      </c>
      <c r="L17" s="31"/>
      <c r="M17" s="32">
        <v>1.96</v>
      </c>
    </row>
    <row r="18" spans="2:13">
      <c r="B18" s="22"/>
      <c r="C18" s="2"/>
      <c r="D18" s="14"/>
      <c r="E18" s="403" t="s">
        <v>371</v>
      </c>
      <c r="F18" s="404">
        <v>4.5072600000000003E-4</v>
      </c>
      <c r="G18" s="405">
        <v>2218.6428118191538</v>
      </c>
      <c r="H18" s="406">
        <v>1.9029669500000075E-2</v>
      </c>
      <c r="I18" s="407">
        <v>0.77345936674985794</v>
      </c>
      <c r="J18" s="401"/>
      <c r="K18" s="33" t="s">
        <v>341</v>
      </c>
      <c r="L18" s="34"/>
      <c r="M18" s="35"/>
    </row>
    <row r="19" spans="2:13" ht="13.5" thickBot="1">
      <c r="B19" s="22"/>
      <c r="C19" s="2"/>
      <c r="D19" s="14"/>
      <c r="E19" s="403" t="s">
        <v>372</v>
      </c>
      <c r="F19" s="404">
        <v>3.4370149999999998E-4</v>
      </c>
      <c r="G19" s="405">
        <v>2909.5014132903116</v>
      </c>
      <c r="H19" s="406">
        <v>1.626574808333325E-2</v>
      </c>
      <c r="I19" s="407">
        <v>0.74398574019551589</v>
      </c>
      <c r="J19" s="401"/>
      <c r="K19" s="36" t="s">
        <v>347</v>
      </c>
      <c r="L19" s="37" t="s">
        <v>348</v>
      </c>
      <c r="M19" s="38" t="s">
        <v>349</v>
      </c>
    </row>
    <row r="20" spans="2:13">
      <c r="B20" s="22"/>
      <c r="C20" s="2"/>
      <c r="D20" s="14"/>
      <c r="E20" s="403" t="s">
        <v>373</v>
      </c>
      <c r="F20" s="404">
        <v>2.754155E-4</v>
      </c>
      <c r="G20" s="405">
        <v>3630.8777102232807</v>
      </c>
      <c r="H20" s="406">
        <v>1.4411046250000201E-2</v>
      </c>
      <c r="I20" s="407">
        <v>0.73112715750928459</v>
      </c>
      <c r="J20" s="401"/>
      <c r="K20" s="408">
        <v>1000</v>
      </c>
      <c r="L20" s="409">
        <f>C7-M17*I41/SQRT(K20)</f>
        <v>0.48988517256858827</v>
      </c>
      <c r="M20" s="410">
        <f>C7+M17*I41/SQRT(K20)</f>
        <v>1.1539148274314117</v>
      </c>
    </row>
    <row r="21" spans="2:13">
      <c r="B21" s="22"/>
      <c r="C21" s="2"/>
      <c r="D21" s="14"/>
      <c r="E21" s="403" t="s">
        <v>374</v>
      </c>
      <c r="F21" s="404">
        <v>2.2729050000000001E-4</v>
      </c>
      <c r="G21" s="405">
        <v>4399.6559469049516</v>
      </c>
      <c r="H21" s="406">
        <v>1.3032760500000169E-2</v>
      </c>
      <c r="I21" s="407">
        <v>0.72649549886890163</v>
      </c>
      <c r="J21" s="401"/>
      <c r="K21" s="413">
        <v>10000</v>
      </c>
      <c r="L21" s="414">
        <f>C7-M17*I41/SQRT(K21)</f>
        <v>0.7169076928368987</v>
      </c>
      <c r="M21" s="415">
        <f>C7+M17*I41/SQRT(K21)</f>
        <v>0.92689230716310123</v>
      </c>
    </row>
    <row r="22" spans="2:13">
      <c r="B22" s="22"/>
      <c r="C22" s="2"/>
      <c r="D22" s="14"/>
      <c r="E22" s="403" t="s">
        <v>375</v>
      </c>
      <c r="F22" s="404">
        <v>2.1497749999999999E-4</v>
      </c>
      <c r="G22" s="405">
        <v>4651.6495912362925</v>
      </c>
      <c r="H22" s="406">
        <v>1.3360721000000035E-2</v>
      </c>
      <c r="I22" s="407">
        <v>0.80903964603160716</v>
      </c>
      <c r="J22" s="401"/>
      <c r="K22" s="413">
        <v>100000</v>
      </c>
      <c r="L22" s="414">
        <f>C7-M17*I41/SQRT(K22)</f>
        <v>0.7886985172568588</v>
      </c>
      <c r="M22" s="415">
        <f>C7+M17*I41/SQRT(K22)</f>
        <v>0.85510148274314113</v>
      </c>
    </row>
    <row r="23" spans="2:13">
      <c r="B23" s="22"/>
      <c r="C23" s="2"/>
      <c r="D23" s="14"/>
      <c r="E23" s="403" t="s">
        <v>376</v>
      </c>
      <c r="F23" s="404">
        <v>2.5159E-4</v>
      </c>
      <c r="G23" s="405">
        <v>3974.7207758654954</v>
      </c>
      <c r="H23" s="406">
        <v>1.6948211916666706E-2</v>
      </c>
      <c r="I23" s="407">
        <v>1.1143949156883952</v>
      </c>
      <c r="J23" s="401"/>
      <c r="K23" s="413">
        <v>1000000</v>
      </c>
      <c r="L23" s="414">
        <f>C7-M17*I41/SQRT(K23)</f>
        <v>0.81140076928368987</v>
      </c>
      <c r="M23" s="415">
        <f>C7+M17*I41/SQRT(K23)</f>
        <v>0.83239923071631006</v>
      </c>
    </row>
    <row r="24" spans="2:13">
      <c r="B24" s="22"/>
      <c r="C24" s="2"/>
      <c r="D24" s="14"/>
      <c r="E24" s="403" t="s">
        <v>377</v>
      </c>
      <c r="F24" s="404">
        <v>1.4476100000000001E-4</v>
      </c>
      <c r="G24" s="405">
        <v>6907.9379114540516</v>
      </c>
      <c r="H24" s="406">
        <v>1.0457954666666665E-2</v>
      </c>
      <c r="I24" s="407">
        <v>0.73872870637431021</v>
      </c>
      <c r="J24" s="401"/>
      <c r="K24" s="417">
        <v>10000000</v>
      </c>
      <c r="L24" s="418">
        <f>C7-M17*I41/SQRT(K24)</f>
        <v>0.81857985172568581</v>
      </c>
      <c r="M24" s="419">
        <f>C7+M17*I41/SQRT(K24)</f>
        <v>0.82522014827431411</v>
      </c>
    </row>
    <row r="25" spans="2:13" ht="13.5" thickBot="1">
      <c r="B25" s="22"/>
      <c r="C25" s="2"/>
      <c r="D25" s="14"/>
      <c r="E25" s="403" t="s">
        <v>378</v>
      </c>
      <c r="F25" s="404">
        <v>1.082875E-4</v>
      </c>
      <c r="G25" s="405">
        <v>9234.6762091654164</v>
      </c>
      <c r="H25" s="406">
        <v>8.373884083333262E-3</v>
      </c>
      <c r="I25" s="407">
        <v>0.6340853880208055</v>
      </c>
      <c r="J25" s="401"/>
      <c r="K25" s="420">
        <v>100000000</v>
      </c>
      <c r="L25" s="421">
        <f>C7-M17*I41/SQRT(K25)</f>
        <v>0.82085007692836898</v>
      </c>
      <c r="M25" s="422">
        <f>C7+M17*I41/SQRT(K25)</f>
        <v>0.82294992307163095</v>
      </c>
    </row>
    <row r="26" spans="2:13">
      <c r="B26" s="22"/>
      <c r="C26" s="2"/>
      <c r="D26" s="14"/>
      <c r="E26" s="403" t="s">
        <v>379</v>
      </c>
      <c r="F26" s="404">
        <v>8.9791000000000008E-5</v>
      </c>
      <c r="G26" s="405">
        <v>11136.973638783396</v>
      </c>
      <c r="H26" s="406">
        <v>7.391174000000094E-3</v>
      </c>
      <c r="I26" s="407">
        <v>0.59650623303788208</v>
      </c>
      <c r="J26" s="401"/>
      <c r="K26" s="401"/>
      <c r="L26" s="401"/>
      <c r="M26" s="401"/>
    </row>
    <row r="27" spans="2:13">
      <c r="B27" s="22"/>
      <c r="C27" s="2"/>
      <c r="D27" s="14"/>
      <c r="E27" s="403" t="s">
        <v>380</v>
      </c>
      <c r="F27" s="404">
        <v>7.2269500000000003E-5</v>
      </c>
      <c r="G27" s="405">
        <v>13837.095870318737</v>
      </c>
      <c r="H27" s="406">
        <v>6.312159333333317E-3</v>
      </c>
      <c r="I27" s="407">
        <v>0.54113940839676644</v>
      </c>
      <c r="J27" s="401"/>
      <c r="K27" s="12" t="s">
        <v>381</v>
      </c>
      <c r="L27" s="215">
        <f>M17*I41</f>
        <v>10.499230716310128</v>
      </c>
      <c r="M27" s="401"/>
    </row>
    <row r="28" spans="2:13">
      <c r="B28" s="22"/>
      <c r="C28" s="2"/>
      <c r="D28" s="14"/>
      <c r="E28" s="403" t="s">
        <v>382</v>
      </c>
      <c r="F28" s="404">
        <v>6.0954500000000007E-5</v>
      </c>
      <c r="G28" s="405">
        <v>16405.679646293545</v>
      </c>
      <c r="H28" s="406">
        <v>5.6299181666667614E-3</v>
      </c>
      <c r="I28" s="407">
        <v>0.51090768722770186</v>
      </c>
      <c r="J28" s="401"/>
    </row>
    <row r="29" spans="2:13">
      <c r="B29" s="22"/>
      <c r="C29" s="2"/>
      <c r="D29" s="14"/>
      <c r="E29" s="403" t="s">
        <v>383</v>
      </c>
      <c r="F29" s="404">
        <v>5.4335000000000001E-5</v>
      </c>
      <c r="G29" s="405">
        <v>18404.343425048311</v>
      </c>
      <c r="H29" s="406">
        <v>5.2908184999999885E-3</v>
      </c>
      <c r="I29" s="407">
        <v>0.50664064929659958</v>
      </c>
      <c r="J29" s="401"/>
    </row>
    <row r="30" spans="2:13">
      <c r="B30" s="22"/>
      <c r="C30" s="2"/>
      <c r="D30" s="14"/>
      <c r="E30" s="403" t="s">
        <v>384</v>
      </c>
      <c r="F30" s="404">
        <v>3.9553050000000001E-4</v>
      </c>
      <c r="G30" s="405">
        <v>2528.2500338153441</v>
      </c>
      <c r="H30" s="406">
        <v>5.2518049916666816E-2</v>
      </c>
      <c r="I30" s="407">
        <v>7.1603681103088217</v>
      </c>
      <c r="J30" s="401"/>
      <c r="K30" s="423"/>
      <c r="L30" s="424"/>
      <c r="M30" s="424"/>
    </row>
    <row r="31" spans="2:13">
      <c r="B31" s="22"/>
      <c r="C31" s="2"/>
      <c r="D31" s="14"/>
      <c r="E31" s="403" t="s">
        <v>385</v>
      </c>
      <c r="F31" s="404">
        <v>5.2324500000000004E-5</v>
      </c>
      <c r="G31" s="405">
        <v>19111.50608223681</v>
      </c>
      <c r="H31" s="406">
        <v>1.2145716666666655E-2</v>
      </c>
      <c r="I31" s="407">
        <v>2.8330280456136379</v>
      </c>
      <c r="J31" s="401"/>
      <c r="K31" s="423"/>
      <c r="L31" s="424"/>
      <c r="M31" s="424"/>
    </row>
    <row r="32" spans="2:13">
      <c r="B32" s="22"/>
      <c r="C32" s="2"/>
      <c r="D32" s="14"/>
      <c r="E32" s="403" t="s">
        <v>386</v>
      </c>
      <c r="F32" s="404">
        <v>1.55675E-5</v>
      </c>
      <c r="G32" s="405">
        <v>64236.389914886786</v>
      </c>
      <c r="H32" s="406">
        <v>5.3508908333333429E-3</v>
      </c>
      <c r="I32" s="407">
        <v>1.8401312943552561</v>
      </c>
      <c r="J32" s="401"/>
      <c r="K32" s="423"/>
      <c r="L32" s="424"/>
      <c r="M32" s="424"/>
    </row>
    <row r="33" spans="2:13">
      <c r="B33" s="22"/>
      <c r="C33" s="2"/>
      <c r="D33" s="14"/>
      <c r="E33" s="403" t="s">
        <v>387</v>
      </c>
      <c r="F33" s="404">
        <v>3.2389999999999998E-6</v>
      </c>
      <c r="G33" s="405">
        <v>308737.26458783576</v>
      </c>
      <c r="H33" s="406">
        <v>1.4014483333333304E-3</v>
      </c>
      <c r="I33" s="407">
        <v>0.60594038657100313</v>
      </c>
      <c r="J33" s="401"/>
      <c r="K33" s="423"/>
      <c r="L33" s="424"/>
      <c r="M33" s="424"/>
    </row>
    <row r="34" spans="2:13">
      <c r="B34" s="22"/>
      <c r="C34" s="2"/>
      <c r="D34" s="14"/>
      <c r="E34" s="403" t="s">
        <v>388</v>
      </c>
      <c r="F34" s="404">
        <v>5.5050000000000007E-7</v>
      </c>
      <c r="G34" s="405">
        <v>1816530.42688465</v>
      </c>
      <c r="H34" s="406">
        <v>2.9564650000000136E-4</v>
      </c>
      <c r="I34" s="407">
        <v>0.15855111054574778</v>
      </c>
      <c r="J34" s="401"/>
      <c r="K34" s="423"/>
      <c r="L34" s="424"/>
      <c r="M34" s="424"/>
    </row>
    <row r="35" spans="2:13">
      <c r="B35" s="22"/>
      <c r="C35" s="2"/>
      <c r="D35" s="14"/>
      <c r="E35" s="403" t="s">
        <v>389</v>
      </c>
      <c r="F35" s="404">
        <v>5.3949999999999998E-7</v>
      </c>
      <c r="G35" s="405">
        <v>1853568.1186283596</v>
      </c>
      <c r="H35" s="406">
        <v>3.6799883333333346E-4</v>
      </c>
      <c r="I35" s="407">
        <v>0.25058685440501449</v>
      </c>
      <c r="J35" s="401"/>
      <c r="K35" s="423"/>
      <c r="L35" s="424"/>
      <c r="M35" s="424"/>
    </row>
    <row r="36" spans="2:13">
      <c r="B36" s="22"/>
      <c r="C36" s="2"/>
      <c r="D36" s="14"/>
      <c r="E36" s="403" t="s">
        <v>390</v>
      </c>
      <c r="F36" s="404">
        <v>4.8049999999999999E-7</v>
      </c>
      <c r="G36" s="405">
        <v>2081165.452653486</v>
      </c>
      <c r="H36" s="406">
        <v>3.4906625000000034E-4</v>
      </c>
      <c r="I36" s="407">
        <v>0.25326945058263917</v>
      </c>
      <c r="J36" s="401"/>
      <c r="K36" s="423"/>
      <c r="L36" s="424"/>
      <c r="M36" s="424"/>
    </row>
    <row r="37" spans="2:13">
      <c r="B37" s="22"/>
      <c r="C37" s="2"/>
      <c r="D37" s="14"/>
      <c r="E37" s="403" t="s">
        <v>391</v>
      </c>
      <c r="F37" s="404">
        <v>1.195E-7</v>
      </c>
      <c r="G37" s="405">
        <v>8368200.8368200837</v>
      </c>
      <c r="H37" s="406">
        <v>1.0007766666666645E-4</v>
      </c>
      <c r="I37" s="407">
        <v>8.3710131167254787E-2</v>
      </c>
      <c r="J37" s="401"/>
      <c r="K37" s="423"/>
      <c r="L37" s="424"/>
      <c r="M37" s="424"/>
    </row>
    <row r="38" spans="2:13">
      <c r="B38" s="22"/>
      <c r="C38" s="2"/>
      <c r="D38" s="14"/>
      <c r="E38" s="403" t="s">
        <v>392</v>
      </c>
      <c r="F38" s="404">
        <v>1.1000000000000001E-8</v>
      </c>
      <c r="G38" s="405">
        <v>90909090.909090906</v>
      </c>
      <c r="H38" s="406">
        <v>1.0324416666666628E-5</v>
      </c>
      <c r="I38" s="407">
        <v>9.6827872518119307E-3</v>
      </c>
      <c r="J38" s="401"/>
      <c r="K38" s="423"/>
      <c r="L38" s="424"/>
      <c r="M38" s="424"/>
    </row>
    <row r="39" spans="2:13" ht="13.5" thickBot="1">
      <c r="E39" s="426" t="s">
        <v>393</v>
      </c>
      <c r="F39" s="404">
        <v>7.4000000000000001E-8</v>
      </c>
      <c r="G39" s="405">
        <v>13513513.513513513</v>
      </c>
      <c r="H39" s="406">
        <v>1.0058866666666667E-4</v>
      </c>
      <c r="I39" s="407">
        <v>0.13685128264374014</v>
      </c>
      <c r="J39" s="401"/>
    </row>
    <row r="40" spans="2:13">
      <c r="F40" s="427">
        <f>SUM(F5:F39)</f>
        <v>1</v>
      </c>
      <c r="G40" s="428"/>
      <c r="H40" s="429">
        <f>SUM(H5:H39)</f>
        <v>0.82193553691666632</v>
      </c>
      <c r="I40" s="430">
        <f>SUM(I5:I39)</f>
        <v>28.69477447790246</v>
      </c>
      <c r="J40" s="1" t="s">
        <v>394</v>
      </c>
    </row>
    <row r="41" spans="2:13">
      <c r="F41" s="431"/>
      <c r="G41" s="432"/>
      <c r="H41" s="431"/>
      <c r="I41" s="407">
        <f>SQRT(I40)</f>
        <v>5.3567503654643511</v>
      </c>
      <c r="J41" s="1" t="s">
        <v>395</v>
      </c>
    </row>
    <row r="44" spans="2:13">
      <c r="C44" s="433" t="s">
        <v>396</v>
      </c>
      <c r="D44" s="433" t="s">
        <v>397</v>
      </c>
      <c r="E44" s="433" t="s">
        <v>9</v>
      </c>
      <c r="F44" s="433" t="s">
        <v>398</v>
      </c>
      <c r="G44" s="433" t="s">
        <v>399</v>
      </c>
      <c r="H44" s="433" t="s">
        <v>398</v>
      </c>
    </row>
    <row r="45" spans="2:13">
      <c r="C45" s="434" t="s">
        <v>400</v>
      </c>
      <c r="D45" s="434">
        <v>60</v>
      </c>
      <c r="E45" s="435">
        <v>7.7543771583333337E-2</v>
      </c>
      <c r="F45" s="435">
        <f>E45-IF(ISNUMBER(E44),E44,0)</f>
        <v>7.7543771583333337E-2</v>
      </c>
      <c r="G45" s="435">
        <v>0.1960434875</v>
      </c>
      <c r="H45" s="435">
        <f>G45-IF(ISNUMBER(G44),G44,0)</f>
        <v>0.1960434875</v>
      </c>
    </row>
    <row r="46" spans="2:13">
      <c r="C46" s="434" t="s">
        <v>401</v>
      </c>
      <c r="D46" s="434">
        <v>120</v>
      </c>
      <c r="E46" s="435">
        <v>0.14441713383333332</v>
      </c>
      <c r="F46" s="435">
        <f t="shared" ref="F46:H61" si="0">E46-IF(ISNUMBER(E45),E45,0)</f>
        <v>6.6873362249999985E-2</v>
      </c>
      <c r="G46" s="435">
        <v>0.23803057599999999</v>
      </c>
      <c r="H46" s="435">
        <f t="shared" si="0"/>
        <v>4.1987088499999992E-2</v>
      </c>
    </row>
    <row r="47" spans="2:13">
      <c r="C47" s="434" t="s">
        <v>402</v>
      </c>
      <c r="D47" s="434">
        <v>180</v>
      </c>
      <c r="E47" s="435">
        <v>0.16275257366666665</v>
      </c>
      <c r="F47" s="435">
        <f t="shared" si="0"/>
        <v>1.8335439833333328E-2</v>
      </c>
      <c r="G47" s="435">
        <v>0.24544242350000001</v>
      </c>
      <c r="H47" s="435">
        <f t="shared" si="0"/>
        <v>7.4118475000000128E-3</v>
      </c>
    </row>
    <row r="48" spans="2:13">
      <c r="C48" s="434" t="s">
        <v>403</v>
      </c>
      <c r="D48" s="434">
        <v>300</v>
      </c>
      <c r="E48" s="435">
        <v>0.27994226749999995</v>
      </c>
      <c r="F48" s="435">
        <f t="shared" si="0"/>
        <v>0.1171896938333333</v>
      </c>
      <c r="G48" s="435">
        <v>0.27484035000000001</v>
      </c>
      <c r="H48" s="435">
        <f t="shared" si="0"/>
        <v>2.9397926500000005E-2</v>
      </c>
    </row>
    <row r="49" spans="2:13">
      <c r="C49" s="434" t="s">
        <v>404</v>
      </c>
      <c r="D49" s="434">
        <v>600</v>
      </c>
      <c r="E49" s="435">
        <v>0.38131694441666658</v>
      </c>
      <c r="F49" s="435">
        <f t="shared" si="0"/>
        <v>0.10137467691666663</v>
      </c>
      <c r="G49" s="435">
        <v>0.28926450599999998</v>
      </c>
      <c r="H49" s="435">
        <f t="shared" si="0"/>
        <v>1.4424155999999966E-2</v>
      </c>
    </row>
    <row r="50" spans="2:13">
      <c r="C50" s="434" t="s">
        <v>405</v>
      </c>
      <c r="D50" s="434">
        <v>900</v>
      </c>
      <c r="E50" s="435">
        <v>0.4204185525000001</v>
      </c>
      <c r="F50" s="435">
        <f t="shared" si="0"/>
        <v>3.9101608083333517E-2</v>
      </c>
      <c r="G50" s="435">
        <v>0.29260146749999999</v>
      </c>
      <c r="H50" s="435">
        <f t="shared" si="0"/>
        <v>3.336961500000013E-3</v>
      </c>
    </row>
    <row r="51" spans="2:13">
      <c r="C51" s="434" t="s">
        <v>406</v>
      </c>
      <c r="D51" s="434">
        <v>1200</v>
      </c>
      <c r="E51" s="435">
        <v>0.45667351541666679</v>
      </c>
      <c r="F51" s="435">
        <f t="shared" si="0"/>
        <v>3.6254962916666689E-2</v>
      </c>
      <c r="G51" s="435">
        <v>0.29464992550000002</v>
      </c>
      <c r="H51" s="435">
        <f t="shared" si="0"/>
        <v>2.0484580000000308E-3</v>
      </c>
    </row>
    <row r="52" spans="2:13">
      <c r="C52" s="434" t="s">
        <v>407</v>
      </c>
      <c r="D52" s="434">
        <v>1800</v>
      </c>
      <c r="E52" s="435">
        <v>0.53904257649999987</v>
      </c>
      <c r="F52" s="435">
        <f t="shared" si="0"/>
        <v>8.2369061083333084E-2</v>
      </c>
      <c r="G52" s="435">
        <v>0.29772351200000002</v>
      </c>
      <c r="H52" s="435">
        <f t="shared" si="0"/>
        <v>3.0735865000000029E-3</v>
      </c>
    </row>
    <row r="53" spans="2:13">
      <c r="C53" s="434" t="s">
        <v>408</v>
      </c>
      <c r="D53" s="434">
        <v>3000</v>
      </c>
      <c r="E53" s="435">
        <v>0.6486321804166667</v>
      </c>
      <c r="F53" s="435">
        <f t="shared" si="0"/>
        <v>0.10958960391666683</v>
      </c>
      <c r="G53" s="435">
        <v>0.3007305555</v>
      </c>
      <c r="H53" s="435">
        <f t="shared" si="0"/>
        <v>3.0070434999999729E-3</v>
      </c>
    </row>
    <row r="54" spans="2:13">
      <c r="C54" s="434" t="s">
        <v>409</v>
      </c>
      <c r="D54" s="434">
        <v>4500</v>
      </c>
      <c r="E54" s="435">
        <v>0.7165963872500003</v>
      </c>
      <c r="F54" s="435">
        <f t="shared" si="0"/>
        <v>6.7964206833333596E-2</v>
      </c>
      <c r="G54" s="435">
        <v>0.30183766950000002</v>
      </c>
      <c r="H54" s="435">
        <f t="shared" si="0"/>
        <v>1.1071140000000201E-3</v>
      </c>
    </row>
    <row r="55" spans="2:13">
      <c r="C55" s="434" t="s">
        <v>410</v>
      </c>
      <c r="D55" s="434">
        <v>6000</v>
      </c>
      <c r="E55" s="435">
        <v>0.74946617883333344</v>
      </c>
      <c r="F55" s="435">
        <f t="shared" si="0"/>
        <v>3.2869791583333141E-2</v>
      </c>
      <c r="G55" s="435">
        <v>0.30222103</v>
      </c>
      <c r="H55" s="435">
        <f t="shared" si="0"/>
        <v>3.8336049999998512E-4</v>
      </c>
    </row>
    <row r="56" spans="2:13">
      <c r="C56" s="434" t="s">
        <v>411</v>
      </c>
      <c r="D56" s="434">
        <v>12000</v>
      </c>
      <c r="E56" s="435">
        <v>0.80185327875000056</v>
      </c>
      <c r="F56" s="435">
        <f t="shared" si="0"/>
        <v>5.2387099916667124E-2</v>
      </c>
      <c r="G56" s="435">
        <v>0.30261505350000001</v>
      </c>
      <c r="H56" s="435">
        <f t="shared" si="0"/>
        <v>3.9402350000000697E-4</v>
      </c>
    </row>
    <row r="57" spans="2:13">
      <c r="C57" s="434" t="s">
        <v>412</v>
      </c>
      <c r="D57" s="434">
        <v>18000</v>
      </c>
      <c r="E57" s="435">
        <v>0.81396384541666733</v>
      </c>
      <c r="F57" s="435">
        <f t="shared" si="0"/>
        <v>1.2110566666666767E-2</v>
      </c>
      <c r="G57" s="435">
        <v>0.302667195</v>
      </c>
      <c r="H57" s="435">
        <f t="shared" si="0"/>
        <v>5.2141499999991403E-5</v>
      </c>
    </row>
    <row r="58" spans="2:13">
      <c r="C58" s="434" t="s">
        <v>413</v>
      </c>
      <c r="D58" s="434">
        <v>24000</v>
      </c>
      <c r="E58" s="435">
        <v>0.81931278625000048</v>
      </c>
      <c r="F58" s="435">
        <f t="shared" si="0"/>
        <v>5.348940833333149E-3</v>
      </c>
      <c r="G58" s="435">
        <v>0.302682754</v>
      </c>
      <c r="H58" s="435">
        <f t="shared" si="0"/>
        <v>1.5558999999998324E-5</v>
      </c>
    </row>
    <row r="59" spans="2:13">
      <c r="C59" s="434" t="s">
        <v>414</v>
      </c>
      <c r="D59" s="434">
        <v>30000</v>
      </c>
      <c r="E59" s="435">
        <v>0.820712084583334</v>
      </c>
      <c r="F59" s="435">
        <f t="shared" si="0"/>
        <v>1.3992983333335207E-3</v>
      </c>
      <c r="G59" s="435">
        <v>0.30268598749999998</v>
      </c>
      <c r="H59" s="435">
        <f t="shared" si="0"/>
        <v>3.2334999999772407E-6</v>
      </c>
    </row>
    <row r="60" spans="2:13">
      <c r="C60" s="434" t="s">
        <v>415</v>
      </c>
      <c r="D60" s="434">
        <v>60000</v>
      </c>
      <c r="E60" s="435">
        <v>0.82183494824999959</v>
      </c>
      <c r="F60" s="435">
        <f t="shared" si="0"/>
        <v>1.1228636666655856E-3</v>
      </c>
      <c r="G60" s="435">
        <v>0.30268768800000001</v>
      </c>
      <c r="H60" s="435">
        <f t="shared" si="0"/>
        <v>1.7005000000347437E-6</v>
      </c>
    </row>
    <row r="61" spans="2:13">
      <c r="C61" s="434" t="s">
        <v>416</v>
      </c>
      <c r="D61" s="434" t="s">
        <v>417</v>
      </c>
      <c r="E61" s="435">
        <v>0.82193553691666632</v>
      </c>
      <c r="F61" s="435">
        <f t="shared" si="0"/>
        <v>1.0058866666673438E-4</v>
      </c>
      <c r="G61" s="435">
        <v>0.30268776200000003</v>
      </c>
      <c r="H61" s="435">
        <f t="shared" si="0"/>
        <v>7.4000000016560818E-8</v>
      </c>
    </row>
    <row r="63" spans="2:13" ht="13.5" thickBot="1"/>
    <row r="64" spans="2:13">
      <c r="B64" s="27" t="s">
        <v>418</v>
      </c>
      <c r="C64" s="2"/>
      <c r="D64" s="1"/>
      <c r="E64" s="41"/>
      <c r="K64" s="30" t="s">
        <v>338</v>
      </c>
      <c r="L64" s="31"/>
      <c r="M64" s="32">
        <v>2.58</v>
      </c>
    </row>
    <row r="65" spans="2:13">
      <c r="B65" s="29"/>
      <c r="C65" s="2"/>
      <c r="D65" s="14"/>
      <c r="E65" s="12" t="s">
        <v>339</v>
      </c>
      <c r="F65" s="401"/>
      <c r="G65" s="12" t="s">
        <v>340</v>
      </c>
      <c r="H65" s="11"/>
      <c r="I65" s="401"/>
      <c r="J65" s="401"/>
      <c r="K65" s="33" t="s">
        <v>341</v>
      </c>
      <c r="L65" s="34"/>
      <c r="M65" s="35"/>
    </row>
    <row r="66" spans="2:13" ht="13.5" thickBot="1">
      <c r="B66" s="21" t="s">
        <v>1</v>
      </c>
      <c r="C66" s="402">
        <f>'Game Summary'!C2</f>
        <v>45084</v>
      </c>
      <c r="D66" s="401"/>
      <c r="E66" s="11" t="s">
        <v>342</v>
      </c>
      <c r="F66" s="11" t="s">
        <v>343</v>
      </c>
      <c r="G66" s="11" t="s">
        <v>344</v>
      </c>
      <c r="H66" s="395" t="s">
        <v>345</v>
      </c>
      <c r="I66" s="11" t="s">
        <v>346</v>
      </c>
      <c r="J66" s="401"/>
      <c r="K66" s="36" t="s">
        <v>347</v>
      </c>
      <c r="L66" s="37" t="s">
        <v>348</v>
      </c>
      <c r="M66" s="38" t="s">
        <v>349</v>
      </c>
    </row>
    <row r="67" spans="2:13">
      <c r="B67" s="21" t="s">
        <v>350</v>
      </c>
      <c r="C67" s="402" t="s">
        <v>351</v>
      </c>
      <c r="D67" s="14"/>
      <c r="E67" s="403">
        <v>0</v>
      </c>
      <c r="F67" s="404">
        <v>0.69733149800000005</v>
      </c>
      <c r="G67" s="405">
        <v>1.4340381911158127</v>
      </c>
      <c r="H67" s="406">
        <v>0</v>
      </c>
      <c r="I67" s="407">
        <v>0.47106110156967579</v>
      </c>
      <c r="J67" s="401"/>
      <c r="K67" s="408">
        <v>1000</v>
      </c>
      <c r="L67" s="409">
        <f>C69-M64*I103/SQRT(K67)</f>
        <v>0.34675087115319053</v>
      </c>
      <c r="M67" s="410">
        <f>C69+M64*I103/SQRT(K67)</f>
        <v>1.2970491288468093</v>
      </c>
    </row>
    <row r="68" spans="2:13">
      <c r="B68" s="22"/>
      <c r="C68" s="411"/>
      <c r="D68" s="14"/>
      <c r="E68" s="403" t="s">
        <v>352</v>
      </c>
      <c r="F68" s="404">
        <v>0.18522850199999999</v>
      </c>
      <c r="G68" s="405">
        <v>5.3987371770679227</v>
      </c>
      <c r="H68" s="406">
        <v>6.6737683333332909E-2</v>
      </c>
      <c r="I68" s="407">
        <v>4.7811254124146496E-2</v>
      </c>
      <c r="J68" s="412"/>
      <c r="K68" s="413">
        <v>10000</v>
      </c>
      <c r="L68" s="414">
        <f>H102-M64*I103/SQRT(K68)</f>
        <v>0.67160641495992879</v>
      </c>
      <c r="M68" s="415">
        <f>C69+M64*I103/SQRT(K68)</f>
        <v>0.97215534754007316</v>
      </c>
    </row>
    <row r="69" spans="2:13">
      <c r="B69" s="21" t="s">
        <v>353</v>
      </c>
      <c r="C69" s="416">
        <v>0.82189999999999996</v>
      </c>
      <c r="D69" s="14"/>
      <c r="E69" s="403" t="s">
        <v>354</v>
      </c>
      <c r="F69" s="404">
        <v>4.8026675000000005E-2</v>
      </c>
      <c r="G69" s="405">
        <v>20.821762072848056</v>
      </c>
      <c r="H69" s="406">
        <v>6.8151896749999996E-2</v>
      </c>
      <c r="I69" s="407">
        <v>2.1201454762946881E-2</v>
      </c>
      <c r="J69" s="401"/>
      <c r="K69" s="413">
        <v>100000</v>
      </c>
      <c r="L69" s="414">
        <f>H102-M64*I103/SQRT(K69)</f>
        <v>0.77434684961532108</v>
      </c>
      <c r="M69" s="415">
        <f>C69+M64*I103/SQRT(K69)</f>
        <v>0.86941491288468087</v>
      </c>
    </row>
    <row r="70" spans="2:13">
      <c r="B70" s="21" t="s">
        <v>355</v>
      </c>
      <c r="C70" s="22">
        <v>60</v>
      </c>
      <c r="D70" s="14"/>
      <c r="E70" s="403" t="s">
        <v>356</v>
      </c>
      <c r="F70" s="404">
        <v>1.1615418000000001E-2</v>
      </c>
      <c r="G70" s="405">
        <v>86.092467787211788</v>
      </c>
      <c r="H70" s="406">
        <v>2.6145195166666579E-2</v>
      </c>
      <c r="I70" s="407">
        <v>2.4556010405713535E-2</v>
      </c>
      <c r="J70" s="401"/>
      <c r="K70" s="413">
        <v>1000000</v>
      </c>
      <c r="L70" s="414">
        <f>H102-M64*I103/SQRT(K70)</f>
        <v>0.80683622774599462</v>
      </c>
      <c r="M70" s="415">
        <f>C69+M64*I103/SQRT(K70)</f>
        <v>0.83692553475400733</v>
      </c>
    </row>
    <row r="71" spans="2:13">
      <c r="B71" s="22"/>
      <c r="C71" s="2"/>
      <c r="D71" s="14"/>
      <c r="E71" s="403" t="s">
        <v>357</v>
      </c>
      <c r="F71" s="404">
        <v>1.7149145500000001E-2</v>
      </c>
      <c r="G71" s="405">
        <v>58.311943297699585</v>
      </c>
      <c r="H71" s="406">
        <v>5.833961274999977E-2</v>
      </c>
      <c r="I71" s="407">
        <v>0.11466467840543226</v>
      </c>
      <c r="J71" s="401"/>
      <c r="K71" s="417">
        <v>10000000</v>
      </c>
      <c r="L71" s="418">
        <f>H102-M64*I103/SQRT(K71)</f>
        <v>0.8171102712115339</v>
      </c>
      <c r="M71" s="419">
        <f>C69+M64*I103/SQRT(K71)</f>
        <v>0.82665149128846804</v>
      </c>
    </row>
    <row r="72" spans="2:13" ht="13.5" thickBot="1">
      <c r="B72" s="22"/>
      <c r="C72" s="2"/>
      <c r="D72" s="14"/>
      <c r="E72" s="403" t="s">
        <v>358</v>
      </c>
      <c r="F72" s="404">
        <v>5.1173845000000006E-3</v>
      </c>
      <c r="G72" s="405">
        <v>195.41232440126393</v>
      </c>
      <c r="H72" s="406">
        <v>2.1802901833333332E-2</v>
      </c>
      <c r="I72" s="407">
        <v>6.0861512714693422E-2</v>
      </c>
      <c r="J72" s="401"/>
      <c r="K72" s="420">
        <v>100000000</v>
      </c>
      <c r="L72" s="421">
        <f>H102-M64*I103/SQRT(K72)</f>
        <v>0.82035920902460124</v>
      </c>
      <c r="M72" s="422">
        <f>C69+M64*I103/SQRT(K72)</f>
        <v>0.8234025534754007</v>
      </c>
    </row>
    <row r="73" spans="2:13">
      <c r="B73" s="22"/>
      <c r="C73" s="2"/>
      <c r="D73" s="14"/>
      <c r="E73" s="403" t="s">
        <v>359</v>
      </c>
      <c r="F73" s="404">
        <v>2.0864476999999999E-2</v>
      </c>
      <c r="G73" s="405">
        <v>47.928352098161866</v>
      </c>
      <c r="H73" s="406">
        <v>0.12541809616666694</v>
      </c>
      <c r="I73" s="407">
        <v>0.59143514644268314</v>
      </c>
      <c r="J73" s="401"/>
      <c r="K73" s="423"/>
      <c r="L73" s="424"/>
      <c r="M73" s="424"/>
    </row>
    <row r="74" spans="2:13">
      <c r="B74" s="22"/>
      <c r="C74" s="2"/>
      <c r="D74" s="14"/>
      <c r="E74" s="403" t="s">
        <v>360</v>
      </c>
      <c r="F74" s="404">
        <v>5.0749425000000004E-3</v>
      </c>
      <c r="G74" s="405">
        <v>197.04656752268619</v>
      </c>
      <c r="H74" s="406">
        <v>5.6247769833333391E-2</v>
      </c>
      <c r="I74" s="407">
        <v>0.54354839079300565</v>
      </c>
      <c r="J74" s="401"/>
      <c r="K74" s="12" t="s">
        <v>361</v>
      </c>
      <c r="L74" s="425">
        <f>M64*I103</f>
        <v>15.025534754007323</v>
      </c>
      <c r="M74" s="401"/>
    </row>
    <row r="75" spans="2:13">
      <c r="B75" s="22"/>
      <c r="C75" s="2"/>
      <c r="D75" s="14"/>
      <c r="E75" s="403" t="s">
        <v>362</v>
      </c>
      <c r="F75" s="404">
        <v>1.7444329999999999E-3</v>
      </c>
      <c r="G75" s="405">
        <v>573.25216846964031</v>
      </c>
      <c r="H75" s="406">
        <v>3.0042528416666645E-2</v>
      </c>
      <c r="I75" s="407">
        <v>0.4714824322246256</v>
      </c>
      <c r="J75" s="401"/>
      <c r="K75" s="12" t="s">
        <v>363</v>
      </c>
      <c r="L75" s="20">
        <f>H102</f>
        <v>0.82186176250000198</v>
      </c>
      <c r="M75" s="401"/>
    </row>
    <row r="76" spans="2:13">
      <c r="B76" s="22"/>
      <c r="C76" s="2"/>
      <c r="D76" s="14"/>
      <c r="E76" s="403" t="s">
        <v>364</v>
      </c>
      <c r="F76" s="404">
        <v>1.1900825E-3</v>
      </c>
      <c r="G76" s="405">
        <v>840.27787989488127</v>
      </c>
      <c r="H76" s="406">
        <v>2.5674477166667611E-2</v>
      </c>
      <c r="I76" s="407">
        <v>0.51532855180525683</v>
      </c>
      <c r="J76" s="401"/>
      <c r="K76" s="39" t="s">
        <v>365</v>
      </c>
      <c r="L76" s="20">
        <f>L75-0.829</f>
        <v>-7.1382374999979792E-3</v>
      </c>
      <c r="M76" s="401"/>
    </row>
    <row r="77" spans="2:13">
      <c r="B77" s="22"/>
      <c r="C77" s="2"/>
      <c r="D77" s="14"/>
      <c r="E77" s="403" t="s">
        <v>366</v>
      </c>
      <c r="F77" s="404">
        <v>5.9262349999999997E-4</v>
      </c>
      <c r="G77" s="405">
        <v>1687.4119909183487</v>
      </c>
      <c r="H77" s="406">
        <v>1.619212691666852E-2</v>
      </c>
      <c r="I77" s="407">
        <v>0.4174230201672029</v>
      </c>
      <c r="J77" s="401"/>
      <c r="K77" s="12" t="s">
        <v>367</v>
      </c>
      <c r="L77" s="215">
        <f>(L74/L76)^2</f>
        <v>4430756.5452924324</v>
      </c>
      <c r="M77" s="401"/>
    </row>
    <row r="78" spans="2:13" ht="13.5" thickBot="1">
      <c r="B78" s="22"/>
      <c r="C78" s="2"/>
      <c r="D78" s="14"/>
      <c r="E78" s="403" t="s">
        <v>368</v>
      </c>
      <c r="F78" s="404">
        <v>2.8388325000000001E-3</v>
      </c>
      <c r="G78" s="405">
        <v>352.25748613206309</v>
      </c>
      <c r="H78" s="406">
        <v>8.826361041666668E-2</v>
      </c>
      <c r="I78" s="407">
        <v>2.6075328961786752</v>
      </c>
      <c r="J78" s="401"/>
      <c r="K78" s="401"/>
      <c r="L78" s="401"/>
      <c r="M78" s="401"/>
    </row>
    <row r="79" spans="2:13">
      <c r="B79" s="22"/>
      <c r="C79" s="2"/>
      <c r="D79" s="14"/>
      <c r="E79" s="403" t="s">
        <v>369</v>
      </c>
      <c r="F79" s="404">
        <v>5.3901700000000003E-4</v>
      </c>
      <c r="G79" s="405">
        <v>1855.2290558553811</v>
      </c>
      <c r="H79" s="406">
        <v>2.0041171249999934E-2</v>
      </c>
      <c r="I79" s="407">
        <v>0.71365510951676114</v>
      </c>
      <c r="J79" s="401"/>
      <c r="K79" s="30" t="s">
        <v>370</v>
      </c>
      <c r="L79" s="31"/>
      <c r="M79" s="32">
        <v>1.96</v>
      </c>
    </row>
    <row r="80" spans="2:13">
      <c r="B80" s="22"/>
      <c r="C80" s="2"/>
      <c r="D80" s="14"/>
      <c r="E80" s="403" t="s">
        <v>371</v>
      </c>
      <c r="F80" s="404">
        <v>3.9260050000000001E-4</v>
      </c>
      <c r="G80" s="405">
        <v>2547.1185085092861</v>
      </c>
      <c r="H80" s="406">
        <v>1.6570422166666741E-2</v>
      </c>
      <c r="I80" s="407">
        <v>0.67329345824018993</v>
      </c>
      <c r="J80" s="401"/>
      <c r="K80" s="33" t="s">
        <v>341</v>
      </c>
      <c r="L80" s="34"/>
      <c r="M80" s="35"/>
    </row>
    <row r="81" spans="2:13" ht="13.5" thickBot="1">
      <c r="B81" s="22"/>
      <c r="C81" s="2"/>
      <c r="D81" s="14"/>
      <c r="E81" s="403" t="s">
        <v>372</v>
      </c>
      <c r="F81" s="404">
        <v>3.0477499999999997E-4</v>
      </c>
      <c r="G81" s="405">
        <v>3281.1090148470184</v>
      </c>
      <c r="H81" s="406">
        <v>1.4421862916666764E-2</v>
      </c>
      <c r="I81" s="407">
        <v>0.65956592896283084</v>
      </c>
      <c r="J81" s="401"/>
      <c r="K81" s="36" t="s">
        <v>347</v>
      </c>
      <c r="L81" s="37" t="s">
        <v>348</v>
      </c>
      <c r="M81" s="38" t="s">
        <v>349</v>
      </c>
    </row>
    <row r="82" spans="2:13">
      <c r="B82" s="22"/>
      <c r="C82" s="2"/>
      <c r="D82" s="14"/>
      <c r="E82" s="403" t="s">
        <v>373</v>
      </c>
      <c r="F82" s="404">
        <v>2.4641650000000001E-4</v>
      </c>
      <c r="G82" s="405">
        <v>4058.1698059991922</v>
      </c>
      <c r="H82" s="406">
        <v>1.2894762083333247E-2</v>
      </c>
      <c r="I82" s="407">
        <v>0.65425725514039357</v>
      </c>
      <c r="J82" s="401"/>
      <c r="K82" s="408">
        <v>1000</v>
      </c>
      <c r="L82" s="409">
        <f>C69-M79*I103/SQRT(K82)</f>
        <v>0.46093399513963312</v>
      </c>
      <c r="M82" s="410">
        <f>C69+M79*I103/SQRT(K82)</f>
        <v>1.1828660048603667</v>
      </c>
    </row>
    <row r="83" spans="2:13">
      <c r="B83" s="22"/>
      <c r="C83" s="2"/>
      <c r="D83" s="14"/>
      <c r="E83" s="403" t="s">
        <v>374</v>
      </c>
      <c r="F83" s="404">
        <v>2.1775949999999999E-4</v>
      </c>
      <c r="G83" s="405">
        <v>4592.2221533388902</v>
      </c>
      <c r="H83" s="406">
        <v>1.2491322333333211E-2</v>
      </c>
      <c r="I83" s="407">
        <v>0.69660212488320461</v>
      </c>
      <c r="J83" s="401"/>
      <c r="K83" s="413">
        <v>10000</v>
      </c>
      <c r="L83" s="414">
        <f>C69-M79*I103/SQRT(K83)</f>
        <v>0.70775252667498312</v>
      </c>
      <c r="M83" s="415">
        <f>C69+M79*I103/SQRT(K83)</f>
        <v>0.93604747332501681</v>
      </c>
    </row>
    <row r="84" spans="2:13">
      <c r="B84" s="22"/>
      <c r="C84" s="2"/>
      <c r="D84" s="14"/>
      <c r="E84" s="403" t="s">
        <v>375</v>
      </c>
      <c r="F84" s="404">
        <v>2.1391050000000002E-4</v>
      </c>
      <c r="G84" s="405">
        <v>4674.8523331019278</v>
      </c>
      <c r="H84" s="406">
        <v>1.3294358666666839E-2</v>
      </c>
      <c r="I84" s="407">
        <v>0.80501491229460065</v>
      </c>
      <c r="J84" s="401"/>
      <c r="K84" s="413">
        <v>100000</v>
      </c>
      <c r="L84" s="414">
        <f>C69-M79*I103/SQRT(K84)</f>
        <v>0.78580339951396327</v>
      </c>
      <c r="M84" s="415">
        <f>C69+M79*I103/SQRT(K84)</f>
        <v>0.85799660048603665</v>
      </c>
    </row>
    <row r="85" spans="2:13">
      <c r="B85" s="22"/>
      <c r="C85" s="2"/>
      <c r="D85" s="14"/>
      <c r="E85" s="403" t="s">
        <v>376</v>
      </c>
      <c r="F85" s="404">
        <v>2.4802850000000003E-4</v>
      </c>
      <c r="G85" s="405">
        <v>4031.7947332665394</v>
      </c>
      <c r="H85" s="406">
        <v>1.6706128833333129E-2</v>
      </c>
      <c r="I85" s="407">
        <v>1.0983316105115701</v>
      </c>
      <c r="J85" s="401"/>
      <c r="K85" s="413">
        <v>1000000</v>
      </c>
      <c r="L85" s="414">
        <f>C69-M79*I103/SQRT(K85)</f>
        <v>0.81048525266749827</v>
      </c>
      <c r="M85" s="415">
        <f>C69+M79*I103/SQRT(K85)</f>
        <v>0.83331474733250166</v>
      </c>
    </row>
    <row r="86" spans="2:13">
      <c r="B86" s="22"/>
      <c r="C86" s="2"/>
      <c r="D86" s="14"/>
      <c r="E86" s="403" t="s">
        <v>377</v>
      </c>
      <c r="F86" s="404">
        <v>1.42239E-4</v>
      </c>
      <c r="G86" s="405">
        <v>7030.4206300662963</v>
      </c>
      <c r="H86" s="406">
        <v>1.0273841083333152E-2</v>
      </c>
      <c r="I86" s="407">
        <v>0.72558545633046734</v>
      </c>
      <c r="J86" s="401"/>
      <c r="K86" s="417">
        <v>10000000</v>
      </c>
      <c r="L86" s="418">
        <f>C69-M79*I103/SQRT(K86)</f>
        <v>0.81829033995139633</v>
      </c>
      <c r="M86" s="419">
        <f>C69+M79*I103/SQRT(K86)</f>
        <v>0.8255096600486036</v>
      </c>
    </row>
    <row r="87" spans="2:13" ht="13.5" thickBot="1">
      <c r="B87" s="22"/>
      <c r="C87" s="2"/>
      <c r="D87" s="14"/>
      <c r="E87" s="403" t="s">
        <v>378</v>
      </c>
      <c r="F87" s="404">
        <v>1.04775E-4</v>
      </c>
      <c r="G87" s="405">
        <v>9544.2615127654499</v>
      </c>
      <c r="H87" s="406">
        <v>8.1008156666667087E-3</v>
      </c>
      <c r="I87" s="407">
        <v>0.61329656355204953</v>
      </c>
      <c r="J87" s="401"/>
      <c r="K87" s="420">
        <v>100000000</v>
      </c>
      <c r="L87" s="421">
        <f>C69-M79*I103/SQRT(K87)</f>
        <v>0.82075852526674975</v>
      </c>
      <c r="M87" s="422">
        <f>C69+M79*I103/SQRT(K87)</f>
        <v>0.82304147473325018</v>
      </c>
    </row>
    <row r="88" spans="2:13">
      <c r="B88" s="22"/>
      <c r="C88" s="2"/>
      <c r="D88" s="14"/>
      <c r="E88" s="403" t="s">
        <v>379</v>
      </c>
      <c r="F88" s="404">
        <v>8.7462999999999999E-5</v>
      </c>
      <c r="G88" s="405">
        <v>11433.406126019003</v>
      </c>
      <c r="H88" s="406">
        <v>7.2008676666667076E-3</v>
      </c>
      <c r="I88" s="407">
        <v>0.58125681911785065</v>
      </c>
      <c r="J88" s="401"/>
      <c r="K88" s="401"/>
      <c r="L88" s="401"/>
      <c r="M88" s="401"/>
    </row>
    <row r="89" spans="2:13">
      <c r="B89" s="22"/>
      <c r="C89" s="2"/>
      <c r="D89" s="14"/>
      <c r="E89" s="403" t="s">
        <v>380</v>
      </c>
      <c r="F89" s="404">
        <v>7.6907500000000009E-5</v>
      </c>
      <c r="G89" s="405">
        <v>13002.633033189219</v>
      </c>
      <c r="H89" s="406">
        <v>6.7189574999999557E-3</v>
      </c>
      <c r="I89" s="407">
        <v>0.57616270154701787</v>
      </c>
      <c r="J89" s="401"/>
      <c r="K89" s="12" t="s">
        <v>381</v>
      </c>
      <c r="L89" s="215">
        <f>M79*I103</f>
        <v>11.414747332501687</v>
      </c>
      <c r="M89" s="401"/>
    </row>
    <row r="90" spans="2:13">
      <c r="B90" s="22"/>
      <c r="C90" s="2"/>
      <c r="D90" s="14"/>
      <c r="E90" s="403" t="s">
        <v>382</v>
      </c>
      <c r="F90" s="404">
        <v>6.7697499999999993E-5</v>
      </c>
      <c r="G90" s="405">
        <v>14771.59422430666</v>
      </c>
      <c r="H90" s="406">
        <v>6.2530590833333177E-3</v>
      </c>
      <c r="I90" s="407">
        <v>0.56748905295372687</v>
      </c>
      <c r="J90" s="401"/>
    </row>
    <row r="91" spans="2:13">
      <c r="B91" s="22"/>
      <c r="C91" s="2"/>
      <c r="D91" s="14"/>
      <c r="E91" s="403" t="s">
        <v>383</v>
      </c>
      <c r="F91" s="404">
        <v>6.0406999999999999E-5</v>
      </c>
      <c r="G91" s="405">
        <v>16554.372837585048</v>
      </c>
      <c r="H91" s="406">
        <v>5.8806317499998928E-3</v>
      </c>
      <c r="I91" s="407">
        <v>0.5629795624618783</v>
      </c>
      <c r="J91" s="401"/>
    </row>
    <row r="92" spans="2:13">
      <c r="B92" s="22"/>
      <c r="C92" s="2"/>
      <c r="D92" s="14"/>
      <c r="E92" s="403" t="s">
        <v>384</v>
      </c>
      <c r="F92" s="404">
        <v>4.1788449999999999E-4</v>
      </c>
      <c r="G92" s="405">
        <v>2393.0057228731862</v>
      </c>
      <c r="H92" s="406">
        <v>5.5670083499999981E-2</v>
      </c>
      <c r="I92" s="407">
        <v>7.6220069424449264</v>
      </c>
      <c r="J92" s="401"/>
      <c r="K92" s="423"/>
      <c r="L92" s="424"/>
      <c r="M92" s="424"/>
    </row>
    <row r="93" spans="2:13">
      <c r="B93" s="22"/>
      <c r="C93" s="2"/>
      <c r="D93" s="14"/>
      <c r="E93" s="403" t="s">
        <v>385</v>
      </c>
      <c r="F93" s="404">
        <v>6.8947000000000002E-5</v>
      </c>
      <c r="G93" s="405">
        <v>14503.894295618373</v>
      </c>
      <c r="H93" s="406">
        <v>1.6783411416666647E-2</v>
      </c>
      <c r="I93" s="407">
        <v>4.1154758817388206</v>
      </c>
      <c r="J93" s="401"/>
      <c r="K93" s="423"/>
      <c r="L93" s="424"/>
      <c r="M93" s="424"/>
    </row>
    <row r="94" spans="2:13">
      <c r="B94" s="22"/>
      <c r="C94" s="2"/>
      <c r="D94" s="14"/>
      <c r="E94" s="403" t="s">
        <v>386</v>
      </c>
      <c r="F94" s="404">
        <v>2.4075999999999998E-5</v>
      </c>
      <c r="G94" s="405">
        <v>41535.138727363352</v>
      </c>
      <c r="H94" s="406">
        <v>8.1240144999999812E-3</v>
      </c>
      <c r="I94" s="407">
        <v>2.7432970763861277</v>
      </c>
      <c r="J94" s="401"/>
      <c r="K94" s="423"/>
      <c r="L94" s="424"/>
      <c r="M94" s="424"/>
    </row>
    <row r="95" spans="2:13">
      <c r="B95" s="22"/>
      <c r="C95" s="2"/>
      <c r="D95" s="14"/>
      <c r="E95" s="403" t="s">
        <v>387</v>
      </c>
      <c r="F95" s="404">
        <v>4.4144999999999998E-6</v>
      </c>
      <c r="G95" s="405">
        <v>226526.22041001247</v>
      </c>
      <c r="H95" s="406">
        <v>1.9783887500000093E-3</v>
      </c>
      <c r="I95" s="407">
        <v>0.88861868847350678</v>
      </c>
      <c r="J95" s="401"/>
      <c r="K95" s="423"/>
      <c r="L95" s="424"/>
      <c r="M95" s="424"/>
    </row>
    <row r="96" spans="2:13">
      <c r="B96" s="22"/>
      <c r="C96" s="2"/>
      <c r="D96" s="14"/>
      <c r="E96" s="403" t="s">
        <v>388</v>
      </c>
      <c r="F96" s="404">
        <v>5.9835000000000004E-6</v>
      </c>
      <c r="G96" s="405">
        <v>167126.26389237068</v>
      </c>
      <c r="H96" s="406">
        <v>3.2508718333333388E-3</v>
      </c>
      <c r="I96" s="407">
        <v>1.7649930028242231</v>
      </c>
      <c r="J96" s="401"/>
      <c r="K96" s="423"/>
      <c r="L96" s="424"/>
      <c r="M96" s="424"/>
    </row>
    <row r="97" spans="2:13">
      <c r="B97" s="22"/>
      <c r="C97" s="2"/>
      <c r="D97" s="14"/>
      <c r="E97" s="403" t="s">
        <v>389</v>
      </c>
      <c r="F97" s="404">
        <v>1.3234999999999999E-6</v>
      </c>
      <c r="G97" s="405">
        <v>755572.34605213453</v>
      </c>
      <c r="H97" s="406">
        <v>8.6583799999999573E-4</v>
      </c>
      <c r="I97" s="407">
        <v>0.56648127865690157</v>
      </c>
      <c r="J97" s="401"/>
      <c r="K97" s="423"/>
      <c r="L97" s="424"/>
      <c r="M97" s="424"/>
    </row>
    <row r="98" spans="2:13">
      <c r="B98" s="22"/>
      <c r="C98" s="2"/>
      <c r="D98" s="14"/>
      <c r="E98" s="403" t="s">
        <v>390</v>
      </c>
      <c r="F98" s="404">
        <v>5.51E-7</v>
      </c>
      <c r="G98" s="405">
        <v>1814882.0326678767</v>
      </c>
      <c r="H98" s="406">
        <v>4.0209841666666703E-4</v>
      </c>
      <c r="I98" s="407">
        <v>0.29310931512576133</v>
      </c>
      <c r="J98" s="401"/>
      <c r="K98" s="423"/>
      <c r="L98" s="424"/>
      <c r="M98" s="424"/>
    </row>
    <row r="99" spans="2:13">
      <c r="B99" s="22"/>
      <c r="C99" s="2"/>
      <c r="D99" s="14"/>
      <c r="E99" s="403" t="s">
        <v>391</v>
      </c>
      <c r="F99" s="404">
        <v>1.195E-7</v>
      </c>
      <c r="G99" s="405">
        <v>8368200.8368200837</v>
      </c>
      <c r="H99" s="406">
        <v>9.960366666666629E-5</v>
      </c>
      <c r="I99" s="407">
        <v>8.2931773522851415E-2</v>
      </c>
      <c r="J99" s="401"/>
      <c r="K99" s="423"/>
      <c r="L99" s="424"/>
      <c r="M99" s="424"/>
    </row>
    <row r="100" spans="2:13">
      <c r="B100" s="22"/>
      <c r="C100" s="2"/>
      <c r="D100" s="14"/>
      <c r="E100" s="403" t="s">
        <v>392</v>
      </c>
      <c r="F100" s="404">
        <v>1.6000000000000001E-8</v>
      </c>
      <c r="G100" s="405">
        <v>62499999.999999993</v>
      </c>
      <c r="H100" s="406">
        <v>1.5078500000000137E-5</v>
      </c>
      <c r="I100" s="407">
        <v>1.4196804270021346E-2</v>
      </c>
      <c r="J100" s="401"/>
      <c r="K100" s="423"/>
      <c r="L100" s="424"/>
      <c r="M100" s="424"/>
    </row>
    <row r="101" spans="2:13" ht="13.5" thickBot="1">
      <c r="E101" s="426" t="s">
        <v>393</v>
      </c>
      <c r="F101" s="404">
        <v>6.7399999999999992E-7</v>
      </c>
      <c r="G101" s="405">
        <v>1483679.525222552</v>
      </c>
      <c r="H101" s="406">
        <v>8.0827416666666636E-4</v>
      </c>
      <c r="I101" s="407">
        <v>1.0117289726139389</v>
      </c>
      <c r="J101" s="401"/>
    </row>
    <row r="102" spans="2:13">
      <c r="F102" s="427">
        <f>SUM(F67:F101)</f>
        <v>1.0000000000000002</v>
      </c>
      <c r="G102" s="428"/>
      <c r="H102" s="429">
        <f>SUM(H67:H101)</f>
        <v>0.82186176250000198</v>
      </c>
      <c r="I102" s="430">
        <f>SUM(I67:I101)</f>
        <v>33.917236741163677</v>
      </c>
      <c r="J102" s="1" t="s">
        <v>394</v>
      </c>
    </row>
    <row r="103" spans="2:13">
      <c r="F103" s="431"/>
      <c r="G103" s="432"/>
      <c r="H103" s="431"/>
      <c r="I103" s="407">
        <f>SQRT(I102)</f>
        <v>5.8238506798477996</v>
      </c>
      <c r="J103" s="1" t="s">
        <v>395</v>
      </c>
    </row>
    <row r="106" spans="2:13">
      <c r="C106" s="433" t="s">
        <v>396</v>
      </c>
      <c r="D106" s="433" t="s">
        <v>397</v>
      </c>
      <c r="E106" s="433" t="s">
        <v>9</v>
      </c>
      <c r="F106" s="433" t="s">
        <v>398</v>
      </c>
      <c r="G106" s="433" t="s">
        <v>399</v>
      </c>
      <c r="H106" s="433" t="s">
        <v>398</v>
      </c>
    </row>
    <row r="107" spans="2:13">
      <c r="C107" s="434" t="s">
        <v>400</v>
      </c>
      <c r="D107" s="434">
        <v>60</v>
      </c>
      <c r="E107" s="435">
        <v>7.7535927333333324E-2</v>
      </c>
      <c r="F107" s="435">
        <f>E107-IF(ISNUMBER(E106),E106,0)</f>
        <v>7.7535927333333324E-2</v>
      </c>
      <c r="G107" s="435">
        <v>0.196026746</v>
      </c>
      <c r="H107" s="435">
        <f>G107-IF(ISNUMBER(G106),G106,0)</f>
        <v>0.196026746</v>
      </c>
    </row>
    <row r="108" spans="2:13">
      <c r="C108" s="434" t="s">
        <v>401</v>
      </c>
      <c r="D108" s="434">
        <v>120</v>
      </c>
      <c r="E108" s="435">
        <v>0.14446255308333331</v>
      </c>
      <c r="F108" s="435">
        <f t="shared" ref="F108:H123" si="1">E108-IF(ISNUMBER(E107),E107,0)</f>
        <v>6.6926625749999982E-2</v>
      </c>
      <c r="G108" s="435">
        <v>0.2380416635</v>
      </c>
      <c r="H108" s="435">
        <f t="shared" si="1"/>
        <v>4.2014917499999999E-2</v>
      </c>
    </row>
    <row r="109" spans="2:13">
      <c r="C109" s="434" t="s">
        <v>402</v>
      </c>
      <c r="D109" s="434">
        <v>180</v>
      </c>
      <c r="E109" s="435">
        <v>0.16294443874999998</v>
      </c>
      <c r="F109" s="435">
        <f t="shared" si="1"/>
        <v>1.848188566666667E-2</v>
      </c>
      <c r="G109" s="435">
        <v>0.24550714949999999</v>
      </c>
      <c r="H109" s="435">
        <f t="shared" si="1"/>
        <v>7.4654859999999934E-3</v>
      </c>
    </row>
    <row r="110" spans="2:13">
      <c r="C110" s="434" t="s">
        <v>403</v>
      </c>
      <c r="D110" s="434">
        <v>300</v>
      </c>
      <c r="E110" s="435">
        <v>0.28076015983333336</v>
      </c>
      <c r="F110" s="435">
        <f t="shared" si="1"/>
        <v>0.11781572108333338</v>
      </c>
      <c r="G110" s="435">
        <v>0.27505369899999998</v>
      </c>
      <c r="H110" s="435">
        <f t="shared" si="1"/>
        <v>2.9546549499999991E-2</v>
      </c>
    </row>
    <row r="111" spans="2:13">
      <c r="C111" s="434" t="s">
        <v>404</v>
      </c>
      <c r="D111" s="434">
        <v>600</v>
      </c>
      <c r="E111" s="435">
        <v>0.38406794100000002</v>
      </c>
      <c r="F111" s="435">
        <f t="shared" si="1"/>
        <v>0.10330778116666667</v>
      </c>
      <c r="G111" s="435">
        <v>0.28974885750000001</v>
      </c>
      <c r="H111" s="435">
        <f t="shared" si="1"/>
        <v>1.4695158500000027E-2</v>
      </c>
    </row>
    <row r="112" spans="2:13">
      <c r="C112" s="434" t="s">
        <v>405</v>
      </c>
      <c r="D112" s="434">
        <v>900</v>
      </c>
      <c r="E112" s="435">
        <v>0.42371884833333329</v>
      </c>
      <c r="F112" s="435">
        <f t="shared" si="1"/>
        <v>3.9650907333333263E-2</v>
      </c>
      <c r="G112" s="435">
        <v>0.29313492400000002</v>
      </c>
      <c r="H112" s="435">
        <f t="shared" si="1"/>
        <v>3.3860665000000068E-3</v>
      </c>
    </row>
    <row r="113" spans="2:13">
      <c r="C113" s="434" t="s">
        <v>406</v>
      </c>
      <c r="D113" s="434">
        <v>1200</v>
      </c>
      <c r="E113" s="435">
        <v>0.45863242425</v>
      </c>
      <c r="F113" s="435">
        <f t="shared" si="1"/>
        <v>3.4913575916666717E-2</v>
      </c>
      <c r="G113" s="435">
        <v>0.29510831450000002</v>
      </c>
      <c r="H113" s="435">
        <f t="shared" si="1"/>
        <v>1.9733905000000052E-3</v>
      </c>
    </row>
    <row r="114" spans="2:13">
      <c r="C114" s="434" t="s">
        <v>407</v>
      </c>
      <c r="D114" s="434">
        <v>1800</v>
      </c>
      <c r="E114" s="435">
        <v>0.53491912333333314</v>
      </c>
      <c r="F114" s="435">
        <f t="shared" si="1"/>
        <v>7.6286699083333132E-2</v>
      </c>
      <c r="G114" s="435">
        <v>0.29794257800000001</v>
      </c>
      <c r="H114" s="435">
        <f t="shared" si="1"/>
        <v>2.8342634999999894E-3</v>
      </c>
    </row>
    <row r="115" spans="2:13">
      <c r="C115" s="434" t="s">
        <v>408</v>
      </c>
      <c r="D115" s="434">
        <v>3000</v>
      </c>
      <c r="E115" s="435">
        <v>0.63455543008333315</v>
      </c>
      <c r="F115" s="435">
        <f t="shared" si="1"/>
        <v>9.9636306750000014E-2</v>
      </c>
      <c r="G115" s="435">
        <v>0.30068903000000002</v>
      </c>
      <c r="H115" s="435">
        <f t="shared" si="1"/>
        <v>2.7464520000000103E-3</v>
      </c>
    </row>
    <row r="116" spans="2:13">
      <c r="C116" s="434" t="s">
        <v>409</v>
      </c>
      <c r="D116" s="434">
        <v>4500</v>
      </c>
      <c r="E116" s="435">
        <v>0.7000144180833332</v>
      </c>
      <c r="F116" s="435">
        <f t="shared" si="1"/>
        <v>6.5458988000000051E-2</v>
      </c>
      <c r="G116" s="435">
        <v>0.30175132449999997</v>
      </c>
      <c r="H116" s="435">
        <f t="shared" si="1"/>
        <v>1.0622944999999495E-3</v>
      </c>
    </row>
    <row r="117" spans="2:13">
      <c r="C117" s="434" t="s">
        <v>410</v>
      </c>
      <c r="D117" s="434">
        <v>6000</v>
      </c>
      <c r="E117" s="435">
        <v>0.73405714974999969</v>
      </c>
      <c r="F117" s="435">
        <f t="shared" si="1"/>
        <v>3.4042731666666493E-2</v>
      </c>
      <c r="G117" s="435">
        <v>0.30214644299999999</v>
      </c>
      <c r="H117" s="435">
        <f t="shared" si="1"/>
        <v>3.9511850000001347E-4</v>
      </c>
    </row>
    <row r="118" spans="2:13">
      <c r="C118" s="434" t="s">
        <v>411</v>
      </c>
      <c r="D118" s="434">
        <v>12000</v>
      </c>
      <c r="E118" s="435">
        <v>0.78957528324999959</v>
      </c>
      <c r="F118" s="435">
        <f t="shared" si="1"/>
        <v>5.55181334999999E-2</v>
      </c>
      <c r="G118" s="435">
        <v>0.3025626025</v>
      </c>
      <c r="H118" s="435">
        <f t="shared" si="1"/>
        <v>4.1615950000001289E-4</v>
      </c>
    </row>
    <row r="119" spans="2:13">
      <c r="C119" s="434" t="s">
        <v>412</v>
      </c>
      <c r="D119" s="434">
        <v>18000</v>
      </c>
      <c r="E119" s="435">
        <v>0.80633304466666655</v>
      </c>
      <c r="F119" s="435">
        <f t="shared" si="1"/>
        <v>1.6757761416666961E-2</v>
      </c>
      <c r="G119" s="435">
        <v>0.30263139550000001</v>
      </c>
      <c r="H119" s="435">
        <f t="shared" si="1"/>
        <v>6.8793000000011428E-5</v>
      </c>
    </row>
    <row r="120" spans="2:13">
      <c r="C120" s="434" t="s">
        <v>413</v>
      </c>
      <c r="D120" s="434">
        <v>24000</v>
      </c>
      <c r="E120" s="435">
        <v>0.81444660916666689</v>
      </c>
      <c r="F120" s="435">
        <f t="shared" si="1"/>
        <v>8.1135645000003365E-3</v>
      </c>
      <c r="G120" s="435">
        <v>0.30265543249999999</v>
      </c>
      <c r="H120" s="435">
        <f t="shared" si="1"/>
        <v>2.4036999999976771E-5</v>
      </c>
    </row>
    <row r="121" spans="2:13">
      <c r="C121" s="434" t="s">
        <v>414</v>
      </c>
      <c r="D121" s="434">
        <v>30000</v>
      </c>
      <c r="E121" s="435">
        <v>0.81642824791666713</v>
      </c>
      <c r="F121" s="435">
        <f t="shared" si="1"/>
        <v>1.9816387500002364E-3</v>
      </c>
      <c r="G121" s="435">
        <v>0.30265985099999998</v>
      </c>
      <c r="H121" s="435">
        <f t="shared" si="1"/>
        <v>4.4184999999918873E-6</v>
      </c>
    </row>
    <row r="122" spans="2:13">
      <c r="C122" s="434" t="s">
        <v>415</v>
      </c>
      <c r="D122" s="434">
        <v>60000</v>
      </c>
      <c r="E122" s="435">
        <v>0.82105348833333425</v>
      </c>
      <c r="F122" s="435">
        <f t="shared" si="1"/>
        <v>4.6252404166671202E-3</v>
      </c>
      <c r="G122" s="435">
        <v>0.30266782800000003</v>
      </c>
      <c r="H122" s="435">
        <f t="shared" si="1"/>
        <v>7.9770000000478625E-6</v>
      </c>
    </row>
    <row r="123" spans="2:13">
      <c r="C123" s="434" t="s">
        <v>416</v>
      </c>
      <c r="D123" s="434" t="s">
        <v>417</v>
      </c>
      <c r="E123" s="435">
        <v>0.82186176250000198</v>
      </c>
      <c r="F123" s="435">
        <f t="shared" si="1"/>
        <v>8.0827416666773289E-4</v>
      </c>
      <c r="G123" s="435">
        <v>0.30266850200000001</v>
      </c>
      <c r="H123" s="435">
        <f t="shared" si="1"/>
        <v>6.7399999997830307E-7</v>
      </c>
    </row>
    <row r="125" spans="2:13" ht="13.5" thickBot="1"/>
    <row r="126" spans="2:13">
      <c r="B126" s="27" t="s">
        <v>419</v>
      </c>
      <c r="C126" s="2"/>
      <c r="D126" s="1"/>
      <c r="E126" s="41"/>
      <c r="K126" s="30" t="s">
        <v>338</v>
      </c>
      <c r="L126" s="31"/>
      <c r="M126" s="32">
        <v>2.58</v>
      </c>
    </row>
    <row r="127" spans="2:13">
      <c r="B127" s="29"/>
      <c r="C127" s="2"/>
      <c r="D127" s="14"/>
      <c r="E127" s="12" t="s">
        <v>339</v>
      </c>
      <c r="F127" s="401"/>
      <c r="G127" s="12" t="s">
        <v>340</v>
      </c>
      <c r="H127" s="11"/>
      <c r="I127" s="401"/>
      <c r="J127" s="401"/>
      <c r="K127" s="33" t="s">
        <v>341</v>
      </c>
      <c r="L127" s="34"/>
      <c r="M127" s="35"/>
    </row>
    <row r="128" spans="2:13" ht="13.5" thickBot="1">
      <c r="B128" s="21" t="s">
        <v>1</v>
      </c>
      <c r="C128" s="402">
        <f>'Game Summary'!C2</f>
        <v>45084</v>
      </c>
      <c r="D128" s="401"/>
      <c r="E128" s="11" t="s">
        <v>342</v>
      </c>
      <c r="F128" s="11" t="s">
        <v>343</v>
      </c>
      <c r="G128" s="11" t="s">
        <v>344</v>
      </c>
      <c r="H128" s="395" t="s">
        <v>345</v>
      </c>
      <c r="I128" s="11" t="s">
        <v>346</v>
      </c>
      <c r="J128" s="401"/>
      <c r="K128" s="36" t="s">
        <v>347</v>
      </c>
      <c r="L128" s="37" t="s">
        <v>348</v>
      </c>
      <c r="M128" s="38" t="s">
        <v>349</v>
      </c>
    </row>
    <row r="129" spans="2:13">
      <c r="B129" s="21" t="s">
        <v>350</v>
      </c>
      <c r="C129" s="402" t="s">
        <v>351</v>
      </c>
      <c r="D129" s="14"/>
      <c r="E129" s="403">
        <v>0</v>
      </c>
      <c r="F129" s="404">
        <v>0.69733171500000002</v>
      </c>
      <c r="G129" s="405">
        <v>1.4340377448629309</v>
      </c>
      <c r="H129" s="406">
        <v>0</v>
      </c>
      <c r="I129" s="407">
        <v>0.47106124815743111</v>
      </c>
      <c r="J129" s="401"/>
      <c r="K129" s="408">
        <v>1000</v>
      </c>
      <c r="L129" s="409">
        <f>C131-M126*I165/SQRT(K129)</f>
        <v>0.30219345591173019</v>
      </c>
      <c r="M129" s="410">
        <f>C131+M126*I165/SQRT(K129)</f>
        <v>1.3416065440882696</v>
      </c>
    </row>
    <row r="130" spans="2:13">
      <c r="B130" s="22"/>
      <c r="C130" s="411"/>
      <c r="D130" s="14"/>
      <c r="E130" s="403" t="s">
        <v>352</v>
      </c>
      <c r="F130" s="404">
        <v>0.18523152900000001</v>
      </c>
      <c r="G130" s="405">
        <v>5.3986489524685615</v>
      </c>
      <c r="H130" s="406">
        <v>6.6733632916666896E-2</v>
      </c>
      <c r="I130" s="407">
        <v>4.781527098303362E-2</v>
      </c>
      <c r="J130" s="412"/>
      <c r="K130" s="413">
        <v>10000</v>
      </c>
      <c r="L130" s="414">
        <f>H164-M126*I165/SQRT(K130)</f>
        <v>0.65750600157863426</v>
      </c>
      <c r="M130" s="415">
        <f>C131+M126*I165/SQRT(K130)</f>
        <v>0.98624563942136478</v>
      </c>
    </row>
    <row r="131" spans="2:13">
      <c r="B131" s="21" t="s">
        <v>353</v>
      </c>
      <c r="C131" s="416">
        <v>0.82189999999999996</v>
      </c>
      <c r="D131" s="14"/>
      <c r="E131" s="403" t="s">
        <v>354</v>
      </c>
      <c r="F131" s="404">
        <v>4.80174695E-2</v>
      </c>
      <c r="G131" s="405">
        <v>20.82575384360894</v>
      </c>
      <c r="H131" s="406">
        <v>6.8139922166666422E-2</v>
      </c>
      <c r="I131" s="407">
        <v>2.1198493740038016E-2</v>
      </c>
      <c r="J131" s="401"/>
      <c r="K131" s="413">
        <v>100000</v>
      </c>
      <c r="L131" s="414">
        <f>H164-M126*I165/SQRT(K131)</f>
        <v>0.7698809865911721</v>
      </c>
      <c r="M131" s="415">
        <f>C131+M126*I165/SQRT(K131)</f>
        <v>0.87387065440882694</v>
      </c>
    </row>
    <row r="132" spans="2:13">
      <c r="B132" s="21" t="s">
        <v>355</v>
      </c>
      <c r="C132" s="22">
        <v>60</v>
      </c>
      <c r="D132" s="14"/>
      <c r="E132" s="403" t="s">
        <v>356</v>
      </c>
      <c r="F132" s="404">
        <v>1.1799059499999999E-2</v>
      </c>
      <c r="G132" s="405">
        <v>84.752517774827737</v>
      </c>
      <c r="H132" s="406">
        <v>2.6552285916666585E-2</v>
      </c>
      <c r="I132" s="407">
        <v>2.4938309801434522E-2</v>
      </c>
      <c r="J132" s="401"/>
      <c r="K132" s="413">
        <v>1000000</v>
      </c>
      <c r="L132" s="414">
        <f>H164-M126*I165/SQRT(K132)</f>
        <v>0.80541707705786258</v>
      </c>
      <c r="M132" s="415">
        <f>C131+M126*I165/SQRT(K132)</f>
        <v>0.83833456394213646</v>
      </c>
    </row>
    <row r="133" spans="2:13">
      <c r="B133" s="22"/>
      <c r="C133" s="2"/>
      <c r="D133" s="14"/>
      <c r="E133" s="403" t="s">
        <v>357</v>
      </c>
      <c r="F133" s="404">
        <v>1.7271012999999998E-2</v>
      </c>
      <c r="G133" s="405">
        <v>57.90048331270436</v>
      </c>
      <c r="H133" s="406">
        <v>5.8781055166666873E-2</v>
      </c>
      <c r="I133" s="407">
        <v>0.11561747848309833</v>
      </c>
      <c r="J133" s="401"/>
      <c r="K133" s="417">
        <v>10000000</v>
      </c>
      <c r="L133" s="418">
        <f>H164-M126*I165/SQRT(K133)</f>
        <v>0.81665457555911636</v>
      </c>
      <c r="M133" s="419">
        <f>C131+M126*I165/SQRT(K133)</f>
        <v>0.82709706544088268</v>
      </c>
    </row>
    <row r="134" spans="2:13" ht="13.5" thickBot="1">
      <c r="B134" s="22"/>
      <c r="C134" s="2"/>
      <c r="D134" s="14"/>
      <c r="E134" s="403" t="s">
        <v>358</v>
      </c>
      <c r="F134" s="404">
        <v>5.1624209999999995E-3</v>
      </c>
      <c r="G134" s="405">
        <v>193.70756472592996</v>
      </c>
      <c r="H134" s="406">
        <v>2.2011274666666691E-2</v>
      </c>
      <c r="I134" s="407">
        <v>6.1511391379064917E-2</v>
      </c>
      <c r="J134" s="401"/>
      <c r="K134" s="420">
        <v>100000000</v>
      </c>
      <c r="L134" s="421">
        <f>H164-M126*I165/SQRT(K134)</f>
        <v>0.82020818460578548</v>
      </c>
      <c r="M134" s="422">
        <f>C131+M126*I165/SQRT(K134)</f>
        <v>0.82354345639421356</v>
      </c>
    </row>
    <row r="135" spans="2:13">
      <c r="B135" s="22"/>
      <c r="C135" s="2"/>
      <c r="D135" s="14"/>
      <c r="E135" s="403" t="s">
        <v>359</v>
      </c>
      <c r="F135" s="404">
        <v>2.1064554499999999E-2</v>
      </c>
      <c r="G135" s="405">
        <v>47.47311413588168</v>
      </c>
      <c r="H135" s="406">
        <v>0.1266578660833334</v>
      </c>
      <c r="I135" s="407">
        <v>0.5973747298034362</v>
      </c>
      <c r="J135" s="401"/>
      <c r="K135" s="423"/>
      <c r="L135" s="424"/>
      <c r="M135" s="424"/>
    </row>
    <row r="136" spans="2:13">
      <c r="B136" s="22"/>
      <c r="C136" s="2"/>
      <c r="D136" s="14"/>
      <c r="E136" s="403" t="s">
        <v>360</v>
      </c>
      <c r="F136" s="404">
        <v>5.074945E-3</v>
      </c>
      <c r="G136" s="405">
        <v>197.04647045435959</v>
      </c>
      <c r="H136" s="406">
        <v>5.6086793833332482E-2</v>
      </c>
      <c r="I136" s="407">
        <v>0.53986491605282727</v>
      </c>
      <c r="J136" s="401"/>
      <c r="K136" s="12" t="s">
        <v>361</v>
      </c>
      <c r="L136" s="425">
        <f>M126*I165</f>
        <v>16.434563942136485</v>
      </c>
      <c r="M136" s="401"/>
    </row>
    <row r="137" spans="2:13">
      <c r="B137" s="22"/>
      <c r="C137" s="2"/>
      <c r="D137" s="14"/>
      <c r="E137" s="403" t="s">
        <v>362</v>
      </c>
      <c r="F137" s="404">
        <v>1.65424E-3</v>
      </c>
      <c r="G137" s="405">
        <v>604.50720572589228</v>
      </c>
      <c r="H137" s="406">
        <v>2.8441820166667131E-2</v>
      </c>
      <c r="I137" s="407">
        <v>0.44548838268079138</v>
      </c>
      <c r="J137" s="401"/>
      <c r="K137" s="12" t="s">
        <v>363</v>
      </c>
      <c r="L137" s="20">
        <f>H164</f>
        <v>0.82185164099999908</v>
      </c>
      <c r="M137" s="401"/>
    </row>
    <row r="138" spans="2:13">
      <c r="B138" s="22"/>
      <c r="C138" s="2"/>
      <c r="D138" s="14"/>
      <c r="E138" s="403" t="s">
        <v>364</v>
      </c>
      <c r="F138" s="404">
        <v>1.0945434999999999E-3</v>
      </c>
      <c r="G138" s="405">
        <v>913.62289392792536</v>
      </c>
      <c r="H138" s="406">
        <v>2.347516791666715E-2</v>
      </c>
      <c r="I138" s="407">
        <v>0.46810269667405313</v>
      </c>
      <c r="J138" s="401"/>
      <c r="K138" s="39" t="s">
        <v>365</v>
      </c>
      <c r="L138" s="20">
        <f>L137-0.829</f>
        <v>-7.1483590000008812E-3</v>
      </c>
      <c r="M138" s="401"/>
    </row>
    <row r="139" spans="2:13">
      <c r="B139" s="22"/>
      <c r="C139" s="2"/>
      <c r="D139" s="14"/>
      <c r="E139" s="403" t="s">
        <v>366</v>
      </c>
      <c r="F139" s="404">
        <v>4.7412400000000003E-4</v>
      </c>
      <c r="G139" s="405">
        <v>2109.152879837342</v>
      </c>
      <c r="H139" s="406">
        <v>1.293674008333251E-2</v>
      </c>
      <c r="I139" s="407">
        <v>0.33300803453003391</v>
      </c>
      <c r="J139" s="401"/>
      <c r="K139" s="12" t="s">
        <v>367</v>
      </c>
      <c r="L139" s="215">
        <f>(L136/L138)^2</f>
        <v>5285713.9984294325</v>
      </c>
      <c r="M139" s="401"/>
    </row>
    <row r="140" spans="2:13" ht="13.5" thickBot="1">
      <c r="B140" s="22"/>
      <c r="C140" s="2"/>
      <c r="D140" s="14"/>
      <c r="E140" s="403" t="s">
        <v>368</v>
      </c>
      <c r="F140" s="404">
        <v>2.7295035E-3</v>
      </c>
      <c r="G140" s="405">
        <v>366.36699678164911</v>
      </c>
      <c r="H140" s="406">
        <v>8.4688639333333454E-2</v>
      </c>
      <c r="I140" s="407">
        <v>2.4962345196370133</v>
      </c>
      <c r="J140" s="401"/>
      <c r="K140" s="401"/>
      <c r="L140" s="401"/>
      <c r="M140" s="401"/>
    </row>
    <row r="141" spans="2:13">
      <c r="B141" s="22"/>
      <c r="C141" s="2"/>
      <c r="D141" s="14"/>
      <c r="E141" s="403" t="s">
        <v>369</v>
      </c>
      <c r="F141" s="404">
        <v>4.8208100000000004E-4</v>
      </c>
      <c r="G141" s="405">
        <v>2074.3402042395364</v>
      </c>
      <c r="H141" s="406">
        <v>1.7897004166666716E-2</v>
      </c>
      <c r="I141" s="407">
        <v>0.63627191471994227</v>
      </c>
      <c r="J141" s="401"/>
      <c r="K141" s="30" t="s">
        <v>370</v>
      </c>
      <c r="L141" s="31"/>
      <c r="M141" s="32">
        <v>1.96</v>
      </c>
    </row>
    <row r="142" spans="2:13">
      <c r="B142" s="22"/>
      <c r="C142" s="2"/>
      <c r="D142" s="14"/>
      <c r="E142" s="403" t="s">
        <v>371</v>
      </c>
      <c r="F142" s="404">
        <v>3.4448549999999996E-4</v>
      </c>
      <c r="G142" s="405">
        <v>2902.8798019074825</v>
      </c>
      <c r="H142" s="406">
        <v>1.4522004500000091E-2</v>
      </c>
      <c r="I142" s="407">
        <v>0.58932365271351284</v>
      </c>
      <c r="J142" s="401"/>
      <c r="K142" s="33" t="s">
        <v>341</v>
      </c>
      <c r="L142" s="34"/>
      <c r="M142" s="35"/>
    </row>
    <row r="143" spans="2:13" ht="13.5" thickBot="1">
      <c r="B143" s="22"/>
      <c r="C143" s="2"/>
      <c r="D143" s="14"/>
      <c r="E143" s="403" t="s">
        <v>372</v>
      </c>
      <c r="F143" s="404">
        <v>2.6279100000000001E-4</v>
      </c>
      <c r="G143" s="405">
        <v>3805.3053567283505</v>
      </c>
      <c r="H143" s="406">
        <v>1.2412744583333149E-2</v>
      </c>
      <c r="I143" s="407">
        <v>0.56661869591385727</v>
      </c>
      <c r="J143" s="401"/>
      <c r="K143" s="36" t="s">
        <v>347</v>
      </c>
      <c r="L143" s="37" t="s">
        <v>348</v>
      </c>
      <c r="M143" s="38" t="s">
        <v>349</v>
      </c>
    </row>
    <row r="144" spans="2:13">
      <c r="B144" s="22"/>
      <c r="C144" s="2"/>
      <c r="D144" s="14"/>
      <c r="E144" s="403" t="s">
        <v>373</v>
      </c>
      <c r="F144" s="404">
        <v>2.1775599999999999E-4</v>
      </c>
      <c r="G144" s="405">
        <v>4592.295964290307</v>
      </c>
      <c r="H144" s="406">
        <v>1.1393167333333395E-2</v>
      </c>
      <c r="I144" s="407">
        <v>0.57797160629121791</v>
      </c>
      <c r="J144" s="401"/>
      <c r="K144" s="408">
        <v>1000</v>
      </c>
      <c r="L144" s="409">
        <f>C131-M141*I165/SQRT(K144)</f>
        <v>0.42708417580891128</v>
      </c>
      <c r="M144" s="410">
        <f>C131+M141*I165/SQRT(K144)</f>
        <v>1.2167158241910887</v>
      </c>
    </row>
    <row r="145" spans="2:13">
      <c r="B145" s="22"/>
      <c r="C145" s="2"/>
      <c r="D145" s="14"/>
      <c r="E145" s="403" t="s">
        <v>374</v>
      </c>
      <c r="F145" s="404">
        <v>2.0704749999999998E-4</v>
      </c>
      <c r="G145" s="405">
        <v>4829.8095847571212</v>
      </c>
      <c r="H145" s="406">
        <v>1.1859219083333077E-2</v>
      </c>
      <c r="I145" s="407">
        <v>0.66034192394227098</v>
      </c>
      <c r="J145" s="401"/>
      <c r="K145" s="413">
        <v>10000</v>
      </c>
      <c r="L145" s="414">
        <f>C131-M141*I165/SQRT(K145)</f>
        <v>0.69704827392795532</v>
      </c>
      <c r="M145" s="415">
        <f>C131+M141*I165/SQRT(K145)</f>
        <v>0.94675172607204461</v>
      </c>
    </row>
    <row r="146" spans="2:13">
      <c r="B146" s="22"/>
      <c r="C146" s="2"/>
      <c r="D146" s="14"/>
      <c r="E146" s="403" t="s">
        <v>375</v>
      </c>
      <c r="F146" s="404">
        <v>1.9871299999999999E-4</v>
      </c>
      <c r="G146" s="405">
        <v>5032.3833870959625</v>
      </c>
      <c r="H146" s="406">
        <v>1.2334026500000294E-2</v>
      </c>
      <c r="I146" s="407">
        <v>0.74588094079534528</v>
      </c>
      <c r="J146" s="401"/>
      <c r="K146" s="413">
        <v>100000</v>
      </c>
      <c r="L146" s="414">
        <f>C131-M141*I165/SQRT(K146)</f>
        <v>0.78241841758089115</v>
      </c>
      <c r="M146" s="415">
        <f>C131+M141*I165/SQRT(K146)</f>
        <v>0.86138158241910878</v>
      </c>
    </row>
    <row r="147" spans="2:13">
      <c r="B147" s="22"/>
      <c r="C147" s="2"/>
      <c r="D147" s="14"/>
      <c r="E147" s="403" t="s">
        <v>376</v>
      </c>
      <c r="F147" s="404">
        <v>2.3295200000000003E-4</v>
      </c>
      <c r="G147" s="405">
        <v>4292.7298327552453</v>
      </c>
      <c r="H147" s="406">
        <v>1.569115108333323E-2</v>
      </c>
      <c r="I147" s="407">
        <v>1.031631296785072</v>
      </c>
      <c r="J147" s="401"/>
      <c r="K147" s="413">
        <v>1000000</v>
      </c>
      <c r="L147" s="414">
        <f>C131-M141*I165/SQRT(K147)</f>
        <v>0.80941482739279547</v>
      </c>
      <c r="M147" s="415">
        <f>C131+M141*I165/SQRT(K147)</f>
        <v>0.83438517260720446</v>
      </c>
    </row>
    <row r="148" spans="2:13">
      <c r="B148" s="22"/>
      <c r="C148" s="2"/>
      <c r="D148" s="14"/>
      <c r="E148" s="403" t="s">
        <v>377</v>
      </c>
      <c r="F148" s="404">
        <v>1.4812850000000001E-4</v>
      </c>
      <c r="G148" s="405">
        <v>6750.8953374941348</v>
      </c>
      <c r="H148" s="406">
        <v>1.0692276999999561E-2</v>
      </c>
      <c r="I148" s="407">
        <v>0.75463320821839552</v>
      </c>
      <c r="J148" s="401"/>
      <c r="K148" s="417">
        <v>10000000</v>
      </c>
      <c r="L148" s="418">
        <f>C131-M141*I165/SQRT(K148)</f>
        <v>0.8179518417580891</v>
      </c>
      <c r="M148" s="419">
        <f>C131+M141*I165/SQRT(K148)</f>
        <v>0.82584815824191082</v>
      </c>
    </row>
    <row r="149" spans="2:13" ht="13.5" thickBot="1">
      <c r="B149" s="22"/>
      <c r="C149" s="2"/>
      <c r="D149" s="14"/>
      <c r="E149" s="403" t="s">
        <v>378</v>
      </c>
      <c r="F149" s="404">
        <v>1.0821100000000001E-4</v>
      </c>
      <c r="G149" s="405">
        <v>9241.2046834425328</v>
      </c>
      <c r="H149" s="406">
        <v>8.361815833333586E-3</v>
      </c>
      <c r="I149" s="407">
        <v>0.63269542050790406</v>
      </c>
      <c r="J149" s="401"/>
      <c r="K149" s="420">
        <v>100000000</v>
      </c>
      <c r="L149" s="421">
        <f>C131-M141*I165/SQRT(K149)</f>
        <v>0.82065148273927957</v>
      </c>
      <c r="M149" s="422">
        <f>C131+M141*I165/SQRT(K149)</f>
        <v>0.82314851726072036</v>
      </c>
    </row>
    <row r="150" spans="2:13">
      <c r="B150" s="22"/>
      <c r="C150" s="2"/>
      <c r="D150" s="14"/>
      <c r="E150" s="403" t="s">
        <v>379</v>
      </c>
      <c r="F150" s="404">
        <v>9.0447500000000004E-5</v>
      </c>
      <c r="G150" s="405">
        <v>11056.137538350977</v>
      </c>
      <c r="H150" s="406">
        <v>7.4437176666661354E-3</v>
      </c>
      <c r="I150" s="407">
        <v>0.60062412801501353</v>
      </c>
      <c r="J150" s="401"/>
      <c r="K150" s="401"/>
      <c r="L150" s="401"/>
      <c r="M150" s="401"/>
    </row>
    <row r="151" spans="2:13">
      <c r="B151" s="22"/>
      <c r="C151" s="2"/>
      <c r="D151" s="14"/>
      <c r="E151" s="403" t="s">
        <v>380</v>
      </c>
      <c r="F151" s="404">
        <v>8.5259499999999999E-5</v>
      </c>
      <c r="G151" s="405">
        <v>11728.898245943268</v>
      </c>
      <c r="H151" s="406">
        <v>7.4433337499999752E-3</v>
      </c>
      <c r="I151" s="407">
        <v>0.63781579779315933</v>
      </c>
      <c r="J151" s="401"/>
      <c r="K151" s="12" t="s">
        <v>381</v>
      </c>
      <c r="L151" s="215">
        <f>M141*I165</f>
        <v>12.485172607204461</v>
      </c>
      <c r="M151" s="401"/>
    </row>
    <row r="152" spans="2:13">
      <c r="B152" s="22"/>
      <c r="C152" s="2"/>
      <c r="D152" s="14"/>
      <c r="E152" s="403" t="s">
        <v>382</v>
      </c>
      <c r="F152" s="404">
        <v>7.1382499999999996E-5</v>
      </c>
      <c r="G152" s="405">
        <v>14009.03582810913</v>
      </c>
      <c r="H152" s="406">
        <v>6.5860385833333979E-3</v>
      </c>
      <c r="I152" s="407">
        <v>0.59702604731916509</v>
      </c>
      <c r="J152" s="401"/>
    </row>
    <row r="153" spans="2:13">
      <c r="B153" s="22"/>
      <c r="C153" s="2"/>
      <c r="D153" s="14"/>
      <c r="E153" s="403" t="s">
        <v>383</v>
      </c>
      <c r="F153" s="404">
        <v>5.9363000000000001E-5</v>
      </c>
      <c r="G153" s="405">
        <v>16845.509829354985</v>
      </c>
      <c r="H153" s="406">
        <v>5.7745868333334144E-3</v>
      </c>
      <c r="I153" s="407">
        <v>0.5523984466450873</v>
      </c>
      <c r="J153" s="401"/>
    </row>
    <row r="154" spans="2:13">
      <c r="B154" s="22"/>
      <c r="C154" s="2"/>
      <c r="D154" s="14"/>
      <c r="E154" s="403" t="s">
        <v>384</v>
      </c>
      <c r="F154" s="404">
        <v>4.5038800000000003E-4</v>
      </c>
      <c r="G154" s="405">
        <v>2220.3078234766467</v>
      </c>
      <c r="H154" s="406">
        <v>5.9688185583333407E-2</v>
      </c>
      <c r="I154" s="407">
        <v>8.1119592540058587</v>
      </c>
      <c r="J154" s="401"/>
      <c r="K154" s="423"/>
      <c r="L154" s="424"/>
      <c r="M154" s="424"/>
    </row>
    <row r="155" spans="2:13">
      <c r="B155" s="22"/>
      <c r="C155" s="2"/>
      <c r="D155" s="14"/>
      <c r="E155" s="403" t="s">
        <v>385</v>
      </c>
      <c r="F155" s="404">
        <v>6.9558E-5</v>
      </c>
      <c r="G155" s="405">
        <v>14376.491560999453</v>
      </c>
      <c r="H155" s="406">
        <v>1.6911993250000073E-2</v>
      </c>
      <c r="I155" s="407">
        <v>4.139586302663691</v>
      </c>
      <c r="J155" s="401"/>
      <c r="K155" s="423"/>
      <c r="L155" s="424"/>
      <c r="M155" s="424"/>
    </row>
    <row r="156" spans="2:13">
      <c r="B156" s="22"/>
      <c r="C156" s="2"/>
      <c r="D156" s="14"/>
      <c r="E156" s="403" t="s">
        <v>386</v>
      </c>
      <c r="F156" s="404">
        <v>4.4075000000000001E-5</v>
      </c>
      <c r="G156" s="405">
        <v>22688.598979013044</v>
      </c>
      <c r="H156" s="406">
        <v>1.4853506833333282E-2</v>
      </c>
      <c r="I156" s="407">
        <v>5.0097563348830789</v>
      </c>
      <c r="J156" s="401"/>
      <c r="K156" s="423"/>
      <c r="L156" s="424"/>
      <c r="M156" s="424"/>
    </row>
    <row r="157" spans="2:13">
      <c r="B157" s="22"/>
      <c r="C157" s="2"/>
      <c r="D157" s="14"/>
      <c r="E157" s="403" t="s">
        <v>387</v>
      </c>
      <c r="F157" s="404">
        <v>6.3999999999999997E-6</v>
      </c>
      <c r="G157" s="405">
        <v>156250</v>
      </c>
      <c r="H157" s="406">
        <v>2.8482206666666631E-3</v>
      </c>
      <c r="I157" s="407">
        <v>1.2702071733603191</v>
      </c>
      <c r="J157" s="401"/>
      <c r="K157" s="423"/>
      <c r="L157" s="424"/>
      <c r="M157" s="424"/>
    </row>
    <row r="158" spans="2:13">
      <c r="B158" s="22"/>
      <c r="C158" s="2"/>
      <c r="D158" s="14"/>
      <c r="E158" s="403" t="s">
        <v>388</v>
      </c>
      <c r="F158" s="404">
        <v>5.8495000000000005E-6</v>
      </c>
      <c r="G158" s="405">
        <v>170954.78246003931</v>
      </c>
      <c r="H158" s="406">
        <v>3.1735601666666928E-3</v>
      </c>
      <c r="I158" s="407">
        <v>1.7203612211668329</v>
      </c>
      <c r="J158" s="401"/>
      <c r="K158" s="423"/>
      <c r="L158" s="424"/>
      <c r="M158" s="424"/>
    </row>
    <row r="159" spans="2:13">
      <c r="B159" s="22"/>
      <c r="C159" s="2"/>
      <c r="D159" s="14"/>
      <c r="E159" s="403" t="s">
        <v>389</v>
      </c>
      <c r="F159" s="404">
        <v>6.7104999999999995E-6</v>
      </c>
      <c r="G159" s="405">
        <v>149020.19223604799</v>
      </c>
      <c r="H159" s="406">
        <v>4.3502062499999996E-3</v>
      </c>
      <c r="I159" s="407">
        <v>2.8192144658878533</v>
      </c>
      <c r="J159" s="401"/>
      <c r="K159" s="423"/>
      <c r="L159" s="424"/>
      <c r="M159" s="424"/>
    </row>
    <row r="160" spans="2:13">
      <c r="B160" s="22"/>
      <c r="C160" s="2"/>
      <c r="D160" s="14"/>
      <c r="E160" s="403" t="s">
        <v>390</v>
      </c>
      <c r="F160" s="404">
        <v>1.8614999999999999E-6</v>
      </c>
      <c r="G160" s="405">
        <v>537201.18184260011</v>
      </c>
      <c r="H160" s="406">
        <v>1.3602242500000076E-3</v>
      </c>
      <c r="I160" s="407">
        <v>0.99285778737142749</v>
      </c>
      <c r="J160" s="401"/>
      <c r="K160" s="423"/>
      <c r="L160" s="424"/>
      <c r="M160" s="424"/>
    </row>
    <row r="161" spans="2:13">
      <c r="B161" s="22"/>
      <c r="C161" s="2"/>
      <c r="D161" s="14"/>
      <c r="E161" s="403" t="s">
        <v>391</v>
      </c>
      <c r="F161" s="404">
        <v>1.9150000000000001E-7</v>
      </c>
      <c r="G161" s="405">
        <v>5221932.1148825064</v>
      </c>
      <c r="H161" s="406">
        <v>1.6041483333333311E-4</v>
      </c>
      <c r="I161" s="407">
        <v>0.13425856673673309</v>
      </c>
      <c r="J161" s="401"/>
      <c r="K161" s="423"/>
      <c r="L161" s="424"/>
      <c r="M161" s="424"/>
    </row>
    <row r="162" spans="2:13">
      <c r="B162" s="22"/>
      <c r="C162" s="2"/>
      <c r="D162" s="14"/>
      <c r="E162" s="403" t="s">
        <v>392</v>
      </c>
      <c r="F162" s="404">
        <v>6.0500000000000006E-8</v>
      </c>
      <c r="G162" s="405">
        <v>16528925.61983471</v>
      </c>
      <c r="H162" s="406">
        <v>5.7250833333333554E-5</v>
      </c>
      <c r="I162" s="407">
        <v>5.4131896282427761E-2</v>
      </c>
      <c r="J162" s="401"/>
      <c r="K162" s="423"/>
      <c r="L162" s="424"/>
      <c r="M162" s="424"/>
    </row>
    <row r="163" spans="2:13" ht="13.5" thickBot="1">
      <c r="E163" s="426" t="s">
        <v>393</v>
      </c>
      <c r="F163" s="404">
        <v>1.17E-6</v>
      </c>
      <c r="G163" s="405">
        <v>854700.85470085463</v>
      </c>
      <c r="H163" s="406">
        <v>1.5317931666666645E-3</v>
      </c>
      <c r="I163" s="407">
        <v>2.1189403930839119</v>
      </c>
      <c r="J163" s="401"/>
    </row>
    <row r="164" spans="2:13">
      <c r="F164" s="427">
        <f>SUM(F129:F163)</f>
        <v>1.0000000000000002</v>
      </c>
      <c r="G164" s="428"/>
      <c r="H164" s="429">
        <f>SUM(H129:H163)</f>
        <v>0.82185164099999908</v>
      </c>
      <c r="I164" s="430">
        <f>SUM(I129:I163)</f>
        <v>40.576721947024332</v>
      </c>
      <c r="J164" s="1" t="s">
        <v>394</v>
      </c>
    </row>
    <row r="165" spans="2:13">
      <c r="F165" s="431"/>
      <c r="G165" s="432"/>
      <c r="H165" s="431"/>
      <c r="I165" s="407">
        <f>SQRT(I164)</f>
        <v>6.369986024083909</v>
      </c>
      <c r="J165" s="1" t="s">
        <v>395</v>
      </c>
    </row>
    <row r="168" spans="2:13">
      <c r="C168" s="433" t="s">
        <v>396</v>
      </c>
      <c r="D168" s="433" t="s">
        <v>397</v>
      </c>
      <c r="E168" s="433" t="s">
        <v>9</v>
      </c>
      <c r="F168" s="433" t="s">
        <v>398</v>
      </c>
      <c r="G168" s="433" t="s">
        <v>399</v>
      </c>
      <c r="H168" s="433" t="s">
        <v>398</v>
      </c>
    </row>
    <row r="169" spans="2:13">
      <c r="C169" s="434" t="s">
        <v>400</v>
      </c>
      <c r="D169" s="434">
        <v>60</v>
      </c>
      <c r="E169" s="435">
        <v>7.7529227916666679E-2</v>
      </c>
      <c r="F169" s="435">
        <f>E169-IF(ISNUMBER(E168),E168,0)</f>
        <v>7.7529227916666679E-2</v>
      </c>
      <c r="G169" s="435">
        <v>0.196027124</v>
      </c>
      <c r="H169" s="435">
        <f>G169-IF(ISNUMBER(G168),G168,0)</f>
        <v>0.196027124</v>
      </c>
    </row>
    <row r="170" spans="2:13">
      <c r="C170" s="434" t="s">
        <v>401</v>
      </c>
      <c r="D170" s="434">
        <v>120</v>
      </c>
      <c r="E170" s="435">
        <v>0.14470968808333334</v>
      </c>
      <c r="F170" s="435">
        <f t="shared" ref="F170:H185" si="2">E170-IF(ISNUMBER(E169),E169,0)</f>
        <v>6.7180460166666664E-2</v>
      </c>
      <c r="G170" s="435">
        <v>0.23816706500000001</v>
      </c>
      <c r="H170" s="435">
        <f t="shared" si="2"/>
        <v>4.2139941000000014E-2</v>
      </c>
    </row>
    <row r="171" spans="2:13">
      <c r="C171" s="434" t="s">
        <v>402</v>
      </c>
      <c r="D171" s="434">
        <v>180</v>
      </c>
      <c r="E171" s="435">
        <v>0.16328470850000001</v>
      </c>
      <c r="F171" s="435">
        <f t="shared" si="2"/>
        <v>1.8575020416666671E-2</v>
      </c>
      <c r="G171" s="435">
        <v>0.24566768050000001</v>
      </c>
      <c r="H171" s="435">
        <f t="shared" si="2"/>
        <v>7.5006155000000019E-3</v>
      </c>
    </row>
    <row r="172" spans="2:13">
      <c r="C172" s="434" t="s">
        <v>403</v>
      </c>
      <c r="D172" s="434">
        <v>300</v>
      </c>
      <c r="E172" s="435">
        <v>0.28193302583333335</v>
      </c>
      <c r="F172" s="435">
        <f t="shared" si="2"/>
        <v>0.11864831733333334</v>
      </c>
      <c r="G172" s="435">
        <v>0.27542446300000001</v>
      </c>
      <c r="H172" s="435">
        <f t="shared" si="2"/>
        <v>2.9756782499999995E-2</v>
      </c>
    </row>
    <row r="173" spans="2:13">
      <c r="C173" s="434" t="s">
        <v>404</v>
      </c>
      <c r="D173" s="434">
        <v>600</v>
      </c>
      <c r="E173" s="435">
        <v>0.3865461769166666</v>
      </c>
      <c r="F173" s="435">
        <f t="shared" si="2"/>
        <v>0.10461315108333324</v>
      </c>
      <c r="G173" s="435">
        <v>0.2903130605</v>
      </c>
      <c r="H173" s="435">
        <f t="shared" si="2"/>
        <v>1.4888597499999989E-2</v>
      </c>
    </row>
    <row r="174" spans="2:13">
      <c r="C174" s="434" t="s">
        <v>405</v>
      </c>
      <c r="D174" s="434">
        <v>900</v>
      </c>
      <c r="E174" s="435">
        <v>0.42582238324999971</v>
      </c>
      <c r="F174" s="435">
        <f t="shared" si="2"/>
        <v>3.9276206333333119E-2</v>
      </c>
      <c r="G174" s="435">
        <v>0.29367829499999998</v>
      </c>
      <c r="H174" s="435">
        <f t="shared" si="2"/>
        <v>3.3652344999999806E-3</v>
      </c>
    </row>
    <row r="175" spans="2:13">
      <c r="C175" s="434" t="s">
        <v>406</v>
      </c>
      <c r="D175" s="434">
        <v>1200</v>
      </c>
      <c r="E175" s="435">
        <v>0.45923169091666649</v>
      </c>
      <c r="F175" s="435">
        <f t="shared" si="2"/>
        <v>3.3409307666666777E-2</v>
      </c>
      <c r="G175" s="435">
        <v>0.29556658349999998</v>
      </c>
      <c r="H175" s="435">
        <f t="shared" si="2"/>
        <v>1.8882885000000016E-3</v>
      </c>
    </row>
    <row r="176" spans="2:13">
      <c r="C176" s="434" t="s">
        <v>407</v>
      </c>
      <c r="D176" s="434">
        <v>1800</v>
      </c>
      <c r="E176" s="435">
        <v>0.53005966891666678</v>
      </c>
      <c r="F176" s="435">
        <f t="shared" si="2"/>
        <v>7.0827978000000291E-2</v>
      </c>
      <c r="G176" s="435">
        <v>0.29818533600000002</v>
      </c>
      <c r="H176" s="435">
        <f t="shared" si="2"/>
        <v>2.6187525000000433E-3</v>
      </c>
    </row>
    <row r="177" spans="2:13">
      <c r="C177" s="434" t="s">
        <v>408</v>
      </c>
      <c r="D177" s="434">
        <v>3000</v>
      </c>
      <c r="E177" s="435">
        <v>0.61990982650000037</v>
      </c>
      <c r="F177" s="435">
        <f t="shared" si="2"/>
        <v>8.985015758333359E-2</v>
      </c>
      <c r="G177" s="435">
        <v>0.30067421750000001</v>
      </c>
      <c r="H177" s="435">
        <f t="shared" si="2"/>
        <v>2.4888814999999842E-3</v>
      </c>
    </row>
    <row r="178" spans="2:13">
      <c r="C178" s="434" t="s">
        <v>409</v>
      </c>
      <c r="D178" s="434">
        <v>4500</v>
      </c>
      <c r="E178" s="435">
        <v>0.68163840500000039</v>
      </c>
      <c r="F178" s="435">
        <f t="shared" si="2"/>
        <v>6.172857850000002E-2</v>
      </c>
      <c r="G178" s="435">
        <v>0.30167177849999999</v>
      </c>
      <c r="H178" s="435">
        <f t="shared" si="2"/>
        <v>9.9756099999998016E-4</v>
      </c>
    </row>
    <row r="179" spans="2:13">
      <c r="C179" s="434" t="s">
        <v>410</v>
      </c>
      <c r="D179" s="434">
        <v>6000</v>
      </c>
      <c r="E179" s="435">
        <v>0.71714488516666708</v>
      </c>
      <c r="F179" s="435">
        <f t="shared" si="2"/>
        <v>3.5506480166666687E-2</v>
      </c>
      <c r="G179" s="435">
        <v>0.30208430650000001</v>
      </c>
      <c r="H179" s="435">
        <f t="shared" si="2"/>
        <v>4.125280000000231E-4</v>
      </c>
    </row>
    <row r="180" spans="2:13">
      <c r="C180" s="434" t="s">
        <v>411</v>
      </c>
      <c r="D180" s="434">
        <v>12000</v>
      </c>
      <c r="E180" s="435">
        <v>0.77665297075000017</v>
      </c>
      <c r="F180" s="435">
        <f t="shared" si="2"/>
        <v>5.9508085583333092E-2</v>
      </c>
      <c r="G180" s="435">
        <v>0.30253265099999999</v>
      </c>
      <c r="H180" s="435">
        <f t="shared" si="2"/>
        <v>4.4834449999997528E-4</v>
      </c>
    </row>
    <row r="181" spans="2:13">
      <c r="C181" s="434" t="s">
        <v>412</v>
      </c>
      <c r="D181" s="434">
        <v>18000</v>
      </c>
      <c r="E181" s="435">
        <v>0.793537614</v>
      </c>
      <c r="F181" s="435">
        <f t="shared" si="2"/>
        <v>1.6884643249999831E-2</v>
      </c>
      <c r="G181" s="435">
        <v>0.30260203699999999</v>
      </c>
      <c r="H181" s="435">
        <f t="shared" si="2"/>
        <v>6.9386000000004611E-5</v>
      </c>
    </row>
    <row r="182" spans="2:13">
      <c r="C182" s="434" t="s">
        <v>413</v>
      </c>
      <c r="D182" s="434">
        <v>24000</v>
      </c>
      <c r="E182" s="435">
        <v>0.80837617083333324</v>
      </c>
      <c r="F182" s="435">
        <f t="shared" si="2"/>
        <v>1.4838556833333238E-2</v>
      </c>
      <c r="G182" s="435">
        <v>0.30264605700000002</v>
      </c>
      <c r="H182" s="435">
        <f t="shared" si="2"/>
        <v>4.4020000000033477E-5</v>
      </c>
    </row>
    <row r="183" spans="2:13">
      <c r="C183" s="434" t="s">
        <v>414</v>
      </c>
      <c r="D183" s="434">
        <v>30000</v>
      </c>
      <c r="E183" s="435">
        <v>0.81122744149999981</v>
      </c>
      <c r="F183" s="435">
        <f t="shared" si="2"/>
        <v>2.8512706666665721E-3</v>
      </c>
      <c r="G183" s="435">
        <v>0.30265246000000001</v>
      </c>
      <c r="H183" s="435">
        <f t="shared" si="2"/>
        <v>6.4029999999881682E-6</v>
      </c>
    </row>
    <row r="184" spans="2:13">
      <c r="C184" s="434" t="s">
        <v>415</v>
      </c>
      <c r="D184" s="434">
        <v>60000</v>
      </c>
      <c r="E184" s="435">
        <v>0.82031984783333378</v>
      </c>
      <c r="F184" s="435">
        <f t="shared" si="2"/>
        <v>9.0924063333339689E-3</v>
      </c>
      <c r="G184" s="435">
        <v>0.30266711499999999</v>
      </c>
      <c r="H184" s="435">
        <f t="shared" si="2"/>
        <v>1.4654999999974549E-5</v>
      </c>
    </row>
    <row r="185" spans="2:13">
      <c r="C185" s="434" t="s">
        <v>416</v>
      </c>
      <c r="D185" s="434" t="s">
        <v>417</v>
      </c>
      <c r="E185" s="435">
        <v>0.82185164099999908</v>
      </c>
      <c r="F185" s="435">
        <f t="shared" si="2"/>
        <v>1.5317931666652962E-3</v>
      </c>
      <c r="G185" s="435">
        <v>0.30266828499999998</v>
      </c>
      <c r="H185" s="435">
        <f t="shared" si="2"/>
        <v>1.1699999999947863E-6</v>
      </c>
    </row>
    <row r="187" spans="2:13" ht="13.5" thickBot="1"/>
    <row r="188" spans="2:13">
      <c r="B188" s="27" t="s">
        <v>420</v>
      </c>
      <c r="C188" s="2"/>
      <c r="D188" s="1"/>
      <c r="E188" s="41"/>
      <c r="K188" s="30" t="s">
        <v>338</v>
      </c>
      <c r="L188" s="31"/>
      <c r="M188" s="32">
        <v>2.58</v>
      </c>
    </row>
    <row r="189" spans="2:13">
      <c r="B189" s="29"/>
      <c r="C189" s="2"/>
      <c r="D189" s="14"/>
      <c r="E189" s="12" t="s">
        <v>339</v>
      </c>
      <c r="F189" s="401"/>
      <c r="G189" s="12" t="s">
        <v>340</v>
      </c>
      <c r="H189" s="11"/>
      <c r="I189" s="401"/>
      <c r="J189" s="401"/>
      <c r="K189" s="33" t="s">
        <v>341</v>
      </c>
      <c r="L189" s="34"/>
      <c r="M189" s="35"/>
    </row>
    <row r="190" spans="2:13" ht="13.5" thickBot="1">
      <c r="B190" s="21" t="s">
        <v>1</v>
      </c>
      <c r="C190" s="402">
        <f>'Game Summary'!C2</f>
        <v>45084</v>
      </c>
      <c r="D190" s="401"/>
      <c r="E190" s="11" t="s">
        <v>342</v>
      </c>
      <c r="F190" s="11" t="s">
        <v>343</v>
      </c>
      <c r="G190" s="11" t="s">
        <v>344</v>
      </c>
      <c r="H190" s="395" t="s">
        <v>345</v>
      </c>
      <c r="I190" s="11" t="s">
        <v>346</v>
      </c>
      <c r="J190" s="401"/>
      <c r="K190" s="36" t="s">
        <v>347</v>
      </c>
      <c r="L190" s="37" t="s">
        <v>348</v>
      </c>
      <c r="M190" s="38" t="s">
        <v>349</v>
      </c>
    </row>
    <row r="191" spans="2:13">
      <c r="B191" s="21" t="s">
        <v>350</v>
      </c>
      <c r="C191" s="402" t="s">
        <v>351</v>
      </c>
      <c r="D191" s="14"/>
      <c r="E191" s="403">
        <v>0</v>
      </c>
      <c r="F191" s="404">
        <v>0.69731639200000006</v>
      </c>
      <c r="G191" s="405">
        <v>1.4340692567571249</v>
      </c>
      <c r="H191" s="406">
        <v>0</v>
      </c>
      <c r="I191" s="407">
        <v>0.47105089717044707</v>
      </c>
      <c r="J191" s="401"/>
      <c r="K191" s="408">
        <v>1000</v>
      </c>
      <c r="L191" s="409">
        <f>C193-M188*I227/SQRT(K191)</f>
        <v>0.25627431455636152</v>
      </c>
      <c r="M191" s="410">
        <f>C193+M188*I227/SQRT(K191)</f>
        <v>1.3875256854436384</v>
      </c>
    </row>
    <row r="192" spans="2:13">
      <c r="B192" s="22"/>
      <c r="C192" s="411"/>
      <c r="D192" s="14"/>
      <c r="E192" s="403" t="s">
        <v>352</v>
      </c>
      <c r="F192" s="404">
        <v>0.1852378375</v>
      </c>
      <c r="G192" s="405">
        <v>5.3984650949080528</v>
      </c>
      <c r="H192" s="406">
        <v>6.6739232583333141E-2</v>
      </c>
      <c r="I192" s="407">
        <v>4.7814117794204469E-2</v>
      </c>
      <c r="J192" s="412"/>
      <c r="K192" s="413">
        <v>10000</v>
      </c>
      <c r="L192" s="414">
        <f>H226-M188*I227/SQRT(K192)</f>
        <v>0.64314654575708252</v>
      </c>
      <c r="M192" s="415">
        <f>C193+M188*I227/SQRT(K192)</f>
        <v>1.0007665469095843</v>
      </c>
    </row>
    <row r="193" spans="2:13">
      <c r="B193" s="21" t="s">
        <v>353</v>
      </c>
      <c r="C193" s="416">
        <v>0.82189999999999996</v>
      </c>
      <c r="D193" s="14"/>
      <c r="E193" s="403" t="s">
        <v>354</v>
      </c>
      <c r="F193" s="404">
        <v>4.8017013500000004E-2</v>
      </c>
      <c r="G193" s="405">
        <v>20.825951618169672</v>
      </c>
      <c r="H193" s="406">
        <v>6.8137016750000112E-2</v>
      </c>
      <c r="I193" s="407">
        <v>2.1196637335345825E-2</v>
      </c>
      <c r="J193" s="401"/>
      <c r="K193" s="413">
        <v>100000</v>
      </c>
      <c r="L193" s="414">
        <f>H226-M188*I227/SQRT(K193)</f>
        <v>0.76545052412230319</v>
      </c>
      <c r="M193" s="415">
        <f>C193+M188*I227/SQRT(K193)</f>
        <v>0.87846256854436378</v>
      </c>
    </row>
    <row r="194" spans="2:13">
      <c r="B194" s="21" t="s">
        <v>355</v>
      </c>
      <c r="C194" s="22">
        <v>60</v>
      </c>
      <c r="D194" s="14"/>
      <c r="E194" s="403" t="s">
        <v>356</v>
      </c>
      <c r="F194" s="404">
        <v>1.198575E-2</v>
      </c>
      <c r="G194" s="405">
        <v>83.432409319400122</v>
      </c>
      <c r="H194" s="406">
        <v>2.6875968250000382E-2</v>
      </c>
      <c r="I194" s="407">
        <v>2.5035095570096422E-2</v>
      </c>
      <c r="J194" s="401"/>
      <c r="K194" s="413">
        <v>1000000</v>
      </c>
      <c r="L194" s="414">
        <f>H226-M188*I227/SQRT(K194)</f>
        <v>0.8041264379757086</v>
      </c>
      <c r="M194" s="415">
        <f>C193+M188*I227/SQRT(K194)</f>
        <v>0.83978665469095837</v>
      </c>
    </row>
    <row r="195" spans="2:13">
      <c r="B195" s="22"/>
      <c r="C195" s="2"/>
      <c r="D195" s="14"/>
      <c r="E195" s="403" t="s">
        <v>357</v>
      </c>
      <c r="F195" s="404">
        <v>1.7392118499999998E-2</v>
      </c>
      <c r="G195" s="405">
        <v>57.497308335381923</v>
      </c>
      <c r="H195" s="406">
        <v>5.9196898000000164E-2</v>
      </c>
      <c r="I195" s="407">
        <v>0.11644572167379363</v>
      </c>
      <c r="J195" s="401"/>
      <c r="K195" s="417">
        <v>10000000</v>
      </c>
      <c r="L195" s="418">
        <f>H226-M188*I227/SQRT(K195)</f>
        <v>0.81635683581223062</v>
      </c>
      <c r="M195" s="419">
        <f>C193+M188*I227/SQRT(K195)</f>
        <v>0.82755625685443635</v>
      </c>
    </row>
    <row r="196" spans="2:13" ht="13.5" thickBot="1">
      <c r="B196" s="22"/>
      <c r="C196" s="2"/>
      <c r="D196" s="14"/>
      <c r="E196" s="403" t="s">
        <v>358</v>
      </c>
      <c r="F196" s="404">
        <v>5.2357860000000001E-3</v>
      </c>
      <c r="G196" s="405">
        <v>190.99329116965438</v>
      </c>
      <c r="H196" s="406">
        <v>2.2364393583333142E-2</v>
      </c>
      <c r="I196" s="407">
        <v>6.2673021597257961E-2</v>
      </c>
      <c r="J196" s="401"/>
      <c r="K196" s="420">
        <v>100000000</v>
      </c>
      <c r="L196" s="421">
        <f>H226-M188*I227/SQRT(K196)</f>
        <v>0.82022442719757116</v>
      </c>
      <c r="M196" s="422">
        <f>C193+M188*I227/SQRT(K196)</f>
        <v>0.8236886654690958</v>
      </c>
    </row>
    <row r="197" spans="2:13">
      <c r="B197" s="22"/>
      <c r="C197" s="2"/>
      <c r="D197" s="14"/>
      <c r="E197" s="403" t="s">
        <v>359</v>
      </c>
      <c r="F197" s="404">
        <v>2.1139688E-2</v>
      </c>
      <c r="G197" s="405">
        <v>47.304387841485642</v>
      </c>
      <c r="H197" s="406">
        <v>0.12717849649999943</v>
      </c>
      <c r="I197" s="407">
        <v>0.6002463136910261</v>
      </c>
      <c r="J197" s="401"/>
      <c r="K197" s="423"/>
      <c r="L197" s="424"/>
      <c r="M197" s="424"/>
    </row>
    <row r="198" spans="2:13">
      <c r="B198" s="22"/>
      <c r="C198" s="2"/>
      <c r="D198" s="14"/>
      <c r="E198" s="403" t="s">
        <v>360</v>
      </c>
      <c r="F198" s="404">
        <v>5.0345549999999996E-3</v>
      </c>
      <c r="G198" s="405">
        <v>198.62728682078159</v>
      </c>
      <c r="H198" s="406">
        <v>5.5517374833333272E-2</v>
      </c>
      <c r="I198" s="407">
        <v>0.53285607857353434</v>
      </c>
      <c r="J198" s="401"/>
      <c r="K198" s="12" t="s">
        <v>361</v>
      </c>
      <c r="L198" s="425">
        <f>M188*I227</f>
        <v>17.886654690958448</v>
      </c>
      <c r="M198" s="401"/>
    </row>
    <row r="199" spans="2:13">
      <c r="B199" s="22"/>
      <c r="C199" s="2"/>
      <c r="D199" s="14"/>
      <c r="E199" s="403" t="s">
        <v>362</v>
      </c>
      <c r="F199" s="404">
        <v>1.6223544999999999E-3</v>
      </c>
      <c r="G199" s="405">
        <v>616.38809520360689</v>
      </c>
      <c r="H199" s="406">
        <v>2.7838621666666369E-2</v>
      </c>
      <c r="I199" s="407">
        <v>0.43507125759456655</v>
      </c>
      <c r="J199" s="401"/>
      <c r="K199" s="12" t="s">
        <v>363</v>
      </c>
      <c r="L199" s="20">
        <f>H226</f>
        <v>0.822013092666667</v>
      </c>
      <c r="M199" s="401"/>
    </row>
    <row r="200" spans="2:13">
      <c r="B200" s="22"/>
      <c r="C200" s="2"/>
      <c r="D200" s="14"/>
      <c r="E200" s="403" t="s">
        <v>364</v>
      </c>
      <c r="F200" s="404">
        <v>9.9096649999999998E-4</v>
      </c>
      <c r="G200" s="405">
        <v>1009.1158480130257</v>
      </c>
      <c r="H200" s="406">
        <v>2.1148411416665638E-2</v>
      </c>
      <c r="I200" s="407">
        <v>0.41938582749188624</v>
      </c>
      <c r="J200" s="401"/>
      <c r="K200" s="39" t="s">
        <v>365</v>
      </c>
      <c r="L200" s="20">
        <f>L199-0.829</f>
        <v>-6.986907333332959E-3</v>
      </c>
      <c r="M200" s="401"/>
    </row>
    <row r="201" spans="2:13">
      <c r="B201" s="22"/>
      <c r="C201" s="2"/>
      <c r="D201" s="14"/>
      <c r="E201" s="403" t="s">
        <v>366</v>
      </c>
      <c r="F201" s="404">
        <v>4.07515E-4</v>
      </c>
      <c r="G201" s="405">
        <v>2453.8974025495995</v>
      </c>
      <c r="H201" s="406">
        <v>1.1141075166668568E-2</v>
      </c>
      <c r="I201" s="407">
        <v>0.28735351684823485</v>
      </c>
      <c r="J201" s="401"/>
      <c r="K201" s="12" t="s">
        <v>367</v>
      </c>
      <c r="L201" s="215">
        <f>(L198/L200)^2</f>
        <v>6553725.9817017252</v>
      </c>
      <c r="M201" s="401"/>
    </row>
    <row r="202" spans="2:13" ht="13.5" thickBot="1">
      <c r="B202" s="22"/>
      <c r="C202" s="2"/>
      <c r="D202" s="14"/>
      <c r="E202" s="403" t="s">
        <v>368</v>
      </c>
      <c r="F202" s="404">
        <v>2.686403E-3</v>
      </c>
      <c r="G202" s="405">
        <v>372.24496845782261</v>
      </c>
      <c r="H202" s="406">
        <v>8.3282793416666584E-2</v>
      </c>
      <c r="I202" s="407">
        <v>2.452580875213545</v>
      </c>
      <c r="J202" s="401"/>
      <c r="K202" s="401"/>
      <c r="L202" s="401"/>
      <c r="M202" s="401"/>
    </row>
    <row r="203" spans="2:13">
      <c r="B203" s="22"/>
      <c r="C203" s="2"/>
      <c r="D203" s="14"/>
      <c r="E203" s="403" t="s">
        <v>369</v>
      </c>
      <c r="F203" s="404">
        <v>4.3341000000000007E-4</v>
      </c>
      <c r="G203" s="405">
        <v>2307.2840958907268</v>
      </c>
      <c r="H203" s="406">
        <v>1.6044900750000129E-2</v>
      </c>
      <c r="I203" s="407">
        <v>0.56874993089298265</v>
      </c>
      <c r="J203" s="401"/>
      <c r="K203" s="30" t="s">
        <v>370</v>
      </c>
      <c r="L203" s="31"/>
      <c r="M203" s="32">
        <v>1.96</v>
      </c>
    </row>
    <row r="204" spans="2:13">
      <c r="B204" s="22"/>
      <c r="C204" s="2"/>
      <c r="D204" s="14"/>
      <c r="E204" s="403" t="s">
        <v>371</v>
      </c>
      <c r="F204" s="404">
        <v>2.9543149999999998E-4</v>
      </c>
      <c r="G204" s="405">
        <v>3384.8794052089911</v>
      </c>
      <c r="H204" s="406">
        <v>1.2449035916666781E-2</v>
      </c>
      <c r="I204" s="407">
        <v>0.5049951639346224</v>
      </c>
      <c r="J204" s="401"/>
      <c r="K204" s="33" t="s">
        <v>341</v>
      </c>
      <c r="L204" s="34"/>
      <c r="M204" s="35"/>
    </row>
    <row r="205" spans="2:13" ht="13.5" thickBot="1">
      <c r="B205" s="22"/>
      <c r="C205" s="2"/>
      <c r="D205" s="14"/>
      <c r="E205" s="403" t="s">
        <v>372</v>
      </c>
      <c r="F205" s="404">
        <v>2.0704749999999998E-4</v>
      </c>
      <c r="G205" s="405">
        <v>4829.8095847571212</v>
      </c>
      <c r="H205" s="406">
        <v>9.7733670000002514E-3</v>
      </c>
      <c r="I205" s="407">
        <v>0.44582802224963025</v>
      </c>
      <c r="J205" s="401"/>
      <c r="K205" s="36" t="s">
        <v>347</v>
      </c>
      <c r="L205" s="37" t="s">
        <v>348</v>
      </c>
      <c r="M205" s="38" t="s">
        <v>349</v>
      </c>
    </row>
    <row r="206" spans="2:13">
      <c r="B206" s="22"/>
      <c r="C206" s="2"/>
      <c r="D206" s="14"/>
      <c r="E206" s="403" t="s">
        <v>373</v>
      </c>
      <c r="F206" s="404">
        <v>1.9907449999999999E-4</v>
      </c>
      <c r="G206" s="405">
        <v>5023.2450665454389</v>
      </c>
      <c r="H206" s="406">
        <v>1.0430652749999967E-2</v>
      </c>
      <c r="I206" s="407">
        <v>0.52991311933537144</v>
      </c>
      <c r="J206" s="401"/>
      <c r="K206" s="408">
        <v>1000</v>
      </c>
      <c r="L206" s="409">
        <f>C193-M203*I227/SQRT(K206)</f>
        <v>0.39219986687227459</v>
      </c>
      <c r="M206" s="410">
        <f>C193+M203*I227/SQRT(K206)</f>
        <v>1.2516001331277253</v>
      </c>
    </row>
    <row r="207" spans="2:13">
      <c r="B207" s="22"/>
      <c r="C207" s="2"/>
      <c r="D207" s="14"/>
      <c r="E207" s="403" t="s">
        <v>374</v>
      </c>
      <c r="F207" s="404">
        <v>1.978615E-4</v>
      </c>
      <c r="G207" s="405">
        <v>5054.0403261877627</v>
      </c>
      <c r="H207" s="406">
        <v>1.1323668833333224E-2</v>
      </c>
      <c r="I207" s="407">
        <v>0.62998622980063868</v>
      </c>
      <c r="J207" s="401"/>
      <c r="K207" s="413">
        <v>10000</v>
      </c>
      <c r="L207" s="414">
        <f>C193-M203*I227/SQRT(K207)</f>
        <v>0.68601688684388151</v>
      </c>
      <c r="M207" s="415">
        <f>C193+M203*I227/SQRT(K207)</f>
        <v>0.95778311315611842</v>
      </c>
    </row>
    <row r="208" spans="2:13">
      <c r="B208" s="22"/>
      <c r="C208" s="2"/>
      <c r="D208" s="14"/>
      <c r="E208" s="403" t="s">
        <v>375</v>
      </c>
      <c r="F208" s="404">
        <v>1.8351050000000002E-4</v>
      </c>
      <c r="G208" s="405">
        <v>5449.2794690222081</v>
      </c>
      <c r="H208" s="406">
        <v>1.1382789416666693E-2</v>
      </c>
      <c r="I208" s="407">
        <v>0.68788789471217093</v>
      </c>
      <c r="J208" s="401"/>
      <c r="K208" s="413">
        <v>100000</v>
      </c>
      <c r="L208" s="414">
        <f>C193-M203*I227/SQRT(K208)</f>
        <v>0.77892998668722746</v>
      </c>
      <c r="M208" s="415">
        <f>C193+M203*I227/SQRT(K208)</f>
        <v>0.86487001331277247</v>
      </c>
    </row>
    <row r="209" spans="2:13">
      <c r="B209" s="22"/>
      <c r="C209" s="2"/>
      <c r="D209" s="14"/>
      <c r="E209" s="403" t="s">
        <v>376</v>
      </c>
      <c r="F209" s="404">
        <v>2.2285949999999998E-4</v>
      </c>
      <c r="G209" s="405">
        <v>4487.1320271292007</v>
      </c>
      <c r="H209" s="406">
        <v>1.5014312833333146E-2</v>
      </c>
      <c r="I209" s="407">
        <v>0.98731747013820836</v>
      </c>
      <c r="J209" s="401"/>
      <c r="K209" s="413">
        <v>1000000</v>
      </c>
      <c r="L209" s="414">
        <f>C193-M203*I227/SQRT(K209)</f>
        <v>0.80831168868438807</v>
      </c>
      <c r="M209" s="415">
        <f>C193+M203*I227/SQRT(K209)</f>
        <v>0.83548831131561185</v>
      </c>
    </row>
    <row r="210" spans="2:13">
      <c r="B210" s="22"/>
      <c r="C210" s="2"/>
      <c r="D210" s="14"/>
      <c r="E210" s="403" t="s">
        <v>377</v>
      </c>
      <c r="F210" s="404">
        <v>1.364975E-4</v>
      </c>
      <c r="G210" s="405">
        <v>7326.141504423158</v>
      </c>
      <c r="H210" s="406">
        <v>9.8412660833333311E-3</v>
      </c>
      <c r="I210" s="407">
        <v>0.69374598561962664</v>
      </c>
      <c r="J210" s="401"/>
      <c r="K210" s="417">
        <v>10000000</v>
      </c>
      <c r="L210" s="418">
        <f>C193-M203*I227/SQRT(K210)</f>
        <v>0.81760299866872266</v>
      </c>
      <c r="M210" s="419">
        <f>C193+M203*I227/SQRT(K210)</f>
        <v>0.82619700133127727</v>
      </c>
    </row>
    <row r="211" spans="2:13" ht="13.5" thickBot="1">
      <c r="B211" s="22"/>
      <c r="C211" s="2"/>
      <c r="D211" s="14"/>
      <c r="E211" s="403" t="s">
        <v>378</v>
      </c>
      <c r="F211" s="404">
        <v>1.0315750000000001E-4</v>
      </c>
      <c r="G211" s="405">
        <v>9693.9146450815497</v>
      </c>
      <c r="H211" s="406">
        <v>7.9763750000002038E-3</v>
      </c>
      <c r="I211" s="407">
        <v>0.60392188402250824</v>
      </c>
      <c r="J211" s="401"/>
      <c r="K211" s="420">
        <v>100000000</v>
      </c>
      <c r="L211" s="421">
        <f>C193-M203*I227/SQRT(K211)</f>
        <v>0.82054116886843875</v>
      </c>
      <c r="M211" s="422">
        <f>C193+M203*I227/SQRT(K211)</f>
        <v>0.82325883113156118</v>
      </c>
    </row>
    <row r="212" spans="2:13">
      <c r="B212" s="22"/>
      <c r="C212" s="2"/>
      <c r="D212" s="14"/>
      <c r="E212" s="403" t="s">
        <v>379</v>
      </c>
      <c r="F212" s="404">
        <v>9.3228000000000009E-5</v>
      </c>
      <c r="G212" s="405">
        <v>10726.391212940318</v>
      </c>
      <c r="H212" s="406">
        <v>7.675433750000289E-3</v>
      </c>
      <c r="I212" s="407">
        <v>0.61955680416340009</v>
      </c>
      <c r="J212" s="401"/>
      <c r="K212" s="401"/>
      <c r="L212" s="401"/>
      <c r="M212" s="401"/>
    </row>
    <row r="213" spans="2:13">
      <c r="B213" s="22"/>
      <c r="C213" s="2"/>
      <c r="D213" s="14"/>
      <c r="E213" s="403" t="s">
        <v>380</v>
      </c>
      <c r="F213" s="404">
        <v>8.3937500000000001E-5</v>
      </c>
      <c r="G213" s="405">
        <v>11913.626209977661</v>
      </c>
      <c r="H213" s="406">
        <v>7.3232095833335453E-3</v>
      </c>
      <c r="I213" s="407">
        <v>0.62711030380584809</v>
      </c>
      <c r="J213" s="401"/>
      <c r="K213" s="12" t="s">
        <v>381</v>
      </c>
      <c r="L213" s="215">
        <f>M203*I227</f>
        <v>13.588311315611845</v>
      </c>
      <c r="M213" s="401"/>
    </row>
    <row r="214" spans="2:13">
      <c r="B214" s="22"/>
      <c r="C214" s="2"/>
      <c r="D214" s="14"/>
      <c r="E214" s="403" t="s">
        <v>382</v>
      </c>
      <c r="F214" s="404">
        <v>6.7771499999999993E-5</v>
      </c>
      <c r="G214" s="405">
        <v>14755.465055369885</v>
      </c>
      <c r="H214" s="406">
        <v>6.2507249166663253E-3</v>
      </c>
      <c r="I214" s="407">
        <v>0.56643171259533887</v>
      </c>
      <c r="J214" s="401"/>
    </row>
    <row r="215" spans="2:13">
      <c r="B215" s="22"/>
      <c r="C215" s="2"/>
      <c r="D215" s="14"/>
      <c r="E215" s="403" t="s">
        <v>383</v>
      </c>
      <c r="F215" s="404">
        <v>5.4892000000000002E-5</v>
      </c>
      <c r="G215" s="405">
        <v>18217.590905778619</v>
      </c>
      <c r="H215" s="406">
        <v>5.3374363333333064E-3</v>
      </c>
      <c r="I215" s="407">
        <v>0.51036412969436107</v>
      </c>
      <c r="J215" s="401"/>
    </row>
    <row r="216" spans="2:13">
      <c r="B216" s="22"/>
      <c r="C216" s="2"/>
      <c r="D216" s="14"/>
      <c r="E216" s="403" t="s">
        <v>384</v>
      </c>
      <c r="F216" s="404">
        <v>4.970765E-4</v>
      </c>
      <c r="G216" s="405">
        <v>2011.7627769568667</v>
      </c>
      <c r="H216" s="406">
        <v>6.5798399833332979E-2</v>
      </c>
      <c r="I216" s="407">
        <v>8.9268715543329087</v>
      </c>
      <c r="J216" s="401"/>
      <c r="K216" s="423"/>
      <c r="L216" s="424"/>
      <c r="M216" s="424"/>
    </row>
    <row r="217" spans="2:13">
      <c r="B217" s="22"/>
      <c r="C217" s="2"/>
      <c r="D217" s="14"/>
      <c r="E217" s="403" t="s">
        <v>385</v>
      </c>
      <c r="F217" s="404">
        <v>8.0715499999999997E-5</v>
      </c>
      <c r="G217" s="405">
        <v>12389.194144866848</v>
      </c>
      <c r="H217" s="406">
        <v>1.9657407583333331E-2</v>
      </c>
      <c r="I217" s="407">
        <v>4.8186619188037376</v>
      </c>
      <c r="J217" s="401"/>
      <c r="K217" s="423"/>
      <c r="L217" s="424"/>
      <c r="M217" s="424"/>
    </row>
    <row r="218" spans="2:13">
      <c r="B218" s="22"/>
      <c r="C218" s="2"/>
      <c r="D218" s="14"/>
      <c r="E218" s="403" t="s">
        <v>386</v>
      </c>
      <c r="F218" s="404">
        <v>3.91795E-5</v>
      </c>
      <c r="G218" s="405">
        <v>25523.551857476486</v>
      </c>
      <c r="H218" s="406">
        <v>1.3077224166666804E-2</v>
      </c>
      <c r="I218" s="407">
        <v>4.3686673205187674</v>
      </c>
      <c r="J218" s="401"/>
      <c r="K218" s="423"/>
      <c r="L218" s="424"/>
      <c r="M218" s="424"/>
    </row>
    <row r="219" spans="2:13">
      <c r="B219" s="22"/>
      <c r="C219" s="2"/>
      <c r="D219" s="14"/>
      <c r="E219" s="403" t="s">
        <v>387</v>
      </c>
      <c r="F219" s="404">
        <v>1.3548500000000001E-5</v>
      </c>
      <c r="G219" s="405">
        <v>73808.908735284349</v>
      </c>
      <c r="H219" s="406">
        <v>6.2344099999999507E-3</v>
      </c>
      <c r="I219" s="407">
        <v>2.8683408941195125</v>
      </c>
      <c r="J219" s="401"/>
      <c r="K219" s="423"/>
      <c r="L219" s="424"/>
      <c r="M219" s="424"/>
    </row>
    <row r="220" spans="2:13">
      <c r="B220" s="22"/>
      <c r="C220" s="2"/>
      <c r="D220" s="14"/>
      <c r="E220" s="403" t="s">
        <v>388</v>
      </c>
      <c r="F220" s="404">
        <v>1.14065E-5</v>
      </c>
      <c r="G220" s="405">
        <v>87669.311357559287</v>
      </c>
      <c r="H220" s="406">
        <v>6.1217946666666688E-3</v>
      </c>
      <c r="I220" s="407">
        <v>3.2829144882413459</v>
      </c>
      <c r="J220" s="401"/>
      <c r="K220" s="423"/>
      <c r="L220" s="424"/>
      <c r="M220" s="424"/>
    </row>
    <row r="221" spans="2:13">
      <c r="B221" s="22"/>
      <c r="C221" s="2"/>
      <c r="D221" s="14"/>
      <c r="E221" s="403" t="s">
        <v>389</v>
      </c>
      <c r="F221" s="404">
        <v>6.4374999999999998E-6</v>
      </c>
      <c r="G221" s="405">
        <v>155339.80582524271</v>
      </c>
      <c r="H221" s="406">
        <v>4.142837083333315E-3</v>
      </c>
      <c r="I221" s="407">
        <v>2.6652797390459355</v>
      </c>
      <c r="J221" s="401"/>
      <c r="K221" s="423"/>
      <c r="L221" s="424"/>
      <c r="M221" s="424"/>
    </row>
    <row r="222" spans="2:13">
      <c r="B222" s="22"/>
      <c r="C222" s="2"/>
      <c r="D222" s="14"/>
      <c r="E222" s="403" t="s">
        <v>390</v>
      </c>
      <c r="F222" s="404">
        <v>1.4959999999999999E-6</v>
      </c>
      <c r="G222" s="405">
        <v>668449.19786096259</v>
      </c>
      <c r="H222" s="406">
        <v>1.095010249999996E-3</v>
      </c>
      <c r="I222" s="407">
        <v>0.80072530782562978</v>
      </c>
      <c r="J222" s="401"/>
      <c r="K222" s="423"/>
      <c r="L222" s="424"/>
      <c r="M222" s="424"/>
    </row>
    <row r="223" spans="2:13">
      <c r="B223" s="22"/>
      <c r="C223" s="2"/>
      <c r="D223" s="14"/>
      <c r="E223" s="403" t="s">
        <v>391</v>
      </c>
      <c r="F223" s="404">
        <v>2.17E-7</v>
      </c>
      <c r="G223" s="405">
        <v>4608294.9308755761</v>
      </c>
      <c r="H223" s="406">
        <v>1.8163891666667271E-4</v>
      </c>
      <c r="I223" s="407">
        <v>0.15190248338371504</v>
      </c>
      <c r="J223" s="401"/>
      <c r="K223" s="423"/>
      <c r="L223" s="424"/>
      <c r="M223" s="424"/>
    </row>
    <row r="224" spans="2:13">
      <c r="B224" s="22"/>
      <c r="C224" s="2"/>
      <c r="D224" s="14"/>
      <c r="E224" s="403" t="s">
        <v>392</v>
      </c>
      <c r="F224" s="404">
        <v>1.9009999999999999E-6</v>
      </c>
      <c r="G224" s="405">
        <v>526038.92688058922</v>
      </c>
      <c r="H224" s="406">
        <v>1.7785620000000087E-3</v>
      </c>
      <c r="I224" s="407">
        <v>1.6623245476972812</v>
      </c>
      <c r="J224" s="401"/>
      <c r="K224" s="423"/>
      <c r="L224" s="424"/>
      <c r="M224" s="424"/>
    </row>
    <row r="225" spans="3:10" ht="13.5" thickBot="1">
      <c r="E225" s="426" t="s">
        <v>393</v>
      </c>
      <c r="F225" s="404">
        <v>2.9634999999999997E-6</v>
      </c>
      <c r="G225" s="405">
        <v>337438.83921039314</v>
      </c>
      <c r="H225" s="406">
        <v>3.6823528333333336E-3</v>
      </c>
      <c r="I225" s="407">
        <v>5.0706745159538222</v>
      </c>
      <c r="J225" s="401"/>
    </row>
    <row r="226" spans="3:10">
      <c r="F226" s="427">
        <f>SUM(F191:F225)</f>
        <v>0.99999999999999989</v>
      </c>
      <c r="G226" s="428"/>
      <c r="H226" s="429">
        <f>SUM(H191:H225)</f>
        <v>0.822013092666667</v>
      </c>
      <c r="I226" s="430">
        <f>SUM(I191:I225)</f>
        <v>48.063880781441298</v>
      </c>
      <c r="J226" s="1" t="s">
        <v>394</v>
      </c>
    </row>
    <row r="227" spans="3:10">
      <c r="F227" s="431"/>
      <c r="G227" s="432"/>
      <c r="H227" s="431"/>
      <c r="I227" s="407">
        <f>SQRT(I226)</f>
        <v>6.9328118957203291</v>
      </c>
      <c r="J227" s="1" t="s">
        <v>395</v>
      </c>
    </row>
    <row r="230" spans="3:10">
      <c r="C230" s="433" t="s">
        <v>396</v>
      </c>
      <c r="D230" s="433" t="s">
        <v>397</v>
      </c>
      <c r="E230" s="433" t="s">
        <v>9</v>
      </c>
      <c r="F230" s="433" t="s">
        <v>398</v>
      </c>
      <c r="G230" s="433" t="s">
        <v>399</v>
      </c>
      <c r="H230" s="433" t="s">
        <v>398</v>
      </c>
    </row>
    <row r="231" spans="3:10">
      <c r="C231" s="434" t="s">
        <v>400</v>
      </c>
      <c r="D231" s="434">
        <v>60</v>
      </c>
      <c r="E231" s="435">
        <v>7.7540085583333335E-2</v>
      </c>
      <c r="F231" s="435">
        <f>E231-IF(ISNUMBER(E230),E230,0)</f>
        <v>7.7540085583333335E-2</v>
      </c>
      <c r="G231" s="435">
        <v>0.1960386905</v>
      </c>
      <c r="H231" s="435">
        <f>G231-IF(ISNUMBER(G230),G230,0)</f>
        <v>0.1960386905</v>
      </c>
    </row>
    <row r="232" spans="3:10">
      <c r="C232" s="434" t="s">
        <v>401</v>
      </c>
      <c r="D232" s="434">
        <v>120</v>
      </c>
      <c r="E232" s="435">
        <v>0.14516875433333332</v>
      </c>
      <c r="F232" s="435">
        <f t="shared" ref="F232:H247" si="3">E232-IF(ISNUMBER(E231),E231,0)</f>
        <v>6.7628668749999982E-2</v>
      </c>
      <c r="G232" s="435">
        <v>0.23840110349999999</v>
      </c>
      <c r="H232" s="435">
        <f t="shared" si="3"/>
        <v>4.2362412999999988E-2</v>
      </c>
    </row>
    <row r="233" spans="3:10">
      <c r="C233" s="434" t="s">
        <v>402</v>
      </c>
      <c r="D233" s="434">
        <v>180</v>
      </c>
      <c r="E233" s="435">
        <v>0.16360337058333332</v>
      </c>
      <c r="F233" s="435">
        <f t="shared" si="3"/>
        <v>1.8434616250000008E-2</v>
      </c>
      <c r="G233" s="435">
        <v>0.24585765200000001</v>
      </c>
      <c r="H233" s="435">
        <f t="shared" si="3"/>
        <v>7.4565485000000209E-3</v>
      </c>
    </row>
    <row r="234" spans="3:10">
      <c r="C234" s="434" t="s">
        <v>403</v>
      </c>
      <c r="D234" s="434">
        <v>300</v>
      </c>
      <c r="E234" s="435">
        <v>0.2830672866666667</v>
      </c>
      <c r="F234" s="435">
        <f t="shared" si="3"/>
        <v>0.11946391608333337</v>
      </c>
      <c r="G234" s="435">
        <v>0.27581926099999998</v>
      </c>
      <c r="H234" s="435">
        <f t="shared" si="3"/>
        <v>2.9961608999999972E-2</v>
      </c>
    </row>
    <row r="235" spans="3:10">
      <c r="C235" s="434" t="s">
        <v>404</v>
      </c>
      <c r="D235" s="434">
        <v>600</v>
      </c>
      <c r="E235" s="435">
        <v>0.38852360566666677</v>
      </c>
      <c r="F235" s="435">
        <f t="shared" si="3"/>
        <v>0.10545631900000008</v>
      </c>
      <c r="G235" s="435">
        <v>0.29081135349999998</v>
      </c>
      <c r="H235" s="435">
        <f t="shared" si="3"/>
        <v>1.4992092499999998E-2</v>
      </c>
    </row>
    <row r="236" spans="3:10">
      <c r="C236" s="434" t="s">
        <v>405</v>
      </c>
      <c r="D236" s="434">
        <v>900</v>
      </c>
      <c r="E236" s="435">
        <v>0.42690116800000011</v>
      </c>
      <c r="F236" s="435">
        <f t="shared" si="3"/>
        <v>3.8377562333333337E-2</v>
      </c>
      <c r="G236" s="435">
        <v>0.29410220100000001</v>
      </c>
      <c r="H236" s="435">
        <f t="shared" si="3"/>
        <v>3.290847500000027E-3</v>
      </c>
    </row>
    <row r="237" spans="3:10">
      <c r="C237" s="434" t="s">
        <v>406</v>
      </c>
      <c r="D237" s="434">
        <v>1200</v>
      </c>
      <c r="E237" s="435">
        <v>0.45967835216666697</v>
      </c>
      <c r="F237" s="435">
        <f t="shared" si="3"/>
        <v>3.2777184166666862E-2</v>
      </c>
      <c r="G237" s="435">
        <v>0.29595662049999999</v>
      </c>
      <c r="H237" s="435">
        <f t="shared" si="3"/>
        <v>1.8544194999999819E-3</v>
      </c>
    </row>
    <row r="238" spans="3:10">
      <c r="C238" s="434" t="s">
        <v>407</v>
      </c>
      <c r="D238" s="434">
        <v>1800</v>
      </c>
      <c r="E238" s="435">
        <v>0.52654238875000026</v>
      </c>
      <c r="F238" s="435">
        <f t="shared" si="3"/>
        <v>6.6864036583333286E-2</v>
      </c>
      <c r="G238" s="435">
        <v>0.2984104145</v>
      </c>
      <c r="H238" s="435">
        <f t="shared" si="3"/>
        <v>2.4537940000000091E-3</v>
      </c>
    </row>
    <row r="239" spans="3:10">
      <c r="C239" s="434" t="s">
        <v>408</v>
      </c>
      <c r="D239" s="434">
        <v>3000</v>
      </c>
      <c r="E239" s="435">
        <v>0.60829016083333365</v>
      </c>
      <c r="F239" s="435">
        <f t="shared" si="3"/>
        <v>8.1747772083333392E-2</v>
      </c>
      <c r="G239" s="435">
        <v>0.300697928</v>
      </c>
      <c r="H239" s="435">
        <f t="shared" si="3"/>
        <v>2.2875135000000046E-3</v>
      </c>
    </row>
    <row r="240" spans="3:10">
      <c r="C240" s="434" t="s">
        <v>409</v>
      </c>
      <c r="D240" s="434">
        <v>4500</v>
      </c>
      <c r="E240" s="435">
        <v>0.66599227575000031</v>
      </c>
      <c r="F240" s="435">
        <f t="shared" si="3"/>
        <v>5.7702114916666658E-2</v>
      </c>
      <c r="G240" s="435">
        <v>0.30162983999999998</v>
      </c>
      <c r="H240" s="435">
        <f t="shared" si="3"/>
        <v>9.319119999999792E-4</v>
      </c>
    </row>
    <row r="241" spans="2:13">
      <c r="C241" s="434" t="s">
        <v>410</v>
      </c>
      <c r="D241" s="434">
        <v>6000</v>
      </c>
      <c r="E241" s="435">
        <v>0.70047775533333367</v>
      </c>
      <c r="F241" s="435">
        <f t="shared" si="3"/>
        <v>3.4485479583333367E-2</v>
      </c>
      <c r="G241" s="435">
        <v>0.3020310095</v>
      </c>
      <c r="H241" s="435">
        <f t="shared" si="3"/>
        <v>4.0116950000002038E-4</v>
      </c>
    </row>
    <row r="242" spans="2:13">
      <c r="C242" s="434" t="s">
        <v>411</v>
      </c>
      <c r="D242" s="434">
        <v>12000</v>
      </c>
      <c r="E242" s="435">
        <v>0.76609345516666716</v>
      </c>
      <c r="F242" s="435">
        <f t="shared" si="3"/>
        <v>6.5615699833333485E-2</v>
      </c>
      <c r="G242" s="435">
        <v>0.30252600099999999</v>
      </c>
      <c r="H242" s="435">
        <f t="shared" si="3"/>
        <v>4.9499149999998604E-4</v>
      </c>
    </row>
    <row r="243" spans="2:13">
      <c r="C243" s="434" t="s">
        <v>412</v>
      </c>
      <c r="D243" s="434">
        <v>18000</v>
      </c>
      <c r="E243" s="435">
        <v>0.78572656275000008</v>
      </c>
      <c r="F243" s="435">
        <f t="shared" si="3"/>
        <v>1.963310758333292E-2</v>
      </c>
      <c r="G243" s="435">
        <v>0.30260654949999999</v>
      </c>
      <c r="H243" s="435">
        <f t="shared" si="3"/>
        <v>8.0548499999999468E-5</v>
      </c>
    </row>
    <row r="244" spans="2:13">
      <c r="C244" s="434" t="s">
        <v>413</v>
      </c>
      <c r="D244" s="434">
        <v>24000</v>
      </c>
      <c r="E244" s="435">
        <v>0.79878488691666649</v>
      </c>
      <c r="F244" s="435">
        <f t="shared" si="3"/>
        <v>1.3058324166666413E-2</v>
      </c>
      <c r="G244" s="435">
        <v>0.30264565900000001</v>
      </c>
      <c r="H244" s="435">
        <f t="shared" si="3"/>
        <v>3.9109500000023001E-5</v>
      </c>
    </row>
    <row r="245" spans="2:13">
      <c r="C245" s="434" t="s">
        <v>414</v>
      </c>
      <c r="D245" s="434">
        <v>30000</v>
      </c>
      <c r="E245" s="435">
        <v>0.80502389691666654</v>
      </c>
      <c r="F245" s="435">
        <f t="shared" si="3"/>
        <v>6.2390100000000448E-3</v>
      </c>
      <c r="G245" s="435">
        <v>0.3026592125</v>
      </c>
      <c r="H245" s="435">
        <f t="shared" si="3"/>
        <v>1.3553499999985341E-5</v>
      </c>
    </row>
    <row r="246" spans="2:13">
      <c r="C246" s="434" t="s">
        <v>415</v>
      </c>
      <c r="D246" s="434">
        <v>60000</v>
      </c>
      <c r="E246" s="435">
        <v>0.81833223983333281</v>
      </c>
      <c r="F246" s="435">
        <f t="shared" si="3"/>
        <v>1.3308342916666271E-2</v>
      </c>
      <c r="G246" s="435">
        <v>0.302680646</v>
      </c>
      <c r="H246" s="435">
        <f t="shared" si="3"/>
        <v>2.1433500000000993E-5</v>
      </c>
    </row>
    <row r="247" spans="2:13">
      <c r="C247" s="434" t="s">
        <v>416</v>
      </c>
      <c r="D247" s="434" t="s">
        <v>417</v>
      </c>
      <c r="E247" s="435">
        <v>0.822013092666667</v>
      </c>
      <c r="F247" s="435">
        <f t="shared" si="3"/>
        <v>3.6808528333341917E-3</v>
      </c>
      <c r="G247" s="435">
        <v>0.30268360799999999</v>
      </c>
      <c r="H247" s="435">
        <f t="shared" si="3"/>
        <v>2.9619999999952462E-6</v>
      </c>
    </row>
    <row r="249" spans="2:13" ht="13.5" thickBot="1"/>
    <row r="250" spans="2:13">
      <c r="B250" s="27" t="s">
        <v>421</v>
      </c>
      <c r="C250" s="2"/>
      <c r="D250" s="1"/>
      <c r="E250" s="41"/>
      <c r="K250" s="30" t="s">
        <v>338</v>
      </c>
      <c r="L250" s="31"/>
      <c r="M250" s="32">
        <v>2.58</v>
      </c>
    </row>
    <row r="251" spans="2:13">
      <c r="B251" s="29"/>
      <c r="C251" s="2"/>
      <c r="D251" s="14"/>
      <c r="E251" s="12" t="s">
        <v>339</v>
      </c>
      <c r="F251" s="401"/>
      <c r="G251" s="12" t="s">
        <v>340</v>
      </c>
      <c r="H251" s="11"/>
      <c r="I251" s="401"/>
      <c r="J251" s="401"/>
      <c r="K251" s="33" t="s">
        <v>341</v>
      </c>
      <c r="L251" s="34"/>
      <c r="M251" s="35"/>
    </row>
    <row r="252" spans="2:13" ht="13.5" thickBot="1">
      <c r="B252" s="21" t="s">
        <v>1</v>
      </c>
      <c r="C252" s="402">
        <f>'Game Summary'!C2</f>
        <v>45084</v>
      </c>
      <c r="D252" s="401"/>
      <c r="E252" s="11" t="s">
        <v>342</v>
      </c>
      <c r="F252" s="11" t="s">
        <v>343</v>
      </c>
      <c r="G252" s="11" t="s">
        <v>344</v>
      </c>
      <c r="H252" s="395" t="s">
        <v>345</v>
      </c>
      <c r="I252" s="11" t="s">
        <v>346</v>
      </c>
      <c r="J252" s="401"/>
      <c r="K252" s="36" t="s">
        <v>347</v>
      </c>
      <c r="L252" s="37" t="s">
        <v>348</v>
      </c>
      <c r="M252" s="38" t="s">
        <v>349</v>
      </c>
    </row>
    <row r="253" spans="2:13">
      <c r="B253" s="21" t="s">
        <v>350</v>
      </c>
      <c r="C253" s="402" t="s">
        <v>351</v>
      </c>
      <c r="D253" s="14"/>
      <c r="E253" s="403">
        <v>0</v>
      </c>
      <c r="F253" s="404">
        <v>0.69732237000000008</v>
      </c>
      <c r="G253" s="405">
        <v>1.4340569627789224</v>
      </c>
      <c r="H253" s="406">
        <v>0</v>
      </c>
      <c r="I253" s="407">
        <v>0.47105493542667565</v>
      </c>
      <c r="J253" s="401"/>
      <c r="K253" s="408">
        <v>1000</v>
      </c>
      <c r="L253" s="409">
        <f>C255-M250*I289/SQRT(K253)</f>
        <v>7.0061225953033435E-2</v>
      </c>
      <c r="M253" s="410">
        <f>C255+M250*I289/SQRT(K253)</f>
        <v>1.5737387740469666</v>
      </c>
    </row>
    <row r="254" spans="2:13">
      <c r="B254" s="22"/>
      <c r="C254" s="411"/>
      <c r="D254" s="14"/>
      <c r="E254" s="403" t="s">
        <v>352</v>
      </c>
      <c r="F254" s="404">
        <v>0.18523359099999998</v>
      </c>
      <c r="G254" s="405">
        <v>5.3985888553010888</v>
      </c>
      <c r="H254" s="406">
        <v>6.6735135916666188E-2</v>
      </c>
      <c r="I254" s="407">
        <v>4.7816611856402846E-2</v>
      </c>
      <c r="J254" s="412"/>
      <c r="K254" s="413">
        <v>10000</v>
      </c>
      <c r="L254" s="414">
        <f>H288-M250*I289/SQRT(K254)</f>
        <v>0.58418082907828717</v>
      </c>
      <c r="M254" s="415">
        <f>C255+M250*I289/SQRT(K254)</f>
        <v>1.0596522959217103</v>
      </c>
    </row>
    <row r="255" spans="2:13">
      <c r="B255" s="21" t="s">
        <v>353</v>
      </c>
      <c r="C255" s="416">
        <v>0.82189999999999996</v>
      </c>
      <c r="D255" s="14"/>
      <c r="E255" s="403" t="s">
        <v>354</v>
      </c>
      <c r="F255" s="404">
        <v>4.8013307500000005E-2</v>
      </c>
      <c r="G255" s="405">
        <v>20.827559109523957</v>
      </c>
      <c r="H255" s="406">
        <v>6.8133529250000047E-2</v>
      </c>
      <c r="I255" s="407">
        <v>2.1197018639948939E-2</v>
      </c>
      <c r="J255" s="401"/>
      <c r="K255" s="413">
        <v>100000</v>
      </c>
      <c r="L255" s="414">
        <f>H288-M250*I289/SQRT(K255)</f>
        <v>0.74674924759530092</v>
      </c>
      <c r="M255" s="415">
        <f>C255+M250*I289/SQRT(K255)</f>
        <v>0.89708387740469664</v>
      </c>
    </row>
    <row r="256" spans="2:13">
      <c r="B256" s="21" t="s">
        <v>355</v>
      </c>
      <c r="C256" s="22">
        <v>60</v>
      </c>
      <c r="D256" s="14"/>
      <c r="E256" s="403" t="s">
        <v>356</v>
      </c>
      <c r="F256" s="404">
        <v>1.33101125E-2</v>
      </c>
      <c r="G256" s="405">
        <v>75.130845062353899</v>
      </c>
      <c r="H256" s="406">
        <v>2.9583581083333699E-2</v>
      </c>
      <c r="I256" s="407">
        <v>2.7038446795273008E-2</v>
      </c>
      <c r="J256" s="401"/>
      <c r="K256" s="413">
        <v>1000000</v>
      </c>
      <c r="L256" s="414">
        <f>H288-M250*I289/SQRT(K256)</f>
        <v>0.79815789540782656</v>
      </c>
      <c r="M256" s="415">
        <f>C255+M250*I289/SQRT(K256)</f>
        <v>0.84567522959217101</v>
      </c>
    </row>
    <row r="257" spans="2:13">
      <c r="B257" s="22"/>
      <c r="C257" s="2"/>
      <c r="D257" s="14"/>
      <c r="E257" s="403" t="s">
        <v>357</v>
      </c>
      <c r="F257" s="404">
        <v>1.7219040499999998E-2</v>
      </c>
      <c r="G257" s="405">
        <v>58.075245249582878</v>
      </c>
      <c r="H257" s="406">
        <v>5.8613267250000045E-2</v>
      </c>
      <c r="I257" s="407">
        <v>0.11531869444258414</v>
      </c>
      <c r="J257" s="401"/>
      <c r="K257" s="417">
        <v>10000000</v>
      </c>
      <c r="L257" s="418">
        <f>H288-M250*I289/SQRT(K257)</f>
        <v>0.81441473725952795</v>
      </c>
      <c r="M257" s="419">
        <f>C255+M250*I289/SQRT(K257)</f>
        <v>0.82941838774046961</v>
      </c>
    </row>
    <row r="258" spans="2:13" ht="13.5" thickBot="1">
      <c r="B258" s="22"/>
      <c r="C258" s="2"/>
      <c r="D258" s="14"/>
      <c r="E258" s="403" t="s">
        <v>358</v>
      </c>
      <c r="F258" s="404">
        <v>5.3312095000000006E-3</v>
      </c>
      <c r="G258" s="405">
        <v>187.57469576087752</v>
      </c>
      <c r="H258" s="406">
        <v>2.27768659166665E-2</v>
      </c>
      <c r="I258" s="407">
        <v>6.3835202576785099E-2</v>
      </c>
      <c r="J258" s="401"/>
      <c r="K258" s="420">
        <v>100000000</v>
      </c>
      <c r="L258" s="421">
        <f>H288-M250*I289/SQRT(K258)</f>
        <v>0.81955560204078048</v>
      </c>
      <c r="M258" s="422">
        <f>C255+M250*I289/SQRT(K258)</f>
        <v>0.82427752295921708</v>
      </c>
    </row>
    <row r="259" spans="2:13">
      <c r="B259" s="22"/>
      <c r="C259" s="2"/>
      <c r="D259" s="14"/>
      <c r="E259" s="403" t="s">
        <v>359</v>
      </c>
      <c r="F259" s="404">
        <v>2.1081534499999999E-2</v>
      </c>
      <c r="G259" s="405">
        <v>47.434877190747194</v>
      </c>
      <c r="H259" s="406">
        <v>0.12686270883333323</v>
      </c>
      <c r="I259" s="407">
        <v>0.59840773801674174</v>
      </c>
      <c r="J259" s="401"/>
      <c r="K259" s="423"/>
      <c r="L259" s="424"/>
      <c r="M259" s="424"/>
    </row>
    <row r="260" spans="2:13">
      <c r="B260" s="22"/>
      <c r="C260" s="2"/>
      <c r="D260" s="14"/>
      <c r="E260" s="403" t="s">
        <v>360</v>
      </c>
      <c r="F260" s="404">
        <v>4.9995055000000002E-3</v>
      </c>
      <c r="G260" s="405">
        <v>200.01978195643548</v>
      </c>
      <c r="H260" s="406">
        <v>5.5135489249999212E-2</v>
      </c>
      <c r="I260" s="407">
        <v>0.5288717291514029</v>
      </c>
      <c r="J260" s="401"/>
      <c r="K260" s="12" t="s">
        <v>361</v>
      </c>
      <c r="L260" s="425">
        <f>M250*I289</f>
        <v>23.775229592171041</v>
      </c>
      <c r="M260" s="401"/>
    </row>
    <row r="261" spans="2:13">
      <c r="B261" s="22"/>
      <c r="C261" s="2"/>
      <c r="D261" s="14"/>
      <c r="E261" s="403" t="s">
        <v>362</v>
      </c>
      <c r="F261" s="404">
        <v>1.4042485E-3</v>
      </c>
      <c r="G261" s="405">
        <v>712.12467024176988</v>
      </c>
      <c r="H261" s="406">
        <v>2.4119306916666194E-2</v>
      </c>
      <c r="I261" s="407">
        <v>0.37699098759222505</v>
      </c>
      <c r="J261" s="401"/>
      <c r="K261" s="12" t="s">
        <v>363</v>
      </c>
      <c r="L261" s="20">
        <f>H288</f>
        <v>0.8219331249999976</v>
      </c>
      <c r="M261" s="401"/>
    </row>
    <row r="262" spans="2:13">
      <c r="B262" s="22"/>
      <c r="C262" s="2"/>
      <c r="D262" s="14"/>
      <c r="E262" s="403" t="s">
        <v>364</v>
      </c>
      <c r="F262" s="404">
        <v>8.367654999999999E-4</v>
      </c>
      <c r="G262" s="405">
        <v>1195.0779519471107</v>
      </c>
      <c r="H262" s="406">
        <v>1.7756780333333208E-2</v>
      </c>
      <c r="I262" s="407">
        <v>0.34975047424228833</v>
      </c>
      <c r="J262" s="401"/>
      <c r="K262" s="39" t="s">
        <v>365</v>
      </c>
      <c r="L262" s="20">
        <f>L261-0.829</f>
        <v>-7.0668750000023595E-3</v>
      </c>
      <c r="M262" s="401"/>
    </row>
    <row r="263" spans="2:13">
      <c r="B263" s="22"/>
      <c r="C263" s="2"/>
      <c r="D263" s="14"/>
      <c r="E263" s="403" t="s">
        <v>366</v>
      </c>
      <c r="F263" s="404">
        <v>3.1669500000000003E-4</v>
      </c>
      <c r="G263" s="405">
        <v>3157.6122136440422</v>
      </c>
      <c r="H263" s="406">
        <v>8.6540814166669727E-3</v>
      </c>
      <c r="I263" s="407">
        <v>0.22290926110850551</v>
      </c>
      <c r="J263" s="401"/>
      <c r="K263" s="12" t="s">
        <v>367</v>
      </c>
      <c r="L263" s="215">
        <f>(L260/L262)^2</f>
        <v>11318649.721434781</v>
      </c>
      <c r="M263" s="401"/>
    </row>
    <row r="264" spans="2:13" ht="13.5" thickBot="1">
      <c r="B264" s="22"/>
      <c r="C264" s="2"/>
      <c r="D264" s="14"/>
      <c r="E264" s="403" t="s">
        <v>368</v>
      </c>
      <c r="F264" s="404">
        <v>2.5595615000000003E-3</v>
      </c>
      <c r="G264" s="405">
        <v>390.69192125291767</v>
      </c>
      <c r="H264" s="406">
        <v>7.9226244499999737E-2</v>
      </c>
      <c r="I264" s="407">
        <v>2.3290385368604869</v>
      </c>
      <c r="J264" s="401"/>
      <c r="K264" s="401"/>
      <c r="L264" s="401"/>
      <c r="M264" s="401"/>
    </row>
    <row r="265" spans="2:13">
      <c r="B265" s="22"/>
      <c r="C265" s="2"/>
      <c r="D265" s="14"/>
      <c r="E265" s="403" t="s">
        <v>369</v>
      </c>
      <c r="F265" s="404">
        <v>2.9096850000000002E-4</v>
      </c>
      <c r="G265" s="405">
        <v>3436.7981413795651</v>
      </c>
      <c r="H265" s="406">
        <v>1.0733145416666669E-2</v>
      </c>
      <c r="I265" s="407">
        <v>0.37894755903339128</v>
      </c>
      <c r="J265" s="401"/>
      <c r="K265" s="30" t="s">
        <v>370</v>
      </c>
      <c r="L265" s="31"/>
      <c r="M265" s="32">
        <v>1.96</v>
      </c>
    </row>
    <row r="266" spans="2:13">
      <c r="B266" s="22"/>
      <c r="C266" s="2"/>
      <c r="D266" s="14"/>
      <c r="E266" s="403" t="s">
        <v>371</v>
      </c>
      <c r="F266" s="404">
        <v>1.6860450000000002E-4</v>
      </c>
      <c r="G266" s="405">
        <v>5931.0398002425791</v>
      </c>
      <c r="H266" s="406">
        <v>7.0754600833332869E-3</v>
      </c>
      <c r="I266" s="407">
        <v>0.28573405629165283</v>
      </c>
      <c r="J266" s="401"/>
      <c r="K266" s="33" t="s">
        <v>341</v>
      </c>
      <c r="L266" s="34"/>
      <c r="M266" s="35"/>
    </row>
    <row r="267" spans="2:13" ht="13.5" thickBot="1">
      <c r="B267" s="22"/>
      <c r="C267" s="2"/>
      <c r="D267" s="14"/>
      <c r="E267" s="403" t="s">
        <v>372</v>
      </c>
      <c r="F267" s="404">
        <v>9.1640500000000005E-5</v>
      </c>
      <c r="G267" s="405">
        <v>10912.205847851114</v>
      </c>
      <c r="H267" s="406">
        <v>4.3254568333333417E-3</v>
      </c>
      <c r="I267" s="407">
        <v>0.19726328270663274</v>
      </c>
      <c r="J267" s="401"/>
      <c r="K267" s="36" t="s">
        <v>347</v>
      </c>
      <c r="L267" s="37" t="s">
        <v>348</v>
      </c>
      <c r="M267" s="38" t="s">
        <v>349</v>
      </c>
    </row>
    <row r="268" spans="2:13">
      <c r="B268" s="22"/>
      <c r="C268" s="2"/>
      <c r="D268" s="14"/>
      <c r="E268" s="403" t="s">
        <v>373</v>
      </c>
      <c r="F268" s="404">
        <v>2.2773800000000003E-4</v>
      </c>
      <c r="G268" s="405">
        <v>4391.0107228481847</v>
      </c>
      <c r="H268" s="406">
        <v>1.1938734833333336E-2</v>
      </c>
      <c r="I268" s="407">
        <v>0.606641729499243</v>
      </c>
      <c r="J268" s="401"/>
      <c r="K268" s="408">
        <v>1000</v>
      </c>
      <c r="L268" s="409">
        <f>C255-M265*I289/SQRT(K268)</f>
        <v>0.25073566002633552</v>
      </c>
      <c r="M268" s="410">
        <f>C255+M265*I289/SQRT(K268)</f>
        <v>1.3930643399736644</v>
      </c>
    </row>
    <row r="269" spans="2:13">
      <c r="B269" s="22"/>
      <c r="C269" s="2"/>
      <c r="D269" s="14"/>
      <c r="E269" s="403" t="s">
        <v>374</v>
      </c>
      <c r="F269" s="404">
        <v>1.256955E-4</v>
      </c>
      <c r="G269" s="405">
        <v>7955.7342943860358</v>
      </c>
      <c r="H269" s="406">
        <v>7.2035962500001313E-3</v>
      </c>
      <c r="I269" s="407">
        <v>0.40126836893994433</v>
      </c>
      <c r="J269" s="401"/>
      <c r="K269" s="413">
        <v>10000</v>
      </c>
      <c r="L269" s="414">
        <f>C255-M265*I289/SQRT(K269)</f>
        <v>0.64128197674164633</v>
      </c>
      <c r="M269" s="415">
        <f>C255+M265*I289/SQRT(K269)</f>
        <v>1.0025180232583537</v>
      </c>
    </row>
    <row r="270" spans="2:13">
      <c r="B270" s="22"/>
      <c r="C270" s="2"/>
      <c r="D270" s="14"/>
      <c r="E270" s="403" t="s">
        <v>375</v>
      </c>
      <c r="F270" s="404">
        <v>1.39889E-4</v>
      </c>
      <c r="G270" s="405">
        <v>7148.5249018864961</v>
      </c>
      <c r="H270" s="406">
        <v>8.6743220833331858E-3</v>
      </c>
      <c r="I270" s="407">
        <v>0.52399592841380294</v>
      </c>
      <c r="J270" s="401"/>
      <c r="K270" s="413">
        <v>100000</v>
      </c>
      <c r="L270" s="414">
        <f>C255-M265*I289/SQRT(K270)</f>
        <v>0.76478356600263353</v>
      </c>
      <c r="M270" s="415">
        <f>C255+M265*I289/SQRT(K270)</f>
        <v>0.8790164339973664</v>
      </c>
    </row>
    <row r="271" spans="2:13">
      <c r="B271" s="22"/>
      <c r="C271" s="2"/>
      <c r="D271" s="14"/>
      <c r="E271" s="403" t="s">
        <v>376</v>
      </c>
      <c r="F271" s="404">
        <v>1.7583449999999999E-4</v>
      </c>
      <c r="G271" s="405">
        <v>5687.166056718107</v>
      </c>
      <c r="H271" s="406">
        <v>1.1856156083333307E-2</v>
      </c>
      <c r="I271" s="407">
        <v>0.78025266390807957</v>
      </c>
      <c r="J271" s="401"/>
      <c r="K271" s="413">
        <v>1000000</v>
      </c>
      <c r="L271" s="414">
        <f>C255-M265*I289/SQRT(K271)</f>
        <v>0.80383819767416465</v>
      </c>
      <c r="M271" s="415">
        <f>C255+M265*I289/SQRT(K271)</f>
        <v>0.83996180232583528</v>
      </c>
    </row>
    <row r="272" spans="2:13">
      <c r="B272" s="22"/>
      <c r="C272" s="2"/>
      <c r="D272" s="14"/>
      <c r="E272" s="403" t="s">
        <v>377</v>
      </c>
      <c r="F272" s="404">
        <v>8.140799999999999E-5</v>
      </c>
      <c r="G272" s="405">
        <v>12283.805031446542</v>
      </c>
      <c r="H272" s="406">
        <v>5.8715904999997806E-3</v>
      </c>
      <c r="I272" s="407">
        <v>0.41403316804206192</v>
      </c>
      <c r="J272" s="401"/>
      <c r="K272" s="417">
        <v>10000000</v>
      </c>
      <c r="L272" s="418">
        <f>C255-M265*I289/SQRT(K272)</f>
        <v>0.81618835660026334</v>
      </c>
      <c r="M272" s="419">
        <f>C255+M265*I289/SQRT(K272)</f>
        <v>0.82761164339973659</v>
      </c>
    </row>
    <row r="273" spans="2:13" ht="13.5" thickBot="1">
      <c r="B273" s="22"/>
      <c r="C273" s="2"/>
      <c r="D273" s="14"/>
      <c r="E273" s="403" t="s">
        <v>378</v>
      </c>
      <c r="F273" s="404">
        <v>7.0586499999999999E-5</v>
      </c>
      <c r="G273" s="405">
        <v>14167.014939117253</v>
      </c>
      <c r="H273" s="406">
        <v>5.466941833333354E-3</v>
      </c>
      <c r="I273" s="407">
        <v>0.41458344432932215</v>
      </c>
      <c r="J273" s="401"/>
      <c r="K273" s="420">
        <v>100000000</v>
      </c>
      <c r="L273" s="421">
        <f>C255-M265*I289/SQRT(K273)</f>
        <v>0.82009381976741647</v>
      </c>
      <c r="M273" s="422">
        <f>C255+M265*I289/SQRT(K273)</f>
        <v>0.82370618023258346</v>
      </c>
    </row>
    <row r="274" spans="2:13">
      <c r="B274" s="22"/>
      <c r="C274" s="2"/>
      <c r="D274" s="14"/>
      <c r="E274" s="403" t="s">
        <v>379</v>
      </c>
      <c r="F274" s="404">
        <v>5.5910000000000005E-5</v>
      </c>
      <c r="G274" s="405">
        <v>17885.888034340904</v>
      </c>
      <c r="H274" s="406">
        <v>4.6044040833331306E-3</v>
      </c>
      <c r="I274" s="407">
        <v>0.3717468284664367</v>
      </c>
      <c r="J274" s="401"/>
      <c r="K274" s="401"/>
      <c r="L274" s="401"/>
      <c r="M274" s="401"/>
    </row>
    <row r="275" spans="2:13">
      <c r="B275" s="22"/>
      <c r="C275" s="2"/>
      <c r="D275" s="14"/>
      <c r="E275" s="403" t="s">
        <v>380</v>
      </c>
      <c r="F275" s="404">
        <v>4.3077999999999997E-5</v>
      </c>
      <c r="G275" s="405">
        <v>23213.705371651424</v>
      </c>
      <c r="H275" s="406">
        <v>3.7590932499997898E-3</v>
      </c>
      <c r="I275" s="407">
        <v>0.32195257609107841</v>
      </c>
      <c r="J275" s="401"/>
      <c r="K275" s="12" t="s">
        <v>381</v>
      </c>
      <c r="L275" s="215">
        <f>M265*I289</f>
        <v>18.061802325835362</v>
      </c>
      <c r="M275" s="401"/>
    </row>
    <row r="276" spans="2:13">
      <c r="B276" s="22"/>
      <c r="C276" s="2"/>
      <c r="D276" s="14"/>
      <c r="E276" s="403" t="s">
        <v>382</v>
      </c>
      <c r="F276" s="404">
        <v>3.2026500000000002E-5</v>
      </c>
      <c r="G276" s="405">
        <v>31224.142506986398</v>
      </c>
      <c r="H276" s="406">
        <v>2.956695499999995E-3</v>
      </c>
      <c r="I276" s="407">
        <v>0.26817675543810537</v>
      </c>
      <c r="J276" s="401"/>
    </row>
    <row r="277" spans="2:13">
      <c r="B277" s="22"/>
      <c r="C277" s="2"/>
      <c r="D277" s="14"/>
      <c r="E277" s="403" t="s">
        <v>383</v>
      </c>
      <c r="F277" s="404">
        <v>2.2502000000000002E-5</v>
      </c>
      <c r="G277" s="405">
        <v>44440.494178295259</v>
      </c>
      <c r="H277" s="406">
        <v>2.1894937499999934E-3</v>
      </c>
      <c r="I277" s="407">
        <v>0.20949644847990356</v>
      </c>
      <c r="J277" s="401"/>
    </row>
    <row r="278" spans="2:13">
      <c r="B278" s="22"/>
      <c r="C278" s="2"/>
      <c r="D278" s="14"/>
      <c r="E278" s="403" t="s">
        <v>384</v>
      </c>
      <c r="F278" s="404">
        <v>5.770145E-4</v>
      </c>
      <c r="G278" s="405">
        <v>1733.058701297801</v>
      </c>
      <c r="H278" s="406">
        <v>7.5613860083333539E-2</v>
      </c>
      <c r="I278" s="407">
        <v>10.177806989780027</v>
      </c>
      <c r="J278" s="401"/>
      <c r="K278" s="423"/>
      <c r="L278" s="424"/>
      <c r="M278" s="424"/>
    </row>
    <row r="279" spans="2:13">
      <c r="B279" s="22"/>
      <c r="C279" s="2"/>
      <c r="D279" s="14"/>
      <c r="E279" s="403" t="s">
        <v>385</v>
      </c>
      <c r="F279" s="404">
        <v>1.437295E-4</v>
      </c>
      <c r="G279" s="405">
        <v>6957.5139411185592</v>
      </c>
      <c r="H279" s="406">
        <v>3.3166746416666282E-2</v>
      </c>
      <c r="I279" s="407">
        <v>7.7029703640444396</v>
      </c>
      <c r="J279" s="401"/>
      <c r="K279" s="423"/>
      <c r="L279" s="424"/>
      <c r="M279" s="424"/>
    </row>
    <row r="280" spans="2:13">
      <c r="B280" s="22"/>
      <c r="C280" s="2"/>
      <c r="D280" s="14"/>
      <c r="E280" s="403" t="s">
        <v>386</v>
      </c>
      <c r="F280" s="404">
        <v>5.9562499999999998E-5</v>
      </c>
      <c r="G280" s="405">
        <v>16789.087093389298</v>
      </c>
      <c r="H280" s="406">
        <v>1.9591427583333355E-2</v>
      </c>
      <c r="I280" s="407">
        <v>6.4501462476835734</v>
      </c>
      <c r="J280" s="401"/>
      <c r="K280" s="423"/>
      <c r="L280" s="424"/>
      <c r="M280" s="424"/>
    </row>
    <row r="281" spans="2:13">
      <c r="B281" s="22"/>
      <c r="C281" s="2"/>
      <c r="D281" s="14"/>
      <c r="E281" s="403" t="s">
        <v>387</v>
      </c>
      <c r="F281" s="404">
        <v>1.9196999999999999E-5</v>
      </c>
      <c r="G281" s="405">
        <v>52091.472625931136</v>
      </c>
      <c r="H281" s="406">
        <v>8.5110194166666958E-3</v>
      </c>
      <c r="I281" s="407">
        <v>3.7739381766633358</v>
      </c>
      <c r="J281" s="401"/>
      <c r="K281" s="423"/>
      <c r="L281" s="424"/>
      <c r="M281" s="424"/>
    </row>
    <row r="282" spans="2:13">
      <c r="B282" s="22"/>
      <c r="C282" s="2"/>
      <c r="D282" s="14"/>
      <c r="E282" s="403" t="s">
        <v>388</v>
      </c>
      <c r="F282" s="404">
        <v>1.5097499999999999E-5</v>
      </c>
      <c r="G282" s="405">
        <v>66236.131809902305</v>
      </c>
      <c r="H282" s="406">
        <v>7.9785995833334365E-3</v>
      </c>
      <c r="I282" s="407">
        <v>4.2128364079538869</v>
      </c>
      <c r="J282" s="401"/>
      <c r="K282" s="423"/>
      <c r="L282" s="424"/>
      <c r="M282" s="424"/>
    </row>
    <row r="283" spans="2:13">
      <c r="B283" s="22"/>
      <c r="C283" s="2"/>
      <c r="D283" s="14"/>
      <c r="E283" s="403" t="s">
        <v>389</v>
      </c>
      <c r="F283" s="404">
        <v>7.1494999999999999E-6</v>
      </c>
      <c r="G283" s="405">
        <v>139869.92097349465</v>
      </c>
      <c r="H283" s="406">
        <v>4.4970827500000407E-3</v>
      </c>
      <c r="I283" s="407">
        <v>2.8260669293501977</v>
      </c>
      <c r="J283" s="401"/>
      <c r="K283" s="423"/>
      <c r="L283" s="424"/>
      <c r="M283" s="424"/>
    </row>
    <row r="284" spans="2:13">
      <c r="B284" s="22"/>
      <c r="C284" s="2"/>
      <c r="D284" s="14"/>
      <c r="E284" s="403" t="s">
        <v>390</v>
      </c>
      <c r="F284" s="404">
        <v>1.113E-6</v>
      </c>
      <c r="G284" s="405">
        <v>898472.59658580413</v>
      </c>
      <c r="H284" s="406">
        <v>8.1535274999999796E-4</v>
      </c>
      <c r="I284" s="407">
        <v>0.59677351910010401</v>
      </c>
      <c r="J284" s="401"/>
      <c r="K284" s="423"/>
      <c r="L284" s="424"/>
      <c r="M284" s="424"/>
    </row>
    <row r="285" spans="2:13">
      <c r="B285" s="22"/>
      <c r="C285" s="2"/>
      <c r="D285" s="14"/>
      <c r="E285" s="403" t="s">
        <v>391</v>
      </c>
      <c r="F285" s="404">
        <v>3.6950000000000002E-7</v>
      </c>
      <c r="G285" s="405">
        <v>2706359.9458728009</v>
      </c>
      <c r="H285" s="406">
        <v>3.0684841666665796E-4</v>
      </c>
      <c r="I285" s="407">
        <v>0.25455751927442094</v>
      </c>
      <c r="J285" s="401"/>
      <c r="K285" s="423"/>
      <c r="L285" s="424"/>
      <c r="M285" s="424"/>
    </row>
    <row r="286" spans="2:13">
      <c r="B286" s="22"/>
      <c r="C286" s="2"/>
      <c r="D286" s="14"/>
      <c r="E286" s="403" t="s">
        <v>392</v>
      </c>
      <c r="F286" s="404">
        <v>1.1354E-5</v>
      </c>
      <c r="G286" s="405">
        <v>88074.687334859962</v>
      </c>
      <c r="H286" s="406">
        <v>1.0509390749999997E-2</v>
      </c>
      <c r="I286" s="407">
        <v>9.7167003814043085</v>
      </c>
      <c r="J286" s="401"/>
      <c r="K286" s="423"/>
      <c r="L286" s="424"/>
      <c r="M286" s="424"/>
    </row>
    <row r="287" spans="2:13" ht="13.5" thickBot="1">
      <c r="E287" s="426" t="s">
        <v>393</v>
      </c>
      <c r="F287" s="404">
        <v>1.1590000000000001E-5</v>
      </c>
      <c r="G287" s="405">
        <v>86281.27696289905</v>
      </c>
      <c r="H287" s="406">
        <v>1.6690716083333324E-2</v>
      </c>
      <c r="I287" s="407">
        <v>28.88188915499391</v>
      </c>
      <c r="J287" s="401"/>
    </row>
    <row r="288" spans="2:13">
      <c r="F288" s="427">
        <f>SUM(F253:F287)</f>
        <v>0.99999999999999989</v>
      </c>
      <c r="G288" s="428"/>
      <c r="H288" s="429">
        <f>SUM(H253:H287)</f>
        <v>0.8219331249999976</v>
      </c>
      <c r="I288" s="430">
        <f>SUM(I253:I287)</f>
        <v>84.920008136597176</v>
      </c>
      <c r="J288" s="1" t="s">
        <v>394</v>
      </c>
    </row>
    <row r="289" spans="3:10">
      <c r="F289" s="431"/>
      <c r="G289" s="432"/>
      <c r="H289" s="431"/>
      <c r="I289" s="407">
        <f>SQRT(I288)</f>
        <v>9.2152052682833485</v>
      </c>
      <c r="J289" s="1" t="s">
        <v>395</v>
      </c>
    </row>
    <row r="292" spans="3:10">
      <c r="C292" s="433" t="s">
        <v>396</v>
      </c>
      <c r="D292" s="433" t="s">
        <v>397</v>
      </c>
      <c r="E292" s="433" t="s">
        <v>9</v>
      </c>
      <c r="F292" s="433" t="s">
        <v>398</v>
      </c>
      <c r="G292" s="433" t="s">
        <v>399</v>
      </c>
      <c r="H292" s="433" t="s">
        <v>398</v>
      </c>
    </row>
    <row r="293" spans="3:10">
      <c r="C293" s="434" t="s">
        <v>400</v>
      </c>
      <c r="D293" s="434">
        <v>60</v>
      </c>
      <c r="E293" s="435">
        <v>7.7532854916666658E-2</v>
      </c>
      <c r="F293" s="435">
        <f>E293-IF(ISNUMBER(E292),E292,0)</f>
        <v>7.7532854916666658E-2</v>
      </c>
      <c r="G293" s="435">
        <v>0.19603130999999999</v>
      </c>
      <c r="H293" s="435">
        <f>G293-IF(ISNUMBER(G292),G292,0)</f>
        <v>0.19603130999999999</v>
      </c>
    </row>
    <row r="294" spans="3:10">
      <c r="C294" s="434" t="s">
        <v>401</v>
      </c>
      <c r="D294" s="434">
        <v>120</v>
      </c>
      <c r="E294" s="435">
        <v>0.14746500116666666</v>
      </c>
      <c r="F294" s="435">
        <f t="shared" ref="F294:H309" si="4">E294-IF(ISNUMBER(E293),E293,0)</f>
        <v>6.9932146250000007E-2</v>
      </c>
      <c r="G294" s="435">
        <v>0.23954506649999999</v>
      </c>
      <c r="H294" s="435">
        <f t="shared" si="4"/>
        <v>4.35137565E-2</v>
      </c>
    </row>
    <row r="295" spans="3:10">
      <c r="C295" s="434" t="s">
        <v>402</v>
      </c>
      <c r="D295" s="434">
        <v>180</v>
      </c>
      <c r="E295" s="435">
        <v>0.16630803125000004</v>
      </c>
      <c r="F295" s="435">
        <f t="shared" si="4"/>
        <v>1.8843030083333379E-2</v>
      </c>
      <c r="G295" s="435">
        <v>0.24717560599999999</v>
      </c>
      <c r="H295" s="435">
        <f t="shared" si="4"/>
        <v>7.6305395000000054E-3</v>
      </c>
    </row>
    <row r="296" spans="3:10">
      <c r="C296" s="434" t="s">
        <v>403</v>
      </c>
      <c r="D296" s="434">
        <v>300</v>
      </c>
      <c r="E296" s="435">
        <v>0.28530543691666671</v>
      </c>
      <c r="F296" s="435">
        <f t="shared" si="4"/>
        <v>0.11899740566666667</v>
      </c>
      <c r="G296" s="435">
        <v>0.27699987250000002</v>
      </c>
      <c r="H296" s="435">
        <f t="shared" si="4"/>
        <v>2.982426650000003E-2</v>
      </c>
    </row>
    <row r="297" spans="3:10">
      <c r="C297" s="434" t="s">
        <v>404</v>
      </c>
      <c r="D297" s="434">
        <v>600</v>
      </c>
      <c r="E297" s="435">
        <v>0.39060907825000007</v>
      </c>
      <c r="F297" s="435">
        <f t="shared" si="4"/>
        <v>0.10530364133333336</v>
      </c>
      <c r="G297" s="435">
        <v>0.29197919449999998</v>
      </c>
      <c r="H297" s="435">
        <f t="shared" si="4"/>
        <v>1.4979321999999962E-2</v>
      </c>
    </row>
    <row r="298" spans="3:10">
      <c r="C298" s="434" t="s">
        <v>405</v>
      </c>
      <c r="D298" s="434">
        <v>900</v>
      </c>
      <c r="E298" s="435">
        <v>0.42874573000000016</v>
      </c>
      <c r="F298" s="435">
        <f t="shared" si="4"/>
        <v>3.8136651750000083E-2</v>
      </c>
      <c r="G298" s="435">
        <v>0.29524864449999999</v>
      </c>
      <c r="H298" s="435">
        <f t="shared" si="4"/>
        <v>3.2694500000000071E-3</v>
      </c>
    </row>
    <row r="299" spans="3:10">
      <c r="C299" s="434" t="s">
        <v>406</v>
      </c>
      <c r="D299" s="434">
        <v>1200</v>
      </c>
      <c r="E299" s="435">
        <v>0.45757964441666688</v>
      </c>
      <c r="F299" s="435">
        <f t="shared" si="4"/>
        <v>2.8833914416666717E-2</v>
      </c>
      <c r="G299" s="435">
        <v>0.29687353750000001</v>
      </c>
      <c r="H299" s="435">
        <f t="shared" si="4"/>
        <v>1.6248930000000161E-3</v>
      </c>
    </row>
    <row r="300" spans="3:10">
      <c r="C300" s="434" t="s">
        <v>407</v>
      </c>
      <c r="D300" s="434">
        <v>1800</v>
      </c>
      <c r="E300" s="435">
        <v>0.5183161961666668</v>
      </c>
      <c r="F300" s="435">
        <f t="shared" si="4"/>
        <v>6.0736551749999923E-2</v>
      </c>
      <c r="G300" s="435">
        <v>0.29907752500000001</v>
      </c>
      <c r="H300" s="435">
        <f t="shared" si="4"/>
        <v>2.2039875000000042E-3</v>
      </c>
    </row>
    <row r="301" spans="3:10">
      <c r="C301" s="434" t="s">
        <v>408</v>
      </c>
      <c r="D301" s="434">
        <v>3000</v>
      </c>
      <c r="E301" s="435">
        <v>0.57994600300000021</v>
      </c>
      <c r="F301" s="435">
        <f t="shared" si="4"/>
        <v>6.1629806833333411E-2</v>
      </c>
      <c r="G301" s="435">
        <v>0.300861084</v>
      </c>
      <c r="H301" s="435">
        <f t="shared" si="4"/>
        <v>1.7835589999999901E-3</v>
      </c>
    </row>
    <row r="302" spans="3:10">
      <c r="C302" s="434" t="s">
        <v>409</v>
      </c>
      <c r="D302" s="434">
        <v>4500</v>
      </c>
      <c r="E302" s="435">
        <v>0.62542395275000018</v>
      </c>
      <c r="F302" s="435">
        <f t="shared" si="4"/>
        <v>4.5477949749999969E-2</v>
      </c>
      <c r="G302" s="435">
        <v>0.30160933000000001</v>
      </c>
      <c r="H302" s="435">
        <f t="shared" si="4"/>
        <v>7.4824600000000796E-4</v>
      </c>
    </row>
    <row r="303" spans="3:10">
      <c r="C303" s="434" t="s">
        <v>410</v>
      </c>
      <c r="D303" s="434">
        <v>6000</v>
      </c>
      <c r="E303" s="435">
        <v>0.64433373116666692</v>
      </c>
      <c r="F303" s="435">
        <f t="shared" si="4"/>
        <v>1.8909778416666745E-2</v>
      </c>
      <c r="G303" s="435">
        <v>0.30183226950000003</v>
      </c>
      <c r="H303" s="435">
        <f t="shared" si="4"/>
        <v>2.2293950000001894E-4</v>
      </c>
    </row>
    <row r="304" spans="3:10">
      <c r="C304" s="434" t="s">
        <v>411</v>
      </c>
      <c r="D304" s="434">
        <v>12000</v>
      </c>
      <c r="E304" s="435">
        <v>0.71990764124999962</v>
      </c>
      <c r="F304" s="435">
        <f t="shared" si="4"/>
        <v>7.5573910083332696E-2</v>
      </c>
      <c r="G304" s="435">
        <v>0.30240867599999999</v>
      </c>
      <c r="H304" s="435">
        <f t="shared" si="4"/>
        <v>5.7640649999995963E-4</v>
      </c>
    </row>
    <row r="305" spans="3:8">
      <c r="C305" s="434" t="s">
        <v>412</v>
      </c>
      <c r="D305" s="434">
        <v>18000</v>
      </c>
      <c r="E305" s="435">
        <v>0.75304948766666624</v>
      </c>
      <c r="F305" s="435">
        <f t="shared" si="4"/>
        <v>3.314184641666662E-2</v>
      </c>
      <c r="G305" s="435">
        <v>0.30255225299999999</v>
      </c>
      <c r="H305" s="435">
        <f t="shared" si="4"/>
        <v>1.4357700000000584E-4</v>
      </c>
    </row>
    <row r="306" spans="3:8">
      <c r="C306" s="434" t="s">
        <v>413</v>
      </c>
      <c r="D306" s="434">
        <v>24000</v>
      </c>
      <c r="E306" s="435">
        <v>0.77263111524999939</v>
      </c>
      <c r="F306" s="435">
        <f t="shared" si="4"/>
        <v>1.958162758333315E-2</v>
      </c>
      <c r="G306" s="435">
        <v>0.30261177700000003</v>
      </c>
      <c r="H306" s="435">
        <f t="shared" si="4"/>
        <v>5.9524000000032995E-5</v>
      </c>
    </row>
    <row r="307" spans="3:8">
      <c r="C307" s="434" t="s">
        <v>414</v>
      </c>
      <c r="D307" s="434">
        <v>30000</v>
      </c>
      <c r="E307" s="435">
        <v>0.78114013466666599</v>
      </c>
      <c r="F307" s="435">
        <f t="shared" si="4"/>
        <v>8.5090194166665967E-3</v>
      </c>
      <c r="G307" s="435">
        <v>0.30263096649999999</v>
      </c>
      <c r="H307" s="435">
        <f t="shared" si="4"/>
        <v>1.9189499999960891E-5</v>
      </c>
    </row>
    <row r="308" spans="3:8">
      <c r="C308" s="434" t="s">
        <v>415</v>
      </c>
      <c r="D308" s="434">
        <v>60000</v>
      </c>
      <c r="E308" s="435">
        <v>0.80524590891666448</v>
      </c>
      <c r="F308" s="435">
        <f t="shared" si="4"/>
        <v>2.4105774249998491E-2</v>
      </c>
      <c r="G308" s="435">
        <v>0.30266604349999998</v>
      </c>
      <c r="H308" s="435">
        <f t="shared" si="4"/>
        <v>3.5076999999994474E-5</v>
      </c>
    </row>
    <row r="309" spans="3:8">
      <c r="C309" s="434" t="s">
        <v>416</v>
      </c>
      <c r="D309" s="434" t="s">
        <v>417</v>
      </c>
      <c r="E309" s="435">
        <v>0.8219331249999976</v>
      </c>
      <c r="F309" s="435">
        <f t="shared" si="4"/>
        <v>1.6687216083333123E-2</v>
      </c>
      <c r="G309" s="435">
        <v>0.30267762999999998</v>
      </c>
      <c r="H309" s="435">
        <f t="shared" si="4"/>
        <v>1.1586499999993727E-5</v>
      </c>
    </row>
  </sheetData>
  <pageMargins left="0.7" right="0.7" top="0.75" bottom="0.75" header="0.3" footer="0.3"/>
  <pageSetup scale="55" orientation="portrait" verticalDpi="0" r:id="rId1"/>
  <rowBreaks count="5" manualBreakCount="5">
    <brk id="62" max="16383" man="1"/>
    <brk id="124" max="16383" man="1"/>
    <brk id="186" max="16383" man="1"/>
    <brk id="248" max="16383" man="1"/>
    <brk id="310" max="16383" man="1"/>
  </rowBreaks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Arata Sugiyama</dc:creator>
  <cp:keywords/>
  <dc:description/>
  <cp:lastModifiedBy/>
  <cp:revision/>
  <dcterms:created xsi:type="dcterms:W3CDTF">2005-07-11T06:06:13Z</dcterms:created>
  <dcterms:modified xsi:type="dcterms:W3CDTF">2024-10-14T08:12:32Z</dcterms:modified>
  <cp:category/>
  <cp:contentStatus/>
</cp:coreProperties>
</file>